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 Barlett\Documents\0 General Aviation\2025 FCST-w-2023 GA Survey done in 2024\.FINAL 2025 Fcst\FINALS to the WEBSITE\"/>
    </mc:Choice>
  </mc:AlternateContent>
  <xr:revisionPtr revIDLastSave="0" documentId="13_ncr:1_{2B7BD964-6B88-4C59-8699-4976E4834235}" xr6:coauthVersionLast="47" xr6:coauthVersionMax="47" xr10:uidLastSave="{00000000-0000-0000-0000-000000000000}"/>
  <bookViews>
    <workbookView xWindow="-120" yWindow="-120" windowWidth="19440" windowHeight="14880" tabRatio="806" xr2:uid="{00000000-000D-0000-FFFF-FFFF00000000}"/>
  </bookViews>
  <sheets>
    <sheet name="GA Aircraft 28" sheetId="53" r:id="rId1"/>
    <sheet name="GA Hours 29" sheetId="54" r:id="rId2"/>
    <sheet name="GA Pilots 30" sheetId="42" r:id="rId3"/>
    <sheet name="GA Fuel 31" sheetId="41" r:id="rId4"/>
  </sheets>
  <externalReferences>
    <externalReference r:id="rId5"/>
    <externalReference r:id="rId6"/>
    <externalReference r:id="rId7"/>
  </externalReferences>
  <definedNames>
    <definedName name="\p">'[1]Tables 14 15 16 data'!#REF!</definedName>
    <definedName name="\s">'[1]Tables 14 15 16 data'!#REF!</definedName>
    <definedName name="_P">'[1]Tables 14 15 16 data'!#REF!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S">'[1]Tables 14 15 16 data'!#REF!</definedName>
    <definedName name="Domestic_chart6">#REF!</definedName>
    <definedName name="Forecast_Model_Output">#REF!</definedName>
    <definedName name="LATECON">[2]LATGDP!$B$5</definedName>
    <definedName name="model_output">#REF!</definedName>
    <definedName name="_xlnm.Print_Area" localSheetId="0">'GA Aircraft 28'!$B$1:$Q$60</definedName>
    <definedName name="_xlnm.Print_Area" localSheetId="3">'GA Fuel 31'!$B$1:$M$61</definedName>
    <definedName name="_xlnm.Print_Area" localSheetId="1">'GA Hours 29'!$B$1:$Q$60</definedName>
    <definedName name="_xlnm.Print_Area" localSheetId="2">'GA Pilots 30'!$B$1:$K$63</definedName>
    <definedName name="Print_Area_MI">'[3]F41 data'!$CD$76:$CQ$117</definedName>
    <definedName name="Print_Titles_MI">'[3]F41 data'!$A$1:$A$65536</definedName>
    <definedName name="ss">'[1]Tables 14 15 16 data'!#REF!</definedName>
    <definedName name="sss" localSheetId="2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sss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DOM._.TRAF._.STATS." localSheetId="2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DOM._.TRAF._.STATS.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econtab." localSheetId="2" hidden="1">{#N/A,#N/A,FALSE,"TABLE1";#N/A,#N/A,FALSE,"TABLE2";#N/A,#N/A,FALSE,"TABLE3";#N/A,#N/A,FALSE,"TABLE4";#N/A,#N/A,FALSE,"TABLE5"}</definedName>
    <definedName name="wrn.econtab." hidden="1">{#N/A,#N/A,FALSE,"TABLE1";#N/A,#N/A,FALSE,"TABLE2";#N/A,#N/A,FALSE,"TABLE3";#N/A,#N/A,FALSE,"TABLE4";#N/A,#N/A,FALSE,"TABLE5"}</definedName>
    <definedName name="wrn.FORECAST." localSheetId="2" hidden="1">{"TOT",#N/A,FALSE,"ASFCST99";"TOTINT",#N/A,FALSE,"ASFCST99";"DOM",#N/A,FALSE,"ASFCST99";"NORTHATL",#N/A,FALSE,"ASFCST99";"PACIFIC",#N/A,FALSE,"ASFCST99";"LATAM",#N/A,FALSE,"ASFCST99"}</definedName>
    <definedName name="wrn.FORECAST." hidden="1">{"TOT",#N/A,FALSE,"ASFCST99";"TOTINT",#N/A,FALSE,"ASFCST99";"DOM",#N/A,FALSE,"ASFCST99";"NORTHATL",#N/A,FALSE,"ASFCST99";"PACIFIC",#N/A,FALSE,"ASFCST99";"LATAM",#N/A,FALSE,"ASFCST99"}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42" l="1"/>
  <c r="L51" i="41" l="1"/>
  <c r="M51" i="41" s="1"/>
  <c r="K51" i="41"/>
  <c r="L50" i="41"/>
  <c r="K50" i="41"/>
  <c r="M50" i="41" s="1"/>
  <c r="L49" i="41"/>
  <c r="K49" i="41"/>
  <c r="M49" i="41" s="1"/>
  <c r="L48" i="41"/>
  <c r="M48" i="41"/>
  <c r="K48" i="41"/>
  <c r="L47" i="41"/>
  <c r="K47" i="41"/>
  <c r="M47" i="41" s="1"/>
  <c r="L46" i="41"/>
  <c r="K46" i="41"/>
  <c r="M46" i="41" s="1"/>
  <c r="L44" i="41"/>
  <c r="K44" i="41"/>
  <c r="M44" i="41" s="1"/>
  <c r="L43" i="41"/>
  <c r="K43" i="41"/>
  <c r="M43" i="41" s="1"/>
  <c r="L42" i="41"/>
  <c r="M42" i="41" s="1"/>
  <c r="K42" i="41"/>
  <c r="L41" i="41"/>
  <c r="K41" i="41"/>
  <c r="M41" i="41" s="1"/>
  <c r="L40" i="41"/>
  <c r="K40" i="41"/>
  <c r="M40" i="41" s="1"/>
  <c r="L38" i="41"/>
  <c r="K38" i="41"/>
  <c r="M38" i="41" s="1"/>
  <c r="L37" i="41"/>
  <c r="K37" i="41"/>
  <c r="M37" i="41" s="1"/>
  <c r="L36" i="41"/>
  <c r="K36" i="41"/>
  <c r="M36" i="41" s="1"/>
  <c r="L35" i="41"/>
  <c r="K35" i="41"/>
  <c r="M35" i="41" s="1"/>
  <c r="L34" i="41"/>
  <c r="K34" i="41"/>
  <c r="M34" i="41" s="1"/>
  <c r="L32" i="41"/>
  <c r="M32" i="41" s="1"/>
  <c r="K32" i="41"/>
  <c r="L31" i="41"/>
  <c r="K31" i="41"/>
  <c r="M31" i="41" s="1"/>
  <c r="L30" i="41"/>
  <c r="K30" i="41"/>
  <c r="M30" i="41" s="1"/>
  <c r="L29" i="41"/>
  <c r="K29" i="41"/>
  <c r="M29" i="41" s="1"/>
  <c r="L28" i="41"/>
  <c r="K28" i="41"/>
  <c r="M28" i="41" s="1"/>
  <c r="L24" i="41"/>
  <c r="L55" i="41" s="1"/>
  <c r="K24" i="41"/>
  <c r="M24" i="41" s="1"/>
  <c r="M55" i="41" s="1"/>
  <c r="L23" i="41"/>
  <c r="K23" i="41"/>
  <c r="M23" i="41" s="1"/>
  <c r="L22" i="41"/>
  <c r="K22" i="41"/>
  <c r="M22" i="41" s="1"/>
  <c r="L21" i="41"/>
  <c r="M21" i="41" s="1"/>
  <c r="K21" i="41"/>
  <c r="K51" i="54"/>
  <c r="H51" i="54"/>
  <c r="O51" i="54" s="1"/>
  <c r="Q51" i="54"/>
  <c r="E51" i="54"/>
  <c r="P51" i="54" s="1"/>
  <c r="K50" i="54"/>
  <c r="H50" i="54"/>
  <c r="Q50" i="54" s="1"/>
  <c r="E50" i="54"/>
  <c r="P50" i="54" s="1"/>
  <c r="O50" i="54"/>
  <c r="K49" i="54"/>
  <c r="H49" i="54"/>
  <c r="Q49" i="54" s="1"/>
  <c r="E49" i="54"/>
  <c r="O49" i="54" s="1"/>
  <c r="K48" i="54"/>
  <c r="H48" i="54"/>
  <c r="Q48" i="54" s="1"/>
  <c r="E48" i="54"/>
  <c r="P48" i="54"/>
  <c r="K47" i="54"/>
  <c r="H47" i="54"/>
  <c r="Q47" i="54"/>
  <c r="E47" i="54"/>
  <c r="P47" i="54"/>
  <c r="K46" i="54"/>
  <c r="H46" i="54"/>
  <c r="O46" i="54" s="1"/>
  <c r="E46" i="54"/>
  <c r="P46" i="54" s="1"/>
  <c r="Q44" i="54"/>
  <c r="P44" i="54"/>
  <c r="K44" i="54"/>
  <c r="H44" i="54"/>
  <c r="E44" i="54"/>
  <c r="O44" i="54" s="1"/>
  <c r="K43" i="54"/>
  <c r="H43" i="54"/>
  <c r="Q43" i="54"/>
  <c r="E43" i="54"/>
  <c r="O43" i="54" s="1"/>
  <c r="K42" i="54"/>
  <c r="H42" i="54"/>
  <c r="Q42" i="54"/>
  <c r="E42" i="54"/>
  <c r="P42" i="54"/>
  <c r="Q41" i="54"/>
  <c r="P41" i="54"/>
  <c r="K41" i="54"/>
  <c r="H41" i="54"/>
  <c r="E41" i="54"/>
  <c r="O41" i="54"/>
  <c r="P40" i="54"/>
  <c r="K40" i="54"/>
  <c r="K56" i="54" s="1"/>
  <c r="O40" i="54"/>
  <c r="H40" i="54"/>
  <c r="Q40" i="54" s="1"/>
  <c r="E40" i="54"/>
  <c r="K38" i="54"/>
  <c r="H38" i="54"/>
  <c r="Q38" i="54"/>
  <c r="E38" i="54"/>
  <c r="P38" i="54"/>
  <c r="K37" i="54"/>
  <c r="O37" i="54" s="1"/>
  <c r="H37" i="54"/>
  <c r="Q37" i="54"/>
  <c r="E37" i="54"/>
  <c r="P37" i="54"/>
  <c r="P36" i="54"/>
  <c r="K36" i="54"/>
  <c r="H36" i="54"/>
  <c r="Q36" i="54" s="1"/>
  <c r="E36" i="54"/>
  <c r="K35" i="54"/>
  <c r="H35" i="54"/>
  <c r="Q35" i="54" s="1"/>
  <c r="E35" i="54"/>
  <c r="O35" i="54" s="1"/>
  <c r="P35" i="54"/>
  <c r="K34" i="54"/>
  <c r="H34" i="54"/>
  <c r="Q34" i="54" s="1"/>
  <c r="E34" i="54"/>
  <c r="P34" i="54"/>
  <c r="K32" i="54"/>
  <c r="H32" i="54"/>
  <c r="O32" i="54" s="1"/>
  <c r="Q32" i="54"/>
  <c r="E32" i="54"/>
  <c r="P32" i="54"/>
  <c r="K31" i="54"/>
  <c r="H31" i="54"/>
  <c r="Q31" i="54" s="1"/>
  <c r="E31" i="54"/>
  <c r="P31" i="54" s="1"/>
  <c r="O31" i="54"/>
  <c r="K30" i="54"/>
  <c r="H30" i="54"/>
  <c r="Q30" i="54" s="1"/>
  <c r="E30" i="54"/>
  <c r="O30" i="54" s="1"/>
  <c r="K29" i="54"/>
  <c r="H29" i="54"/>
  <c r="O29" i="54" s="1"/>
  <c r="E29" i="54"/>
  <c r="P29" i="54" s="1"/>
  <c r="K28" i="54"/>
  <c r="H28" i="54"/>
  <c r="Q28" i="54" s="1"/>
  <c r="E28" i="54"/>
  <c r="E56" i="54" s="1"/>
  <c r="P28" i="54"/>
  <c r="P57" i="54" s="1"/>
  <c r="K24" i="54"/>
  <c r="H24" i="54"/>
  <c r="Q24" i="54" s="1"/>
  <c r="Q55" i="54" s="1"/>
  <c r="E24" i="54"/>
  <c r="O24" i="54" s="1"/>
  <c r="Q23" i="54"/>
  <c r="K23" i="54"/>
  <c r="H23" i="54"/>
  <c r="E23" i="54"/>
  <c r="P23" i="54" s="1"/>
  <c r="K22" i="54"/>
  <c r="H22" i="54"/>
  <c r="Q22" i="54"/>
  <c r="E22" i="54"/>
  <c r="O22" i="54" s="1"/>
  <c r="K21" i="54"/>
  <c r="H21" i="54"/>
  <c r="Q21" i="54"/>
  <c r="E21" i="54"/>
  <c r="P21" i="54" s="1"/>
  <c r="K51" i="53"/>
  <c r="H51" i="53"/>
  <c r="Q51" i="53" s="1"/>
  <c r="E51" i="53"/>
  <c r="P51" i="53"/>
  <c r="K50" i="53"/>
  <c r="H50" i="53"/>
  <c r="Q50" i="53" s="1"/>
  <c r="E50" i="53"/>
  <c r="P50" i="53" s="1"/>
  <c r="K49" i="53"/>
  <c r="O49" i="53" s="1"/>
  <c r="H49" i="53"/>
  <c r="Q49" i="53" s="1"/>
  <c r="E49" i="53"/>
  <c r="P49" i="53" s="1"/>
  <c r="K48" i="53"/>
  <c r="H48" i="53"/>
  <c r="Q48" i="53" s="1"/>
  <c r="E48" i="53"/>
  <c r="P48" i="53"/>
  <c r="K47" i="53"/>
  <c r="H47" i="53"/>
  <c r="Q47" i="53" s="1"/>
  <c r="E47" i="53"/>
  <c r="P47" i="53" s="1"/>
  <c r="K46" i="53"/>
  <c r="H46" i="53"/>
  <c r="Q46" i="53" s="1"/>
  <c r="E46" i="53"/>
  <c r="O46" i="53" s="1"/>
  <c r="K44" i="53"/>
  <c r="H44" i="53"/>
  <c r="Q44" i="53" s="1"/>
  <c r="E44" i="53"/>
  <c r="K43" i="53"/>
  <c r="H43" i="53"/>
  <c r="Q43" i="53" s="1"/>
  <c r="E43" i="53"/>
  <c r="P43" i="53" s="1"/>
  <c r="K42" i="53"/>
  <c r="O42" i="53" s="1"/>
  <c r="H42" i="53"/>
  <c r="Q42" i="53" s="1"/>
  <c r="E42" i="53"/>
  <c r="P42" i="53" s="1"/>
  <c r="K41" i="53"/>
  <c r="H41" i="53"/>
  <c r="Q41" i="53" s="1"/>
  <c r="E41" i="53"/>
  <c r="K40" i="53"/>
  <c r="H40" i="53"/>
  <c r="Q40" i="53" s="1"/>
  <c r="E40" i="53"/>
  <c r="P40" i="53" s="1"/>
  <c r="K38" i="53"/>
  <c r="H38" i="53"/>
  <c r="Q38" i="53"/>
  <c r="E38" i="53"/>
  <c r="P38" i="53"/>
  <c r="K37" i="53"/>
  <c r="H37" i="53"/>
  <c r="Q37" i="53" s="1"/>
  <c r="E37" i="53"/>
  <c r="P37" i="53" s="1"/>
  <c r="K36" i="53"/>
  <c r="H36" i="53"/>
  <c r="Q36" i="53" s="1"/>
  <c r="E36" i="53"/>
  <c r="P36" i="53" s="1"/>
  <c r="K35" i="53"/>
  <c r="H35" i="53"/>
  <c r="Q35" i="53" s="1"/>
  <c r="E35" i="53"/>
  <c r="P35" i="53" s="1"/>
  <c r="K34" i="53"/>
  <c r="O34" i="53" s="1"/>
  <c r="H34" i="53"/>
  <c r="Q34" i="53" s="1"/>
  <c r="E34" i="53"/>
  <c r="P34" i="53"/>
  <c r="K32" i="53"/>
  <c r="H32" i="53"/>
  <c r="Q32" i="53" s="1"/>
  <c r="E32" i="53"/>
  <c r="P32" i="53" s="1"/>
  <c r="P31" i="53"/>
  <c r="K31" i="53"/>
  <c r="H31" i="53"/>
  <c r="Q31" i="53" s="1"/>
  <c r="E31" i="53"/>
  <c r="O31" i="53" s="1"/>
  <c r="K30" i="53"/>
  <c r="H30" i="53"/>
  <c r="Q30" i="53" s="1"/>
  <c r="E30" i="53"/>
  <c r="O30" i="53" s="1"/>
  <c r="P30" i="53"/>
  <c r="K29" i="53"/>
  <c r="H29" i="53"/>
  <c r="Q29" i="53" s="1"/>
  <c r="E29" i="53"/>
  <c r="P29" i="53" s="1"/>
  <c r="K28" i="53"/>
  <c r="K57" i="53" s="1"/>
  <c r="H28" i="53"/>
  <c r="Q28" i="53" s="1"/>
  <c r="E28" i="53"/>
  <c r="P28" i="53" s="1"/>
  <c r="K24" i="53"/>
  <c r="H24" i="53"/>
  <c r="Q24" i="53" s="1"/>
  <c r="E24" i="53"/>
  <c r="P24" i="53" s="1"/>
  <c r="K23" i="53"/>
  <c r="H23" i="53"/>
  <c r="Q23" i="53" s="1"/>
  <c r="E23" i="53"/>
  <c r="P23" i="53" s="1"/>
  <c r="Q22" i="53"/>
  <c r="P22" i="53"/>
  <c r="O22" i="53"/>
  <c r="O34" i="54"/>
  <c r="O38" i="54"/>
  <c r="O47" i="54"/>
  <c r="O42" i="54"/>
  <c r="O21" i="54"/>
  <c r="O23" i="53"/>
  <c r="O29" i="53"/>
  <c r="O43" i="53"/>
  <c r="O47" i="53"/>
  <c r="O51" i="53"/>
  <c r="J51" i="42"/>
  <c r="L51" i="42" s="1"/>
  <c r="L57" i="41"/>
  <c r="K57" i="41"/>
  <c r="J57" i="41"/>
  <c r="I57" i="41"/>
  <c r="H57" i="41"/>
  <c r="G57" i="41"/>
  <c r="F57" i="41"/>
  <c r="E57" i="41"/>
  <c r="D57" i="41"/>
  <c r="L56" i="41"/>
  <c r="K56" i="41"/>
  <c r="J56" i="41"/>
  <c r="I56" i="41"/>
  <c r="H56" i="41"/>
  <c r="G56" i="41"/>
  <c r="F56" i="41"/>
  <c r="E56" i="41"/>
  <c r="D56" i="41"/>
  <c r="K55" i="41"/>
  <c r="J55" i="41"/>
  <c r="I55" i="41"/>
  <c r="H55" i="41"/>
  <c r="G55" i="41"/>
  <c r="F55" i="41"/>
  <c r="E55" i="41"/>
  <c r="D55" i="41"/>
  <c r="J54" i="41"/>
  <c r="I54" i="41"/>
  <c r="H54" i="41"/>
  <c r="G54" i="41"/>
  <c r="F54" i="41"/>
  <c r="E54" i="41"/>
  <c r="D54" i="41"/>
  <c r="K57" i="42"/>
  <c r="I57" i="42"/>
  <c r="H57" i="42"/>
  <c r="G57" i="42"/>
  <c r="F57" i="42"/>
  <c r="E57" i="42"/>
  <c r="D57" i="42"/>
  <c r="K56" i="42"/>
  <c r="I56" i="42"/>
  <c r="H56" i="42"/>
  <c r="G56" i="42"/>
  <c r="F56" i="42"/>
  <c r="E56" i="42"/>
  <c r="D56" i="42"/>
  <c r="K55" i="42"/>
  <c r="I55" i="42"/>
  <c r="H55" i="42"/>
  <c r="G55" i="42"/>
  <c r="F55" i="42"/>
  <c r="E55" i="42"/>
  <c r="D55" i="42"/>
  <c r="K54" i="42"/>
  <c r="I54" i="42"/>
  <c r="H54" i="42"/>
  <c r="G54" i="42"/>
  <c r="F54" i="42"/>
  <c r="E54" i="42"/>
  <c r="D54" i="42"/>
  <c r="N57" i="54"/>
  <c r="M57" i="54"/>
  <c r="L57" i="54"/>
  <c r="K57" i="54"/>
  <c r="J57" i="54"/>
  <c r="I57" i="54"/>
  <c r="G57" i="54"/>
  <c r="F57" i="54"/>
  <c r="D57" i="54"/>
  <c r="P56" i="54"/>
  <c r="N56" i="54"/>
  <c r="M56" i="54"/>
  <c r="L56" i="54"/>
  <c r="J56" i="54"/>
  <c r="I56" i="54"/>
  <c r="H56" i="54"/>
  <c r="G56" i="54"/>
  <c r="F56" i="54"/>
  <c r="D56" i="54"/>
  <c r="N55" i="54"/>
  <c r="M55" i="54"/>
  <c r="L55" i="54"/>
  <c r="K55" i="54"/>
  <c r="J55" i="54"/>
  <c r="I55" i="54"/>
  <c r="H55" i="54"/>
  <c r="G55" i="54"/>
  <c r="F55" i="54"/>
  <c r="D55" i="54"/>
  <c r="N54" i="54"/>
  <c r="M54" i="54"/>
  <c r="L54" i="54"/>
  <c r="J54" i="54"/>
  <c r="I54" i="54"/>
  <c r="G54" i="54"/>
  <c r="F54" i="54"/>
  <c r="E54" i="54"/>
  <c r="D54" i="54"/>
  <c r="N57" i="53"/>
  <c r="M57" i="53"/>
  <c r="L57" i="53"/>
  <c r="J57" i="53"/>
  <c r="I57" i="53"/>
  <c r="H57" i="53"/>
  <c r="G57" i="53"/>
  <c r="F57" i="53"/>
  <c r="E57" i="53"/>
  <c r="D57" i="53"/>
  <c r="N56" i="53"/>
  <c r="M56" i="53"/>
  <c r="L56" i="53"/>
  <c r="J56" i="53"/>
  <c r="I56" i="53"/>
  <c r="G56" i="53"/>
  <c r="F56" i="53"/>
  <c r="E56" i="53"/>
  <c r="D56" i="53"/>
  <c r="N55" i="53"/>
  <c r="M55" i="53"/>
  <c r="L55" i="53"/>
  <c r="J55" i="53"/>
  <c r="I55" i="53"/>
  <c r="G55" i="53"/>
  <c r="F55" i="53"/>
  <c r="E55" i="53"/>
  <c r="D55" i="53"/>
  <c r="N54" i="53"/>
  <c r="M54" i="53"/>
  <c r="L54" i="53"/>
  <c r="J54" i="53"/>
  <c r="I54" i="53"/>
  <c r="G54" i="53"/>
  <c r="F54" i="53"/>
  <c r="D54" i="53"/>
  <c r="C57" i="53"/>
  <c r="C57" i="54"/>
  <c r="C57" i="42"/>
  <c r="C57" i="41"/>
  <c r="C56" i="53"/>
  <c r="C56" i="54"/>
  <c r="C56" i="42"/>
  <c r="C56" i="41"/>
  <c r="C55" i="53"/>
  <c r="C55" i="54"/>
  <c r="C55" i="42"/>
  <c r="C55" i="41"/>
  <c r="C54" i="53"/>
  <c r="C54" i="54"/>
  <c r="C54" i="42"/>
  <c r="C54" i="41"/>
  <c r="L24" i="42"/>
  <c r="K20" i="54"/>
  <c r="H20" i="54"/>
  <c r="Q20" i="54" s="1"/>
  <c r="E20" i="54"/>
  <c r="P20" i="54" s="1"/>
  <c r="K19" i="54"/>
  <c r="H19" i="54"/>
  <c r="Q19" i="54"/>
  <c r="E19" i="54"/>
  <c r="P19" i="54" s="1"/>
  <c r="K18" i="54"/>
  <c r="H18" i="54"/>
  <c r="Q18" i="54" s="1"/>
  <c r="E18" i="54"/>
  <c r="P18" i="54"/>
  <c r="K17" i="54"/>
  <c r="O17" i="54" s="1"/>
  <c r="H17" i="54"/>
  <c r="Q17" i="54" s="1"/>
  <c r="E17" i="54"/>
  <c r="P17" i="54"/>
  <c r="K16" i="54"/>
  <c r="H16" i="54"/>
  <c r="Q16" i="54"/>
  <c r="E16" i="54"/>
  <c r="P16" i="54" s="1"/>
  <c r="K15" i="54"/>
  <c r="H15" i="54"/>
  <c r="Q15" i="54"/>
  <c r="E15" i="54"/>
  <c r="K14" i="54"/>
  <c r="H14" i="54"/>
  <c r="O14" i="54" s="1"/>
  <c r="Q14" i="54"/>
  <c r="E14" i="54"/>
  <c r="P14" i="54" s="1"/>
  <c r="K13" i="54"/>
  <c r="H13" i="54"/>
  <c r="Q13" i="54" s="1"/>
  <c r="E13" i="54"/>
  <c r="K12" i="54"/>
  <c r="H12" i="54"/>
  <c r="Q12" i="54" s="1"/>
  <c r="E12" i="54"/>
  <c r="P12" i="54" s="1"/>
  <c r="K11" i="54"/>
  <c r="H11" i="54"/>
  <c r="Q11" i="54"/>
  <c r="E11" i="54"/>
  <c r="O11" i="54" s="1"/>
  <c r="P11" i="54"/>
  <c r="K10" i="54"/>
  <c r="K54" i="54" s="1"/>
  <c r="H10" i="54"/>
  <c r="H54" i="54" s="1"/>
  <c r="Q10" i="54"/>
  <c r="E10" i="54"/>
  <c r="K21" i="53"/>
  <c r="H21" i="53"/>
  <c r="Q21" i="53" s="1"/>
  <c r="E21" i="53"/>
  <c r="P21" i="53" s="1"/>
  <c r="K20" i="53"/>
  <c r="H20" i="53"/>
  <c r="Q20" i="53" s="1"/>
  <c r="E20" i="53"/>
  <c r="K19" i="53"/>
  <c r="H19" i="53"/>
  <c r="Q19" i="53" s="1"/>
  <c r="E19" i="53"/>
  <c r="P19" i="53" s="1"/>
  <c r="K18" i="53"/>
  <c r="H18" i="53"/>
  <c r="Q18" i="53" s="1"/>
  <c r="E18" i="53"/>
  <c r="P18" i="53" s="1"/>
  <c r="K17" i="53"/>
  <c r="H17" i="53"/>
  <c r="Q17" i="53" s="1"/>
  <c r="E17" i="53"/>
  <c r="P17" i="53" s="1"/>
  <c r="K16" i="53"/>
  <c r="H16" i="53"/>
  <c r="Q16" i="53" s="1"/>
  <c r="E16" i="53"/>
  <c r="P16" i="53" s="1"/>
  <c r="K15" i="53"/>
  <c r="H15" i="53"/>
  <c r="Q15" i="53" s="1"/>
  <c r="E15" i="53"/>
  <c r="P15" i="53"/>
  <c r="K14" i="53"/>
  <c r="H14" i="53"/>
  <c r="E14" i="53"/>
  <c r="P14" i="53" s="1"/>
  <c r="K13" i="53"/>
  <c r="H13" i="53"/>
  <c r="Q13" i="53" s="1"/>
  <c r="E13" i="53"/>
  <c r="P13" i="53" s="1"/>
  <c r="K12" i="53"/>
  <c r="H12" i="53"/>
  <c r="Q12" i="53" s="1"/>
  <c r="E12" i="53"/>
  <c r="P12" i="53" s="1"/>
  <c r="K11" i="53"/>
  <c r="H11" i="53"/>
  <c r="Q11" i="53" s="1"/>
  <c r="E11" i="53"/>
  <c r="K10" i="53"/>
  <c r="H10" i="53"/>
  <c r="Q10" i="53" s="1"/>
  <c r="E10" i="53"/>
  <c r="E54" i="53" s="1"/>
  <c r="J49" i="42"/>
  <c r="L49" i="42" s="1"/>
  <c r="J50" i="42"/>
  <c r="L50" i="42" s="1"/>
  <c r="J48" i="42"/>
  <c r="L48" i="42" s="1"/>
  <c r="L10" i="41"/>
  <c r="L54" i="41" s="1"/>
  <c r="K10" i="41"/>
  <c r="K54" i="41" s="1"/>
  <c r="J20" i="42"/>
  <c r="L20" i="42"/>
  <c r="J47" i="42"/>
  <c r="L47" i="42"/>
  <c r="L20" i="41"/>
  <c r="K20" i="41"/>
  <c r="L19" i="41"/>
  <c r="K19" i="41"/>
  <c r="L18" i="41"/>
  <c r="K18" i="41"/>
  <c r="M18" i="41" s="1"/>
  <c r="L17" i="41"/>
  <c r="K17" i="41"/>
  <c r="L16" i="41"/>
  <c r="K16" i="41"/>
  <c r="L15" i="41"/>
  <c r="K15" i="41"/>
  <c r="M15" i="41" s="1"/>
  <c r="L14" i="41"/>
  <c r="M14" i="41" s="1"/>
  <c r="K14" i="41"/>
  <c r="J46" i="42"/>
  <c r="L46" i="42" s="1"/>
  <c r="J18" i="42"/>
  <c r="L18" i="42" s="1"/>
  <c r="J44" i="42"/>
  <c r="L44" i="42" s="1"/>
  <c r="J43" i="42"/>
  <c r="L43" i="42"/>
  <c r="J42" i="42"/>
  <c r="L42" i="42" s="1"/>
  <c r="J41" i="42"/>
  <c r="L41" i="42" s="1"/>
  <c r="J40" i="42"/>
  <c r="L40" i="42" s="1"/>
  <c r="J38" i="42"/>
  <c r="L38" i="42" s="1"/>
  <c r="J37" i="42"/>
  <c r="L37" i="42" s="1"/>
  <c r="J36" i="42"/>
  <c r="L36" i="42" s="1"/>
  <c r="J35" i="42"/>
  <c r="L35" i="42" s="1"/>
  <c r="J34" i="42"/>
  <c r="L34" i="42" s="1"/>
  <c r="J32" i="42"/>
  <c r="L32" i="42" s="1"/>
  <c r="J31" i="42"/>
  <c r="L31" i="42" s="1"/>
  <c r="J30" i="42"/>
  <c r="L30" i="42" s="1"/>
  <c r="J29" i="42"/>
  <c r="L29" i="42" s="1"/>
  <c r="J28" i="42"/>
  <c r="L28" i="42" s="1"/>
  <c r="J23" i="42"/>
  <c r="L23" i="42" s="1"/>
  <c r="J22" i="42"/>
  <c r="L22" i="42"/>
  <c r="J21" i="42"/>
  <c r="L21" i="42" s="1"/>
  <c r="J19" i="42"/>
  <c r="L19" i="42" s="1"/>
  <c r="J17" i="42"/>
  <c r="L17" i="42"/>
  <c r="J16" i="42"/>
  <c r="L16" i="42"/>
  <c r="J15" i="42"/>
  <c r="L15" i="42" s="1"/>
  <c r="J14" i="42"/>
  <c r="L14" i="42" s="1"/>
  <c r="J13" i="42"/>
  <c r="L13" i="42"/>
  <c r="J12" i="42"/>
  <c r="L12" i="42"/>
  <c r="J11" i="42"/>
  <c r="L11" i="42" s="1"/>
  <c r="J10" i="42"/>
  <c r="L10" i="42" s="1"/>
  <c r="L13" i="41"/>
  <c r="K13" i="41"/>
  <c r="L12" i="41"/>
  <c r="K12" i="41"/>
  <c r="L11" i="41"/>
  <c r="K11" i="41"/>
  <c r="M12" i="41"/>
  <c r="M19" i="41"/>
  <c r="M11" i="41"/>
  <c r="O11" i="53"/>
  <c r="M16" i="41"/>
  <c r="M20" i="41"/>
  <c r="O13" i="54"/>
  <c r="O19" i="54"/>
  <c r="P10" i="54"/>
  <c r="O20" i="54"/>
  <c r="O18" i="54"/>
  <c r="P13" i="54"/>
  <c r="O15" i="53"/>
  <c r="P11" i="53"/>
  <c r="O18" i="53"/>
  <c r="O12" i="54"/>
  <c r="O10" i="54"/>
  <c r="O54" i="54" s="1"/>
  <c r="M17" i="41"/>
  <c r="M13" i="41"/>
  <c r="Q14" i="53"/>
  <c r="O14" i="53"/>
  <c r="P20" i="53"/>
  <c r="O20" i="53"/>
  <c r="P15" i="54"/>
  <c r="O15" i="54"/>
  <c r="O12" i="53"/>
  <c r="Q54" i="53" l="1"/>
  <c r="P10" i="53"/>
  <c r="P54" i="53" s="1"/>
  <c r="K54" i="53"/>
  <c r="O21" i="53"/>
  <c r="H56" i="53"/>
  <c r="O41" i="53"/>
  <c r="O24" i="53"/>
  <c r="O44" i="53"/>
  <c r="H55" i="53"/>
  <c r="O32" i="53"/>
  <c r="O10" i="53"/>
  <c r="O17" i="53"/>
  <c r="O48" i="53"/>
  <c r="O38" i="53"/>
  <c r="P56" i="53"/>
  <c r="P57" i="53"/>
  <c r="Q56" i="53"/>
  <c r="Q57" i="53"/>
  <c r="P55" i="53"/>
  <c r="Q55" i="53"/>
  <c r="O19" i="53"/>
  <c r="O16" i="53"/>
  <c r="K56" i="53"/>
  <c r="O37" i="53"/>
  <c r="O36" i="53"/>
  <c r="O40" i="53"/>
  <c r="O13" i="53"/>
  <c r="H54" i="53"/>
  <c r="P46" i="53"/>
  <c r="O50" i="53"/>
  <c r="K55" i="53"/>
  <c r="O28" i="53"/>
  <c r="O35" i="53"/>
  <c r="P44" i="53"/>
  <c r="P41" i="53"/>
  <c r="O55" i="54"/>
  <c r="Q54" i="54"/>
  <c r="Q57" i="54"/>
  <c r="Q56" i="54"/>
  <c r="P54" i="54"/>
  <c r="O16" i="54"/>
  <c r="H57" i="54"/>
  <c r="P24" i="54"/>
  <c r="P55" i="54" s="1"/>
  <c r="O36" i="54"/>
  <c r="P49" i="54"/>
  <c r="O48" i="54"/>
  <c r="E55" i="54"/>
  <c r="P22" i="54"/>
  <c r="O23" i="54"/>
  <c r="Q29" i="54"/>
  <c r="P43" i="54"/>
  <c r="Q46" i="54"/>
  <c r="P30" i="54"/>
  <c r="E57" i="54"/>
  <c r="O28" i="54"/>
  <c r="M57" i="41"/>
  <c r="M56" i="41"/>
  <c r="M10" i="41"/>
  <c r="M54" i="41" s="1"/>
  <c r="L57" i="42"/>
  <c r="L56" i="42"/>
  <c r="L55" i="42"/>
  <c r="L54" i="42"/>
  <c r="J57" i="42"/>
  <c r="J54" i="42"/>
  <c r="J55" i="42"/>
  <c r="J56" i="42"/>
  <c r="O54" i="53" l="1"/>
  <c r="O55" i="53"/>
  <c r="O56" i="53"/>
  <c r="O57" i="53"/>
  <c r="O57" i="54"/>
  <c r="O56" i="54"/>
</calcChain>
</file>

<file path=xl/sharedStrings.xml><?xml version="1.0" encoding="utf-8"?>
<sst xmlns="http://schemas.openxmlformats.org/spreadsheetml/2006/main" count="131" uniqueCount="66">
  <si>
    <t>Forecast</t>
  </si>
  <si>
    <t>Avg Annual Growth</t>
  </si>
  <si>
    <t>CALENDAR YEAR</t>
  </si>
  <si>
    <t>TOTAL</t>
  </si>
  <si>
    <t>JET FUEL</t>
  </si>
  <si>
    <t>TOTAL FUEL CONSUMED</t>
  </si>
  <si>
    <t>TABLE 28</t>
  </si>
  <si>
    <t>ACTIVE  GENERAL  AVIATION  AND  AIR  TAXI AIRCRAFT</t>
  </si>
  <si>
    <t>FIXED WING</t>
  </si>
  <si>
    <t>PISTON</t>
  </si>
  <si>
    <t>TURBINE</t>
  </si>
  <si>
    <t>ROTORCRAFT</t>
  </si>
  <si>
    <t>GENERAL</t>
  </si>
  <si>
    <t>AS OF DEC. 31</t>
  </si>
  <si>
    <t>SINGLE ENGINE</t>
  </si>
  <si>
    <t>MULTI- ENGINE</t>
  </si>
  <si>
    <t>TURBO PROP</t>
  </si>
  <si>
    <t>TURBO JET</t>
  </si>
  <si>
    <t>EXPERI- MENTAL**</t>
  </si>
  <si>
    <t>LIGHT SPORT AIRCRAFT**</t>
  </si>
  <si>
    <t>OTHER</t>
  </si>
  <si>
    <t>AVIATION FLEET</t>
  </si>
  <si>
    <t>TOTAL PISTONS</t>
  </si>
  <si>
    <t>TOTAL TURBINES</t>
  </si>
  <si>
    <t>Historical*</t>
  </si>
  <si>
    <t>2011E</t>
  </si>
  <si>
    <t xml:space="preserve">**Experimental Light-sport category that was previously shown under Sport Aircraft is moved under Experimental Aircraft category, starting in 2012. </t>
  </si>
  <si>
    <t xml:space="preserve">Note: An active aircraft is one that has a current registration and was flown at least one hour during the calendar year. </t>
  </si>
  <si>
    <t>TABLE 29</t>
  </si>
  <si>
    <t>ACTIVE  GENERAL  AVIATION  AND  AIR TAXI HOURS FLOWN</t>
  </si>
  <si>
    <t>(In Thousands)</t>
  </si>
  <si>
    <t>AVIATION HOURS</t>
  </si>
  <si>
    <t>TABLE 30</t>
  </si>
  <si>
    <t>ACTIVE  PILOTS  BY  TYPE  OF CERTIFICATE, EXCLUDING STUDENT PILOTS*</t>
  </si>
  <si>
    <t>RECREA- TIONAL</t>
  </si>
  <si>
    <t>SPORT PILOT</t>
  </si>
  <si>
    <t>PRIVATE</t>
  </si>
  <si>
    <t>COMMERCIAL</t>
  </si>
  <si>
    <t>AIRLINE TRANSPORT</t>
  </si>
  <si>
    <t>ROTOR- CRAFT ONLY</t>
  </si>
  <si>
    <t>GLIDER ONLY</t>
  </si>
  <si>
    <t>TOTAL LESS STUDENT PILOTS</t>
  </si>
  <si>
    <r>
      <t>INSTRUMENT RATED  PILOTS</t>
    </r>
    <r>
      <rPr>
        <vertAlign val="superscript"/>
        <sz val="12"/>
        <rFont val="Calibri"/>
        <family val="2"/>
        <scheme val="minor"/>
      </rPr>
      <t>1</t>
    </r>
  </si>
  <si>
    <t>Historical**</t>
  </si>
  <si>
    <t>** Source:  FAA U.S. Civil Airmen Statistics.</t>
  </si>
  <si>
    <r>
      <rPr>
        <vertAlign val="superscript"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Starting with April 2016, there is no expiration date on the new student pilot certificates. This generates a cumulative increase in the student pilot </t>
    </r>
  </si>
  <si>
    <t xml:space="preserve">  numbers and breaks the link between student pilot and private pilot or higher level certificates. Since there is no sufficient data yet to forecast</t>
  </si>
  <si>
    <t xml:space="preserve">  the student certificates unter the new rule, student pilot forecast is suspended and excluded from this table.</t>
  </si>
  <si>
    <t>Note: An active pilot is a person with a pilot certificate and a valid medical certificate.</t>
  </si>
  <si>
    <t>TABLE 31</t>
  </si>
  <si>
    <t>GENERAL  AVIATION  AIRCRAFT  FUEL CONSUMPTION</t>
  </si>
  <si>
    <t>(In Millions of Gallons)</t>
  </si>
  <si>
    <t xml:space="preserve">      PISTON</t>
  </si>
  <si>
    <t>EXPERI- MENTAL** / OTHER</t>
  </si>
  <si>
    <t>LIGHT   SPORT**</t>
  </si>
  <si>
    <t>AVGAS</t>
  </si>
  <si>
    <t>*Source:  FAA APO Estimates.</t>
  </si>
  <si>
    <t>Note: Detail may not add to total because of independent rounding.</t>
  </si>
  <si>
    <t>GA PILOTS (EXCLUDING STUDENTS &amp; ATPs)</t>
  </si>
  <si>
    <t>2024E</t>
  </si>
  <si>
    <t>2024-25</t>
  </si>
  <si>
    <t>2025-35</t>
  </si>
  <si>
    <t>2025-45</t>
  </si>
  <si>
    <t>2010-24</t>
  </si>
  <si>
    <t>* Source:  2001-2010, 2012-2023, FAA General Aviation and Air Taxi Activity (and Avionics) Surveys.</t>
  </si>
  <si>
    <r>
      <rPr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Instrument rated pilots should not be added to other categories in deriving total.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</si>
</sst>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#,##0.00%"/>
    <numFmt numFmtId="167" formatCode="_-* #,##0.00\ _z_ł_-;\-* #,##0.00\ _z_ł_-;_-* &quot;-&quot;??\ _z_ł_-;_-@_-"/>
    <numFmt numFmtId="168" formatCode="mmmm\ d\,\ yyyy"/>
    <numFmt numFmtId="169" formatCode="General_)"/>
    <numFmt numFmtId="170" formatCode="0.0"/>
    <numFmt numFmtId="171" formatCode="0.000"/>
    <numFmt numFmtId="172" formatCode="_(* #,##0_);_(* \(#,##0\);_(* &quot;-&quot;??_);_(@_)"/>
  </numFmts>
  <fonts count="86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Verdana"/>
      <family val="2"/>
    </font>
    <font>
      <sz val="1"/>
      <color indexed="9"/>
      <name val="Verdana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sz val="12"/>
      <color rgb="FF9C0006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2"/>
      <color rgb="FFFA7D00"/>
      <name val="Arial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2"/>
      <color rgb="FF7F7F7F"/>
      <name val="Arial"/>
      <family val="2"/>
    </font>
    <font>
      <u/>
      <sz val="11"/>
      <color rgb="FF004488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sz val="12"/>
      <color rgb="FF00610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rgb="FF0066AA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2"/>
      <color rgb="FFFA7D00"/>
      <name val="Arial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2"/>
      <color rgb="FF9C6500"/>
      <name val="Arial"/>
      <family val="2"/>
    </font>
    <font>
      <sz val="12"/>
      <name val="Times New Roman"/>
      <family val="1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2"/>
      <color rgb="FF3F3F3F"/>
      <name val="Arial"/>
      <family val="2"/>
    </font>
    <font>
      <sz val="10"/>
      <color indexed="63"/>
      <name val="Verdana"/>
      <family val="2"/>
    </font>
    <font>
      <b/>
      <sz val="10"/>
      <color indexed="63"/>
      <name val="Arial"/>
      <family val="2"/>
    </font>
    <font>
      <b/>
      <sz val="10"/>
      <color indexed="9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color indexed="1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5">
    <xf numFmtId="0" fontId="0" fillId="0" borderId="0"/>
    <xf numFmtId="0" fontId="7" fillId="0" borderId="0" applyNumberFormat="0">
      <alignment readingOrder="1"/>
      <protection locked="0"/>
    </xf>
    <xf numFmtId="0" fontId="7" fillId="0" borderId="0" applyNumberFormat="0">
      <alignment readingOrder="1"/>
      <protection locked="0"/>
    </xf>
    <xf numFmtId="0" fontId="7" fillId="0" borderId="0" applyNumberFormat="0">
      <alignment readingOrder="1"/>
      <protection locked="0"/>
    </xf>
    <xf numFmtId="0" fontId="7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0" fontId="7" fillId="0" borderId="0" applyNumberFormat="0">
      <alignment readingOrder="1"/>
      <protection locked="0"/>
    </xf>
    <xf numFmtId="166" fontId="7" fillId="0" borderId="0">
      <alignment readingOrder="1"/>
      <protection locked="0"/>
    </xf>
    <xf numFmtId="166" fontId="7" fillId="0" borderId="0">
      <alignment readingOrder="1"/>
      <protection locked="0"/>
    </xf>
    <xf numFmtId="0" fontId="7" fillId="0" borderId="0" applyNumberFormat="0">
      <alignment readingOrder="1"/>
      <protection locked="0"/>
    </xf>
    <xf numFmtId="0" fontId="7" fillId="0" borderId="0" applyNumberFormat="0">
      <alignment readingOrder="1"/>
      <protection locked="0"/>
    </xf>
    <xf numFmtId="4" fontId="7" fillId="0" borderId="0">
      <alignment readingOrder="1"/>
      <protection locked="0"/>
    </xf>
    <xf numFmtId="4" fontId="7" fillId="0" borderId="0">
      <alignment readingOrder="1"/>
      <protection locked="0"/>
    </xf>
    <xf numFmtId="0" fontId="7" fillId="0" borderId="0" applyNumberFormat="0">
      <alignment horizontal="center" readingOrder="1"/>
      <protection locked="0"/>
    </xf>
    <xf numFmtId="4" fontId="7" fillId="0" borderId="0">
      <alignment readingOrder="1"/>
      <protection locked="0"/>
    </xf>
    <xf numFmtId="0" fontId="9" fillId="33" borderId="0" applyNumberFormat="0" applyBorder="0" applyAlignment="0" applyProtection="0"/>
    <xf numFmtId="0" fontId="5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9" fillId="34" borderId="0" applyNumberFormat="0" applyBorder="0" applyAlignment="0" applyProtection="0"/>
    <xf numFmtId="0" fontId="5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9" fillId="35" borderId="0" applyNumberFormat="0" applyBorder="0" applyAlignment="0" applyProtection="0"/>
    <xf numFmtId="0" fontId="5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9" fillId="36" borderId="0" applyNumberFormat="0" applyBorder="0" applyAlignment="0" applyProtection="0"/>
    <xf numFmtId="0" fontId="5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9" fillId="37" borderId="0" applyNumberFormat="0" applyBorder="0" applyAlignment="0" applyProtection="0"/>
    <xf numFmtId="0" fontId="5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9" fillId="38" borderId="0" applyNumberFormat="0" applyBorder="0" applyAlignment="0" applyProtection="0"/>
    <xf numFmtId="0" fontId="5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9" fillId="39" borderId="0" applyNumberFormat="0" applyBorder="0" applyAlignment="0" applyProtection="0"/>
    <xf numFmtId="0" fontId="5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9" fillId="40" borderId="0" applyNumberFormat="0" applyBorder="0" applyAlignment="0" applyProtection="0"/>
    <xf numFmtId="0" fontId="5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9" fillId="41" borderId="0" applyNumberFormat="0" applyBorder="0" applyAlignment="0" applyProtection="0"/>
    <xf numFmtId="0" fontId="5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9" fillId="36" borderId="0" applyNumberFormat="0" applyBorder="0" applyAlignment="0" applyProtection="0"/>
    <xf numFmtId="0" fontId="5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9" fillId="39" borderId="0" applyNumberFormat="0" applyBorder="0" applyAlignment="0" applyProtection="0"/>
    <xf numFmtId="0" fontId="5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9" fillId="42" borderId="0" applyNumberFormat="0" applyBorder="0" applyAlignment="0" applyProtection="0"/>
    <xf numFmtId="0" fontId="5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11" fillId="43" borderId="0" applyNumberFormat="0" applyBorder="0" applyAlignment="0" applyProtection="0"/>
    <xf numFmtId="0" fontId="12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1" fillId="40" borderId="0" applyNumberFormat="0" applyBorder="0" applyAlignment="0" applyProtection="0"/>
    <xf numFmtId="0" fontId="12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41" borderId="0" applyNumberFormat="0" applyBorder="0" applyAlignment="0" applyProtection="0"/>
    <xf numFmtId="0" fontId="12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1" fillId="44" borderId="0" applyNumberFormat="0" applyBorder="0" applyAlignment="0" applyProtection="0"/>
    <xf numFmtId="0" fontId="12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1" fillId="45" borderId="0" applyNumberFormat="0" applyBorder="0" applyAlignment="0" applyProtection="0"/>
    <xf numFmtId="0" fontId="12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1" fillId="46" borderId="0" applyNumberFormat="0" applyBorder="0" applyAlignment="0" applyProtection="0"/>
    <xf numFmtId="0" fontId="12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1" fillId="47" borderId="0" applyNumberFormat="0" applyBorder="0" applyAlignment="0" applyProtection="0"/>
    <xf numFmtId="0" fontId="12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1" fillId="48" borderId="0" applyNumberFormat="0" applyBorder="0" applyAlignment="0" applyProtection="0"/>
    <xf numFmtId="0" fontId="12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1" fillId="49" borderId="0" applyNumberFormat="0" applyBorder="0" applyAlignment="0" applyProtection="0"/>
    <xf numFmtId="0" fontId="12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1" fillId="44" borderId="0" applyNumberFormat="0" applyBorder="0" applyAlignment="0" applyProtection="0"/>
    <xf numFmtId="0" fontId="12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1" fillId="45" borderId="0" applyNumberFormat="0" applyBorder="0" applyAlignment="0" applyProtection="0"/>
    <xf numFmtId="0" fontId="12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1" fillId="50" borderId="0" applyNumberFormat="0" applyBorder="0" applyAlignment="0" applyProtection="0"/>
    <xf numFmtId="0" fontId="12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4" fillId="34" borderId="0" applyNumberFormat="0" applyBorder="0" applyAlignment="0" applyProtection="0"/>
    <xf numFmtId="0" fontId="15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51" borderId="10" applyNumberFormat="0" applyAlignment="0" applyProtection="0"/>
    <xf numFmtId="0" fontId="18" fillId="6" borderId="4" applyNumberFormat="0" applyAlignment="0" applyProtection="0"/>
    <xf numFmtId="0" fontId="17" fillId="51" borderId="10" applyNumberFormat="0" applyAlignment="0" applyProtection="0"/>
    <xf numFmtId="0" fontId="19" fillId="6" borderId="4" applyNumberFormat="0" applyAlignment="0" applyProtection="0"/>
    <xf numFmtId="0" fontId="19" fillId="6" borderId="4" applyNumberFormat="0" applyAlignment="0" applyProtection="0"/>
    <xf numFmtId="0" fontId="20" fillId="52" borderId="11" applyNumberFormat="0" applyAlignment="0" applyProtection="0"/>
    <xf numFmtId="0" fontId="21" fillId="7" borderId="7" applyNumberFormat="0" applyAlignment="0" applyProtection="0"/>
    <xf numFmtId="0" fontId="22" fillId="7" borderId="7" applyNumberFormat="0" applyAlignment="0" applyProtection="0"/>
    <xf numFmtId="0" fontId="22" fillId="7" borderId="7" applyNumberFormat="0" applyAlignment="0" applyProtection="0"/>
    <xf numFmtId="38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3" fontId="6" fillId="0" borderId="0" applyFill="0" applyBorder="0" applyAlignment="0" applyProtection="0"/>
    <xf numFmtId="44" fontId="6" fillId="0" borderId="0" applyFont="0" applyFill="0" applyBorder="0" applyAlignment="0" applyProtection="0"/>
    <xf numFmtId="5" fontId="6" fillId="0" borderId="0" applyFill="0" applyBorder="0" applyAlignment="0" applyProtection="0"/>
    <xf numFmtId="168" fontId="6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2" fontId="6" fillId="0" borderId="0" applyFill="0" applyBorder="0" applyAlignment="0" applyProtection="0"/>
    <xf numFmtId="0" fontId="31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33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5" fillId="0" borderId="12" applyNumberFormat="0" applyFill="0" applyAlignment="0" applyProtection="0"/>
    <xf numFmtId="0" fontId="36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37" fillId="0" borderId="13" applyNumberFormat="0" applyFill="0" applyAlignment="0" applyProtection="0"/>
    <xf numFmtId="0" fontId="38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9" fillId="0" borderId="14" applyNumberFormat="0" applyFill="0" applyAlignment="0" applyProtection="0"/>
    <xf numFmtId="0" fontId="40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38" borderId="10" applyNumberFormat="0" applyAlignment="0" applyProtection="0"/>
    <xf numFmtId="0" fontId="45" fillId="5" borderId="4" applyNumberFormat="0" applyAlignment="0" applyProtection="0"/>
    <xf numFmtId="0" fontId="44" fillId="38" borderId="10" applyNumberFormat="0" applyAlignment="0" applyProtection="0"/>
    <xf numFmtId="0" fontId="46" fillId="5" borderId="4" applyNumberFormat="0" applyAlignment="0" applyProtection="0"/>
    <xf numFmtId="0" fontId="46" fillId="5" borderId="4" applyNumberFormat="0" applyAlignment="0" applyProtection="0"/>
    <xf numFmtId="0" fontId="47" fillId="0" borderId="15" applyNumberFormat="0" applyFill="0" applyAlignment="0" applyProtection="0"/>
    <xf numFmtId="0" fontId="48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50" fillId="53" borderId="0" applyNumberFormat="0" applyBorder="0" applyAlignment="0" applyProtection="0"/>
    <xf numFmtId="0" fontId="51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165" fontId="53" fillId="0" borderId="0"/>
    <xf numFmtId="0" fontId="24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53" fillId="0" borderId="0"/>
    <xf numFmtId="0" fontId="26" fillId="0" borderId="0" applyNumberFormat="0" applyFont="0">
      <alignment readingOrder="1"/>
      <protection locked="0"/>
    </xf>
    <xf numFmtId="0" fontId="24" fillId="0" borderId="0"/>
    <xf numFmtId="0" fontId="6" fillId="0" borderId="0"/>
    <xf numFmtId="0" fontId="5" fillId="0" borderId="0"/>
    <xf numFmtId="0" fontId="24" fillId="0" borderId="0"/>
    <xf numFmtId="0" fontId="10" fillId="0" borderId="0"/>
    <xf numFmtId="0" fontId="25" fillId="0" borderId="0"/>
    <xf numFmtId="0" fontId="24" fillId="0" borderId="0"/>
    <xf numFmtId="169" fontId="54" fillId="0" borderId="0"/>
    <xf numFmtId="0" fontId="5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27" fillId="54" borderId="16" applyNumberFormat="0" applyFont="0" applyAlignment="0" applyProtection="0"/>
    <xf numFmtId="0" fontId="9" fillId="54" borderId="16" applyNumberFormat="0" applyFont="0" applyAlignment="0" applyProtection="0"/>
    <xf numFmtId="0" fontId="5" fillId="8" borderId="8" applyNumberFormat="0" applyFont="0" applyAlignment="0" applyProtection="0"/>
    <xf numFmtId="0" fontId="9" fillId="54" borderId="16" applyNumberFormat="0" applyFont="0" applyAlignment="0" applyProtection="0"/>
    <xf numFmtId="0" fontId="10" fillId="8" borderId="8" applyNumberFormat="0" applyFont="0" applyAlignment="0" applyProtection="0"/>
    <xf numFmtId="0" fontId="27" fillId="54" borderId="16" applyNumberFormat="0" applyFont="0" applyAlignment="0" applyProtection="0"/>
    <xf numFmtId="0" fontId="10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5" fillId="51" borderId="17" applyNumberFormat="0" applyAlignment="0" applyProtection="0"/>
    <xf numFmtId="0" fontId="56" fillId="6" borderId="5" applyNumberFormat="0" applyAlignment="0" applyProtection="0"/>
    <xf numFmtId="0" fontId="55" fillId="51" borderId="17" applyNumberFormat="0" applyAlignment="0" applyProtection="0"/>
    <xf numFmtId="0" fontId="57" fillId="6" borderId="5" applyNumberFormat="0" applyAlignment="0" applyProtection="0"/>
    <xf numFmtId="0" fontId="57" fillId="6" borderId="5" applyNumberFormat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2" fontId="6" fillId="0" borderId="0" applyFill="0" applyBorder="0" applyProtection="0">
      <alignment horizontal="right"/>
    </xf>
    <xf numFmtId="0" fontId="58" fillId="55" borderId="18" applyNumberFormat="0" applyAlignment="0" applyProtection="0"/>
    <xf numFmtId="0" fontId="58" fillId="55" borderId="18" applyNumberFormat="0" applyAlignment="0" applyProtection="0"/>
    <xf numFmtId="0" fontId="58" fillId="55" borderId="18" applyNumberFormat="0" applyAlignment="0" applyProtection="0"/>
    <xf numFmtId="2" fontId="58" fillId="56" borderId="18" applyProtection="0">
      <alignment horizontal="right"/>
    </xf>
    <xf numFmtId="2" fontId="58" fillId="56" borderId="18" applyProtection="0">
      <alignment horizontal="right"/>
    </xf>
    <xf numFmtId="2" fontId="58" fillId="56" borderId="18" applyProtection="0">
      <alignment horizontal="right"/>
    </xf>
    <xf numFmtId="14" fontId="59" fillId="55" borderId="0" applyBorder="0" applyProtection="0">
      <alignment horizontal="left"/>
    </xf>
    <xf numFmtId="170" fontId="7" fillId="57" borderId="18" applyProtection="0">
      <alignment horizontal="right"/>
    </xf>
    <xf numFmtId="170" fontId="7" fillId="57" borderId="18" applyProtection="0">
      <alignment horizontal="right"/>
    </xf>
    <xf numFmtId="170" fontId="7" fillId="57" borderId="18" applyProtection="0">
      <alignment horizontal="right"/>
    </xf>
    <xf numFmtId="2" fontId="7" fillId="57" borderId="18" applyProtection="0">
      <alignment horizontal="right"/>
    </xf>
    <xf numFmtId="2" fontId="7" fillId="57" borderId="18" applyProtection="0">
      <alignment horizontal="right"/>
    </xf>
    <xf numFmtId="2" fontId="7" fillId="57" borderId="18" applyProtection="0">
      <alignment horizontal="right"/>
    </xf>
    <xf numFmtId="14" fontId="60" fillId="58" borderId="18" applyProtection="0">
      <alignment horizontal="right"/>
    </xf>
    <xf numFmtId="14" fontId="60" fillId="58" borderId="18" applyProtection="0">
      <alignment horizontal="right"/>
    </xf>
    <xf numFmtId="14" fontId="60" fillId="58" borderId="18" applyProtection="0">
      <alignment horizontal="right"/>
    </xf>
    <xf numFmtId="14" fontId="60" fillId="58" borderId="18" applyProtection="0">
      <alignment horizontal="left"/>
    </xf>
    <xf numFmtId="14" fontId="60" fillId="58" borderId="18" applyProtection="0">
      <alignment horizontal="left"/>
    </xf>
    <xf numFmtId="14" fontId="60" fillId="58" borderId="18" applyProtection="0">
      <alignment horizontal="left"/>
    </xf>
    <xf numFmtId="0" fontId="61" fillId="55" borderId="18" applyNumberFormat="0" applyProtection="0">
      <alignment horizontal="left"/>
    </xf>
    <xf numFmtId="0" fontId="61" fillId="55" borderId="18" applyNumberFormat="0" applyProtection="0">
      <alignment horizontal="left"/>
    </xf>
    <xf numFmtId="0" fontId="61" fillId="55" borderId="18" applyNumberFormat="0" applyProtection="0">
      <alignment horizontal="left"/>
    </xf>
    <xf numFmtId="0" fontId="6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3" fillId="0" borderId="19" applyNumberFormat="0" applyFill="0" applyAlignment="0" applyProtection="0"/>
    <xf numFmtId="0" fontId="64" fillId="0" borderId="9" applyNumberFormat="0" applyFill="0" applyAlignment="0" applyProtection="0"/>
    <xf numFmtId="0" fontId="63" fillId="0" borderId="1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1" fillId="0" borderId="0" applyNumberFormat="0" applyFill="0" applyBorder="0" applyAlignment="0" applyProtection="0"/>
    <xf numFmtId="0" fontId="36" fillId="0" borderId="1" applyNumberFormat="0" applyFill="0" applyAlignment="0" applyProtection="0"/>
    <xf numFmtId="0" fontId="38" fillId="0" borderId="2" applyNumberFormat="0" applyFill="0" applyAlignment="0" applyProtection="0"/>
    <xf numFmtId="0" fontId="40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33" fillId="2" borderId="0" applyNumberFormat="0" applyBorder="0" applyAlignment="0" applyProtection="0"/>
    <xf numFmtId="0" fontId="15" fillId="3" borderId="0" applyNumberFormat="0" applyBorder="0" applyAlignment="0" applyProtection="0"/>
    <xf numFmtId="0" fontId="51" fillId="4" borderId="0" applyNumberFormat="0" applyBorder="0" applyAlignment="0" applyProtection="0"/>
    <xf numFmtId="0" fontId="45" fillId="5" borderId="4" applyNumberFormat="0" applyAlignment="0" applyProtection="0"/>
    <xf numFmtId="0" fontId="56" fillId="6" borderId="5" applyNumberFormat="0" applyAlignment="0" applyProtection="0"/>
    <xf numFmtId="0" fontId="18" fillId="6" borderId="4" applyNumberFormat="0" applyAlignment="0" applyProtection="0"/>
    <xf numFmtId="0" fontId="48" fillId="0" borderId="6" applyNumberFormat="0" applyFill="0" applyAlignment="0" applyProtection="0"/>
    <xf numFmtId="0" fontId="21" fillId="7" borderId="7" applyNumberFormat="0" applyAlignment="0" applyProtection="0"/>
    <xf numFmtId="0" fontId="6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29" fillId="0" borderId="0" applyNumberFormat="0" applyFill="0" applyBorder="0" applyAlignment="0" applyProtection="0"/>
    <xf numFmtId="0" fontId="64" fillId="0" borderId="9" applyNumberFormat="0" applyFill="0" applyAlignment="0" applyProtection="0"/>
    <xf numFmtId="0" fontId="12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2" fillId="32" borderId="0" applyNumberFormat="0" applyBorder="0" applyAlignment="0" applyProtection="0"/>
    <xf numFmtId="0" fontId="26" fillId="0" borderId="0" applyNumberFormat="0" applyFont="0">
      <alignment readingOrder="1"/>
      <protection locked="0"/>
    </xf>
    <xf numFmtId="0" fontId="26" fillId="0" borderId="0" applyNumberFormat="0" applyFont="0">
      <alignment readingOrder="1"/>
      <protection locked="0"/>
    </xf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0" fillId="0" borderId="0"/>
    <xf numFmtId="43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" fillId="0" borderId="0"/>
    <xf numFmtId="0" fontId="25" fillId="0" borderId="0"/>
    <xf numFmtId="0" fontId="10" fillId="0" borderId="0"/>
    <xf numFmtId="9" fontId="25" fillId="0" borderId="0" applyFont="0" applyFill="0" applyBorder="0" applyAlignment="0" applyProtection="0"/>
  </cellStyleXfs>
  <cellXfs count="123">
    <xf numFmtId="0" fontId="0" fillId="0" borderId="0" xfId="0"/>
    <xf numFmtId="0" fontId="6" fillId="0" borderId="0" xfId="426"/>
    <xf numFmtId="172" fontId="6" fillId="0" borderId="0" xfId="177" applyNumberFormat="1" applyFont="1"/>
    <xf numFmtId="0" fontId="72" fillId="0" borderId="0" xfId="426" applyFont="1" applyAlignment="1">
      <alignment horizontal="centerContinuous"/>
    </xf>
    <xf numFmtId="0" fontId="73" fillId="0" borderId="0" xfId="426" applyFont="1" applyAlignment="1">
      <alignment horizontal="centerContinuous"/>
    </xf>
    <xf numFmtId="0" fontId="73" fillId="0" borderId="0" xfId="426" applyFont="1"/>
    <xf numFmtId="0" fontId="74" fillId="0" borderId="0" xfId="426" applyFont="1" applyAlignment="1">
      <alignment horizontal="centerContinuous"/>
    </xf>
    <xf numFmtId="171" fontId="73" fillId="0" borderId="0" xfId="426" applyNumberFormat="1" applyFont="1" applyAlignment="1">
      <alignment horizontal="centerContinuous"/>
    </xf>
    <xf numFmtId="0" fontId="76" fillId="0" borderId="0" xfId="426" applyFont="1" applyAlignment="1">
      <alignment horizontal="centerContinuous"/>
    </xf>
    <xf numFmtId="172" fontId="73" fillId="0" borderId="0" xfId="177" applyNumberFormat="1" applyFont="1"/>
    <xf numFmtId="0" fontId="73" fillId="60" borderId="0" xfId="426" applyFont="1" applyFill="1"/>
    <xf numFmtId="0" fontId="78" fillId="0" borderId="0" xfId="426" applyFont="1"/>
    <xf numFmtId="0" fontId="81" fillId="0" borderId="0" xfId="261" applyFont="1" applyAlignment="1">
      <alignment horizontal="left"/>
    </xf>
    <xf numFmtId="0" fontId="78" fillId="0" borderId="0" xfId="260" applyFont="1"/>
    <xf numFmtId="0" fontId="80" fillId="0" borderId="0" xfId="426" applyFont="1"/>
    <xf numFmtId="49" fontId="80" fillId="61" borderId="0" xfId="426" applyNumberFormat="1" applyFont="1" applyFill="1"/>
    <xf numFmtId="0" fontId="80" fillId="61" borderId="0" xfId="426" applyFont="1" applyFill="1" applyAlignment="1">
      <alignment horizontal="centerContinuous" wrapText="1"/>
    </xf>
    <xf numFmtId="0" fontId="80" fillId="61" borderId="0" xfId="426" applyFont="1" applyFill="1" applyAlignment="1">
      <alignment horizontal="centerContinuous"/>
    </xf>
    <xf numFmtId="0" fontId="80" fillId="61" borderId="0" xfId="426" applyFont="1" applyFill="1" applyAlignment="1">
      <alignment horizontal="center"/>
    </xf>
    <xf numFmtId="0" fontId="80" fillId="59" borderId="0" xfId="261" applyFont="1" applyFill="1" applyAlignment="1">
      <alignment horizontal="left"/>
    </xf>
    <xf numFmtId="3" fontId="80" fillId="59" borderId="0" xfId="426" applyNumberFormat="1" applyFont="1" applyFill="1" applyAlignment="1">
      <alignment horizontal="center"/>
    </xf>
    <xf numFmtId="3" fontId="80" fillId="0" borderId="0" xfId="426" applyNumberFormat="1" applyFont="1" applyAlignment="1">
      <alignment horizontal="center"/>
    </xf>
    <xf numFmtId="37" fontId="80" fillId="0" borderId="0" xfId="426" applyNumberFormat="1" applyFont="1" applyAlignment="1">
      <alignment horizontal="center"/>
    </xf>
    <xf numFmtId="0" fontId="80" fillId="0" borderId="0" xfId="261" applyFont="1" applyAlignment="1">
      <alignment horizontal="left"/>
    </xf>
    <xf numFmtId="0" fontId="80" fillId="0" borderId="0" xfId="0" applyFont="1" applyAlignment="1">
      <alignment horizontal="left"/>
    </xf>
    <xf numFmtId="0" fontId="80" fillId="60" borderId="0" xfId="261" applyFont="1" applyFill="1" applyAlignment="1">
      <alignment horizontal="left"/>
    </xf>
    <xf numFmtId="3" fontId="80" fillId="60" borderId="0" xfId="426" applyNumberFormat="1" applyFont="1" applyFill="1" applyAlignment="1">
      <alignment horizontal="center"/>
    </xf>
    <xf numFmtId="0" fontId="80" fillId="59" borderId="0" xfId="0" applyFont="1" applyFill="1" applyAlignment="1">
      <alignment horizontal="left"/>
    </xf>
    <xf numFmtId="0" fontId="80" fillId="60" borderId="0" xfId="0" applyFont="1" applyFill="1" applyAlignment="1">
      <alignment horizontal="left"/>
    </xf>
    <xf numFmtId="164" fontId="80" fillId="0" borderId="0" xfId="322" applyNumberFormat="1" applyFont="1" applyAlignment="1">
      <alignment horizontal="center"/>
    </xf>
    <xf numFmtId="164" fontId="80" fillId="59" borderId="0" xfId="322" applyNumberFormat="1" applyFont="1" applyFill="1" applyAlignment="1">
      <alignment horizontal="center"/>
    </xf>
    <xf numFmtId="3" fontId="80" fillId="59" borderId="0" xfId="261" applyNumberFormat="1" applyFont="1" applyFill="1" applyAlignment="1">
      <alignment horizontal="center"/>
    </xf>
    <xf numFmtId="3" fontId="80" fillId="0" borderId="0" xfId="261" applyNumberFormat="1" applyFont="1" applyAlignment="1">
      <alignment horizontal="center"/>
    </xf>
    <xf numFmtId="3" fontId="80" fillId="60" borderId="0" xfId="261" applyNumberFormat="1" applyFont="1" applyFill="1" applyAlignment="1">
      <alignment horizontal="center"/>
    </xf>
    <xf numFmtId="0" fontId="78" fillId="0" borderId="0" xfId="260" applyFont="1" applyAlignment="1">
      <alignment horizontal="left"/>
    </xf>
    <xf numFmtId="0" fontId="81" fillId="0" borderId="0" xfId="0" applyFont="1" applyAlignment="1">
      <alignment horizontal="left"/>
    </xf>
    <xf numFmtId="10" fontId="73" fillId="0" borderId="0" xfId="338" applyNumberFormat="1" applyFont="1"/>
    <xf numFmtId="0" fontId="73" fillId="0" borderId="0" xfId="426" applyFont="1" applyAlignment="1">
      <alignment horizontal="right"/>
    </xf>
    <xf numFmtId="165" fontId="80" fillId="0" borderId="0" xfId="426" applyNumberFormat="1" applyFont="1" applyAlignment="1">
      <alignment horizontal="center"/>
    </xf>
    <xf numFmtId="0" fontId="79" fillId="0" borderId="0" xfId="426" applyFont="1" applyAlignment="1">
      <alignment horizontal="centerContinuous"/>
    </xf>
    <xf numFmtId="3" fontId="80" fillId="0" borderId="0" xfId="260" applyNumberFormat="1" applyFont="1" applyAlignment="1">
      <alignment horizontal="center"/>
    </xf>
    <xf numFmtId="3" fontId="80" fillId="0" borderId="0" xfId="260" applyNumberFormat="1" applyFont="1" applyAlignment="1" applyProtection="1">
      <alignment horizontal="center"/>
      <protection locked="0"/>
    </xf>
    <xf numFmtId="37" fontId="80" fillId="0" borderId="0" xfId="260" applyNumberFormat="1" applyFont="1" applyAlignment="1">
      <alignment horizontal="center"/>
    </xf>
    <xf numFmtId="3" fontId="80" fillId="59" borderId="0" xfId="260" applyNumberFormat="1" applyFont="1" applyFill="1" applyAlignment="1">
      <alignment horizontal="center"/>
    </xf>
    <xf numFmtId="3" fontId="80" fillId="59" borderId="0" xfId="260" applyNumberFormat="1" applyFont="1" applyFill="1" applyAlignment="1" applyProtection="1">
      <alignment horizontal="center"/>
      <protection locked="0"/>
    </xf>
    <xf numFmtId="37" fontId="80" fillId="59" borderId="0" xfId="260" applyNumberFormat="1" applyFont="1" applyFill="1" applyAlignment="1" applyProtection="1">
      <alignment horizontal="center"/>
      <protection locked="0"/>
    </xf>
    <xf numFmtId="37" fontId="80" fillId="59" borderId="0" xfId="260" applyNumberFormat="1" applyFont="1" applyFill="1" applyAlignment="1">
      <alignment horizontal="center"/>
    </xf>
    <xf numFmtId="37" fontId="80" fillId="0" borderId="0" xfId="260" applyNumberFormat="1" applyFont="1" applyAlignment="1" applyProtection="1">
      <alignment horizontal="center"/>
      <protection locked="0"/>
    </xf>
    <xf numFmtId="164" fontId="80" fillId="0" borderId="0" xfId="425" applyNumberFormat="1" applyFont="1" applyAlignment="1">
      <alignment horizontal="center"/>
    </xf>
    <xf numFmtId="171" fontId="78" fillId="0" borderId="0" xfId="260" applyNumberFormat="1" applyFont="1" applyAlignment="1">
      <alignment horizontal="left"/>
    </xf>
    <xf numFmtId="164" fontId="78" fillId="0" borderId="0" xfId="322" applyNumberFormat="1" applyFont="1" applyAlignment="1">
      <alignment horizontal="left"/>
    </xf>
    <xf numFmtId="171" fontId="73" fillId="0" borderId="0" xfId="260" applyNumberFormat="1" applyFont="1" applyAlignment="1">
      <alignment horizontal="left"/>
    </xf>
    <xf numFmtId="37" fontId="80" fillId="60" borderId="0" xfId="260" applyNumberFormat="1" applyFont="1" applyFill="1" applyAlignment="1" applyProtection="1">
      <alignment horizontal="center"/>
      <protection locked="0"/>
    </xf>
    <xf numFmtId="37" fontId="80" fillId="60" borderId="0" xfId="260" applyNumberFormat="1" applyFont="1" applyFill="1" applyAlignment="1">
      <alignment horizontal="center"/>
    </xf>
    <xf numFmtId="3" fontId="80" fillId="60" borderId="0" xfId="260" applyNumberFormat="1" applyFont="1" applyFill="1" applyAlignment="1">
      <alignment horizontal="center"/>
    </xf>
    <xf numFmtId="3" fontId="80" fillId="60" borderId="0" xfId="260" applyNumberFormat="1" applyFont="1" applyFill="1" applyAlignment="1" applyProtection="1">
      <alignment horizontal="center"/>
      <protection locked="0"/>
    </xf>
    <xf numFmtId="165" fontId="80" fillId="60" borderId="0" xfId="426" applyNumberFormat="1" applyFont="1" applyFill="1" applyAlignment="1">
      <alignment horizontal="center"/>
    </xf>
    <xf numFmtId="0" fontId="73" fillId="60" borderId="0" xfId="426" applyFont="1" applyFill="1" applyAlignment="1">
      <alignment horizontal="right"/>
    </xf>
    <xf numFmtId="0" fontId="73" fillId="60" borderId="0" xfId="260" quotePrefix="1" applyFont="1" applyFill="1" applyAlignment="1">
      <alignment horizontal="left"/>
    </xf>
    <xf numFmtId="37" fontId="73" fillId="60" borderId="0" xfId="260" applyNumberFormat="1" applyFont="1" applyFill="1" applyAlignment="1" applyProtection="1">
      <alignment horizontal="center"/>
      <protection locked="0"/>
    </xf>
    <xf numFmtId="37" fontId="77" fillId="60" borderId="0" xfId="260" applyNumberFormat="1" applyFont="1" applyFill="1" applyAlignment="1">
      <alignment horizontal="center"/>
    </xf>
    <xf numFmtId="171" fontId="80" fillId="61" borderId="0" xfId="426" applyNumberFormat="1" applyFont="1" applyFill="1" applyAlignment="1">
      <alignment horizontal="centerContinuous" wrapText="1"/>
    </xf>
    <xf numFmtId="0" fontId="80" fillId="61" borderId="0" xfId="426" applyFont="1" applyFill="1" applyAlignment="1">
      <alignment vertical="center"/>
    </xf>
    <xf numFmtId="0" fontId="80" fillId="60" borderId="0" xfId="426" applyFont="1" applyFill="1" applyAlignment="1">
      <alignment horizontal="centerContinuous" vertical="center"/>
    </xf>
    <xf numFmtId="172" fontId="6" fillId="0" borderId="0" xfId="177" applyNumberFormat="1" applyFont="1" applyAlignment="1">
      <alignment vertical="center"/>
    </xf>
    <xf numFmtId="0" fontId="6" fillId="0" borderId="0" xfId="426" applyAlignment="1">
      <alignment vertical="center"/>
    </xf>
    <xf numFmtId="0" fontId="80" fillId="61" borderId="0" xfId="426" applyFont="1" applyFill="1" applyAlignment="1">
      <alignment horizontal="centerContinuous" vertical="center"/>
    </xf>
    <xf numFmtId="0" fontId="80" fillId="0" borderId="0" xfId="426" applyFont="1" applyAlignment="1">
      <alignment vertical="center"/>
    </xf>
    <xf numFmtId="0" fontId="80" fillId="60" borderId="0" xfId="426" applyFont="1" applyFill="1" applyAlignment="1">
      <alignment horizontal="center" vertical="center"/>
    </xf>
    <xf numFmtId="171" fontId="80" fillId="60" borderId="0" xfId="426" applyNumberFormat="1" applyFont="1" applyFill="1" applyAlignment="1">
      <alignment horizontal="centerContinuous"/>
    </xf>
    <xf numFmtId="49" fontId="80" fillId="61" borderId="0" xfId="426" applyNumberFormat="1" applyFont="1" applyFill="1" applyAlignment="1">
      <alignment wrapText="1"/>
    </xf>
    <xf numFmtId="171" fontId="80" fillId="61" borderId="0" xfId="426" applyNumberFormat="1" applyFont="1" applyFill="1" applyAlignment="1">
      <alignment horizontal="center" wrapText="1"/>
    </xf>
    <xf numFmtId="0" fontId="80" fillId="61" borderId="0" xfId="426" applyFont="1" applyFill="1" applyAlignment="1">
      <alignment horizontal="center" wrapText="1"/>
    </xf>
    <xf numFmtId="171" fontId="80" fillId="60" borderId="0" xfId="426" applyNumberFormat="1" applyFont="1" applyFill="1" applyAlignment="1">
      <alignment horizontal="center" wrapText="1"/>
    </xf>
    <xf numFmtId="0" fontId="71" fillId="0" borderId="0" xfId="426" applyFont="1"/>
    <xf numFmtId="170" fontId="80" fillId="0" borderId="0" xfId="426" applyNumberFormat="1" applyFont="1" applyAlignment="1" applyProtection="1">
      <alignment horizontal="center"/>
      <protection locked="0"/>
    </xf>
    <xf numFmtId="171" fontId="80" fillId="0" borderId="0" xfId="426" applyNumberFormat="1" applyFont="1" applyProtection="1">
      <protection locked="0"/>
    </xf>
    <xf numFmtId="171" fontId="80" fillId="0" borderId="0" xfId="426" applyNumberFormat="1" applyFont="1" applyAlignment="1" applyProtection="1">
      <alignment horizontal="left"/>
      <protection locked="0"/>
    </xf>
    <xf numFmtId="0" fontId="80" fillId="59" borderId="0" xfId="426" applyFont="1" applyFill="1" applyAlignment="1">
      <alignment horizontal="left"/>
    </xf>
    <xf numFmtId="171" fontId="83" fillId="0" borderId="0" xfId="426" applyNumberFormat="1" applyFont="1" applyAlignment="1">
      <alignment horizontal="left"/>
    </xf>
    <xf numFmtId="170" fontId="83" fillId="0" borderId="0" xfId="426" applyNumberFormat="1" applyFont="1" applyAlignment="1">
      <alignment horizontal="right"/>
    </xf>
    <xf numFmtId="0" fontId="80" fillId="62" borderId="0" xfId="0" applyFont="1" applyFill="1" applyAlignment="1">
      <alignment horizontal="left"/>
    </xf>
    <xf numFmtId="3" fontId="80" fillId="62" borderId="0" xfId="426" applyNumberFormat="1" applyFont="1" applyFill="1" applyAlignment="1">
      <alignment horizontal="center"/>
    </xf>
    <xf numFmtId="3" fontId="80" fillId="62" borderId="0" xfId="260" applyNumberFormat="1" applyFont="1" applyFill="1" applyAlignment="1">
      <alignment horizontal="center"/>
    </xf>
    <xf numFmtId="3" fontId="80" fillId="62" borderId="0" xfId="260" applyNumberFormat="1" applyFont="1" applyFill="1" applyAlignment="1" applyProtection="1">
      <alignment horizontal="center"/>
      <protection locked="0"/>
    </xf>
    <xf numFmtId="3" fontId="80" fillId="62" borderId="0" xfId="261" applyNumberFormat="1" applyFont="1" applyFill="1" applyAlignment="1">
      <alignment horizontal="center"/>
    </xf>
    <xf numFmtId="37" fontId="80" fillId="62" borderId="0" xfId="260" applyNumberFormat="1" applyFont="1" applyFill="1" applyAlignment="1" applyProtection="1">
      <alignment horizontal="center"/>
      <protection locked="0"/>
    </xf>
    <xf numFmtId="0" fontId="75" fillId="0" borderId="0" xfId="426" applyFont="1" applyAlignment="1">
      <alignment horizontal="centerContinuous"/>
    </xf>
    <xf numFmtId="0" fontId="80" fillId="60" borderId="0" xfId="426" applyFont="1" applyFill="1" applyAlignment="1">
      <alignment vertical="center"/>
    </xf>
    <xf numFmtId="171" fontId="80" fillId="61" borderId="0" xfId="426" applyNumberFormat="1" applyFont="1" applyFill="1" applyAlignment="1">
      <alignment horizontal="centerContinuous" vertical="center"/>
    </xf>
    <xf numFmtId="0" fontId="80" fillId="60" borderId="0" xfId="426" applyFont="1" applyFill="1" applyAlignment="1">
      <alignment horizontal="centerContinuous"/>
    </xf>
    <xf numFmtId="0" fontId="80" fillId="0" borderId="0" xfId="426" applyFont="1" applyProtection="1">
      <protection locked="0"/>
    </xf>
    <xf numFmtId="0" fontId="80" fillId="0" borderId="0" xfId="426" applyFont="1" applyAlignment="1" applyProtection="1">
      <alignment horizontal="right"/>
      <protection locked="0"/>
    </xf>
    <xf numFmtId="171" fontId="83" fillId="0" borderId="0" xfId="426" applyNumberFormat="1" applyFont="1" applyAlignment="1">
      <alignment horizontal="right"/>
    </xf>
    <xf numFmtId="37" fontId="80" fillId="59" borderId="0" xfId="426" applyNumberFormat="1" applyFont="1" applyFill="1" applyAlignment="1">
      <alignment horizontal="center"/>
    </xf>
    <xf numFmtId="3" fontId="6" fillId="0" borderId="0" xfId="426" applyNumberFormat="1"/>
    <xf numFmtId="37" fontId="80" fillId="60" borderId="0" xfId="426" applyNumberFormat="1" applyFont="1" applyFill="1" applyAlignment="1" applyProtection="1">
      <alignment horizontal="center"/>
      <protection locked="0"/>
    </xf>
    <xf numFmtId="37" fontId="80" fillId="60" borderId="0" xfId="426" applyNumberFormat="1" applyFont="1" applyFill="1" applyAlignment="1">
      <alignment horizontal="center"/>
    </xf>
    <xf numFmtId="3" fontId="80" fillId="60" borderId="0" xfId="426" applyNumberFormat="1" applyFont="1" applyFill="1" applyAlignment="1" applyProtection="1">
      <alignment horizontal="center"/>
      <protection locked="0"/>
    </xf>
    <xf numFmtId="37" fontId="80" fillId="0" borderId="0" xfId="426" applyNumberFormat="1" applyFont="1" applyAlignment="1" applyProtection="1">
      <alignment horizontal="center"/>
      <protection locked="0"/>
    </xf>
    <xf numFmtId="37" fontId="80" fillId="0" borderId="0" xfId="426" applyNumberFormat="1" applyFont="1"/>
    <xf numFmtId="0" fontId="73" fillId="60" borderId="0" xfId="426" quotePrefix="1" applyFont="1" applyFill="1" applyAlignment="1">
      <alignment horizontal="left"/>
    </xf>
    <xf numFmtId="171" fontId="73" fillId="60" borderId="0" xfId="426" applyNumberFormat="1" applyFont="1" applyFill="1"/>
    <xf numFmtId="171" fontId="73" fillId="0" borderId="0" xfId="426" applyNumberFormat="1" applyFont="1"/>
    <xf numFmtId="164" fontId="73" fillId="0" borderId="0" xfId="426" applyNumberFormat="1" applyFont="1"/>
    <xf numFmtId="37" fontId="83" fillId="0" borderId="0" xfId="426" applyNumberFormat="1" applyFont="1" applyAlignment="1">
      <alignment horizontal="center"/>
    </xf>
    <xf numFmtId="0" fontId="80" fillId="0" borderId="0" xfId="426" applyFont="1" applyAlignment="1">
      <alignment horizontal="center"/>
    </xf>
    <xf numFmtId="37" fontId="80" fillId="59" borderId="0" xfId="426" applyNumberFormat="1" applyFont="1" applyFill="1" applyAlignment="1" applyProtection="1">
      <alignment horizontal="center"/>
      <protection locked="0"/>
    </xf>
    <xf numFmtId="37" fontId="80" fillId="62" borderId="0" xfId="426" applyNumberFormat="1" applyFont="1" applyFill="1" applyAlignment="1">
      <alignment horizontal="center"/>
    </xf>
    <xf numFmtId="37" fontId="80" fillId="62" borderId="0" xfId="426" applyNumberFormat="1" applyFont="1" applyFill="1" applyAlignment="1" applyProtection="1">
      <alignment horizontal="center"/>
      <protection locked="0"/>
    </xf>
    <xf numFmtId="0" fontId="80" fillId="60" borderId="0" xfId="426" applyFont="1" applyFill="1"/>
    <xf numFmtId="164" fontId="78" fillId="0" borderId="0" xfId="426" applyNumberFormat="1" applyFont="1"/>
    <xf numFmtId="3" fontId="76" fillId="60" borderId="0" xfId="426" applyNumberFormat="1" applyFont="1" applyFill="1" applyAlignment="1">
      <alignment horizontal="center"/>
    </xf>
    <xf numFmtId="3" fontId="76" fillId="60" borderId="0" xfId="426" applyNumberFormat="1" applyFont="1" applyFill="1" applyAlignment="1" applyProtection="1">
      <alignment horizontal="center"/>
      <protection locked="0"/>
    </xf>
    <xf numFmtId="0" fontId="80" fillId="63" borderId="0" xfId="0" applyFont="1" applyFill="1" applyAlignment="1">
      <alignment horizontal="left"/>
    </xf>
    <xf numFmtId="3" fontId="80" fillId="63" borderId="0" xfId="426" applyNumberFormat="1" applyFont="1" applyFill="1" applyAlignment="1">
      <alignment horizontal="center"/>
    </xf>
    <xf numFmtId="3" fontId="80" fillId="63" borderId="0" xfId="260" applyNumberFormat="1" applyFont="1" applyFill="1" applyAlignment="1">
      <alignment horizontal="center"/>
    </xf>
    <xf numFmtId="3" fontId="80" fillId="63" borderId="0" xfId="261" applyNumberFormat="1" applyFont="1" applyFill="1" applyAlignment="1">
      <alignment horizontal="center"/>
    </xf>
    <xf numFmtId="37" fontId="80" fillId="63" borderId="0" xfId="260" applyNumberFormat="1" applyFont="1" applyFill="1" applyAlignment="1" applyProtection="1">
      <alignment horizontal="center"/>
      <protection locked="0"/>
    </xf>
    <xf numFmtId="37" fontId="80" fillId="63" borderId="0" xfId="260" applyNumberFormat="1" applyFont="1" applyFill="1" applyAlignment="1">
      <alignment horizontal="center"/>
    </xf>
    <xf numFmtId="37" fontId="80" fillId="63" borderId="0" xfId="426" applyNumberFormat="1" applyFont="1" applyFill="1" applyAlignment="1">
      <alignment horizontal="center"/>
    </xf>
    <xf numFmtId="37" fontId="80" fillId="63" borderId="0" xfId="426" applyNumberFormat="1" applyFont="1" applyFill="1" applyAlignment="1" applyProtection="1">
      <alignment horizontal="center"/>
      <protection locked="0"/>
    </xf>
    <xf numFmtId="164" fontId="80" fillId="0" borderId="0" xfId="426" applyNumberFormat="1" applyFont="1" applyAlignment="1">
      <alignment horizontal="center"/>
    </xf>
  </cellXfs>
  <cellStyles count="445">
    <cellStyle name="_ColumnTitles" xfId="1" xr:uid="{00000000-0005-0000-0000-000000000000}"/>
    <cellStyle name="_ColumnTitles 2" xfId="2" xr:uid="{00000000-0005-0000-0000-000001000000}"/>
    <cellStyle name="_DateRange" xfId="3" xr:uid="{00000000-0005-0000-0000-000002000000}"/>
    <cellStyle name="_DateRange 2" xfId="4" xr:uid="{00000000-0005-0000-0000-000003000000}"/>
    <cellStyle name="_Hidden" xfId="5" xr:uid="{00000000-0005-0000-0000-000004000000}"/>
    <cellStyle name="_Normal" xfId="6" xr:uid="{00000000-0005-0000-0000-000005000000}"/>
    <cellStyle name="_Percentage" xfId="7" xr:uid="{00000000-0005-0000-0000-000006000000}"/>
    <cellStyle name="_PercentageBold" xfId="8" xr:uid="{00000000-0005-0000-0000-000007000000}"/>
    <cellStyle name="_SeriesAttributes" xfId="9" xr:uid="{00000000-0005-0000-0000-000008000000}"/>
    <cellStyle name="_SeriesAttributes 2" xfId="10" xr:uid="{00000000-0005-0000-0000-000009000000}"/>
    <cellStyle name="_SeriesData" xfId="11" xr:uid="{00000000-0005-0000-0000-00000A000000}"/>
    <cellStyle name="_SeriesData 2" xfId="12" xr:uid="{00000000-0005-0000-0000-00000B000000}"/>
    <cellStyle name="_SeriesDataNA" xfId="13" xr:uid="{00000000-0005-0000-0000-00000C000000}"/>
    <cellStyle name="_SeriesDataStatistics" xfId="14" xr:uid="{00000000-0005-0000-0000-00000D000000}"/>
    <cellStyle name="20% - Accent1" xfId="392" builtinId="30" customBuiltin="1"/>
    <cellStyle name="20% - Accent1 2" xfId="15" xr:uid="{00000000-0005-0000-0000-00000F000000}"/>
    <cellStyle name="20% - Accent1 2 2" xfId="16" xr:uid="{00000000-0005-0000-0000-000010000000}"/>
    <cellStyle name="20% - Accent1 2 3" xfId="17" xr:uid="{00000000-0005-0000-0000-000011000000}"/>
    <cellStyle name="20% - Accent1 3" xfId="18" xr:uid="{00000000-0005-0000-0000-000012000000}"/>
    <cellStyle name="20% - Accent1 4" xfId="19" xr:uid="{00000000-0005-0000-0000-000013000000}"/>
    <cellStyle name="20% - Accent1 5" xfId="20" xr:uid="{00000000-0005-0000-0000-000014000000}"/>
    <cellStyle name="20% - Accent1 6" xfId="21" xr:uid="{00000000-0005-0000-0000-000015000000}"/>
    <cellStyle name="20% - Accent1 7" xfId="22" xr:uid="{00000000-0005-0000-0000-000016000000}"/>
    <cellStyle name="20% - Accent2" xfId="396" builtinId="34" customBuiltin="1"/>
    <cellStyle name="20% - Accent2 2" xfId="23" xr:uid="{00000000-0005-0000-0000-000018000000}"/>
    <cellStyle name="20% - Accent2 2 2" xfId="24" xr:uid="{00000000-0005-0000-0000-000019000000}"/>
    <cellStyle name="20% - Accent2 2 3" xfId="25" xr:uid="{00000000-0005-0000-0000-00001A000000}"/>
    <cellStyle name="20% - Accent2 3" xfId="26" xr:uid="{00000000-0005-0000-0000-00001B000000}"/>
    <cellStyle name="20% - Accent2 4" xfId="27" xr:uid="{00000000-0005-0000-0000-00001C000000}"/>
    <cellStyle name="20% - Accent2 5" xfId="28" xr:uid="{00000000-0005-0000-0000-00001D000000}"/>
    <cellStyle name="20% - Accent2 6" xfId="29" xr:uid="{00000000-0005-0000-0000-00001E000000}"/>
    <cellStyle name="20% - Accent2 7" xfId="30" xr:uid="{00000000-0005-0000-0000-00001F000000}"/>
    <cellStyle name="20% - Accent3" xfId="400" builtinId="38" customBuiltin="1"/>
    <cellStyle name="20% - Accent3 2" xfId="31" xr:uid="{00000000-0005-0000-0000-000021000000}"/>
    <cellStyle name="20% - Accent3 2 2" xfId="32" xr:uid="{00000000-0005-0000-0000-000022000000}"/>
    <cellStyle name="20% - Accent3 2 3" xfId="33" xr:uid="{00000000-0005-0000-0000-000023000000}"/>
    <cellStyle name="20% - Accent3 3" xfId="34" xr:uid="{00000000-0005-0000-0000-000024000000}"/>
    <cellStyle name="20% - Accent3 4" xfId="35" xr:uid="{00000000-0005-0000-0000-000025000000}"/>
    <cellStyle name="20% - Accent3 5" xfId="36" xr:uid="{00000000-0005-0000-0000-000026000000}"/>
    <cellStyle name="20% - Accent3 6" xfId="37" xr:uid="{00000000-0005-0000-0000-000027000000}"/>
    <cellStyle name="20% - Accent3 7" xfId="38" xr:uid="{00000000-0005-0000-0000-000028000000}"/>
    <cellStyle name="20% - Accent4" xfId="404" builtinId="42" customBuiltin="1"/>
    <cellStyle name="20% - Accent4 2" xfId="39" xr:uid="{00000000-0005-0000-0000-00002A000000}"/>
    <cellStyle name="20% - Accent4 2 2" xfId="40" xr:uid="{00000000-0005-0000-0000-00002B000000}"/>
    <cellStyle name="20% - Accent4 2 3" xfId="41" xr:uid="{00000000-0005-0000-0000-00002C000000}"/>
    <cellStyle name="20% - Accent4 3" xfId="42" xr:uid="{00000000-0005-0000-0000-00002D000000}"/>
    <cellStyle name="20% - Accent4 4" xfId="43" xr:uid="{00000000-0005-0000-0000-00002E000000}"/>
    <cellStyle name="20% - Accent4 5" xfId="44" xr:uid="{00000000-0005-0000-0000-00002F000000}"/>
    <cellStyle name="20% - Accent4 6" xfId="45" xr:uid="{00000000-0005-0000-0000-000030000000}"/>
    <cellStyle name="20% - Accent4 7" xfId="46" xr:uid="{00000000-0005-0000-0000-000031000000}"/>
    <cellStyle name="20% - Accent5" xfId="408" builtinId="46" customBuiltin="1"/>
    <cellStyle name="20% - Accent5 2" xfId="47" xr:uid="{00000000-0005-0000-0000-000033000000}"/>
    <cellStyle name="20% - Accent5 2 2" xfId="48" xr:uid="{00000000-0005-0000-0000-000034000000}"/>
    <cellStyle name="20% - Accent5 2 3" xfId="49" xr:uid="{00000000-0005-0000-0000-000035000000}"/>
    <cellStyle name="20% - Accent5 3" xfId="50" xr:uid="{00000000-0005-0000-0000-000036000000}"/>
    <cellStyle name="20% - Accent5 4" xfId="51" xr:uid="{00000000-0005-0000-0000-000037000000}"/>
    <cellStyle name="20% - Accent5 5" xfId="52" xr:uid="{00000000-0005-0000-0000-000038000000}"/>
    <cellStyle name="20% - Accent5 6" xfId="53" xr:uid="{00000000-0005-0000-0000-000039000000}"/>
    <cellStyle name="20% - Accent5 7" xfId="54" xr:uid="{00000000-0005-0000-0000-00003A000000}"/>
    <cellStyle name="20% - Accent6" xfId="412" builtinId="50" customBuiltin="1"/>
    <cellStyle name="20% - Accent6 2" xfId="55" xr:uid="{00000000-0005-0000-0000-00003C000000}"/>
    <cellStyle name="20% - Accent6 2 2" xfId="56" xr:uid="{00000000-0005-0000-0000-00003D000000}"/>
    <cellStyle name="20% - Accent6 2 3" xfId="57" xr:uid="{00000000-0005-0000-0000-00003E000000}"/>
    <cellStyle name="20% - Accent6 3" xfId="58" xr:uid="{00000000-0005-0000-0000-00003F000000}"/>
    <cellStyle name="20% - Accent6 4" xfId="59" xr:uid="{00000000-0005-0000-0000-000040000000}"/>
    <cellStyle name="20% - Accent6 5" xfId="60" xr:uid="{00000000-0005-0000-0000-000041000000}"/>
    <cellStyle name="20% - Accent6 6" xfId="61" xr:uid="{00000000-0005-0000-0000-000042000000}"/>
    <cellStyle name="20% - Accent6 7" xfId="62" xr:uid="{00000000-0005-0000-0000-000043000000}"/>
    <cellStyle name="40% - Accent1" xfId="393" builtinId="31" customBuiltin="1"/>
    <cellStyle name="40% - Accent1 2" xfId="63" xr:uid="{00000000-0005-0000-0000-000045000000}"/>
    <cellStyle name="40% - Accent1 2 2" xfId="64" xr:uid="{00000000-0005-0000-0000-000046000000}"/>
    <cellStyle name="40% - Accent1 2 3" xfId="65" xr:uid="{00000000-0005-0000-0000-000047000000}"/>
    <cellStyle name="40% - Accent1 3" xfId="66" xr:uid="{00000000-0005-0000-0000-000048000000}"/>
    <cellStyle name="40% - Accent1 4" xfId="67" xr:uid="{00000000-0005-0000-0000-000049000000}"/>
    <cellStyle name="40% - Accent1 5" xfId="68" xr:uid="{00000000-0005-0000-0000-00004A000000}"/>
    <cellStyle name="40% - Accent1 6" xfId="69" xr:uid="{00000000-0005-0000-0000-00004B000000}"/>
    <cellStyle name="40% - Accent1 7" xfId="70" xr:uid="{00000000-0005-0000-0000-00004C000000}"/>
    <cellStyle name="40% - Accent2" xfId="397" builtinId="35" customBuiltin="1"/>
    <cellStyle name="40% - Accent2 2" xfId="71" xr:uid="{00000000-0005-0000-0000-00004E000000}"/>
    <cellStyle name="40% - Accent2 2 2" xfId="72" xr:uid="{00000000-0005-0000-0000-00004F000000}"/>
    <cellStyle name="40% - Accent2 2 3" xfId="73" xr:uid="{00000000-0005-0000-0000-000050000000}"/>
    <cellStyle name="40% - Accent2 3" xfId="74" xr:uid="{00000000-0005-0000-0000-000051000000}"/>
    <cellStyle name="40% - Accent2 4" xfId="75" xr:uid="{00000000-0005-0000-0000-000052000000}"/>
    <cellStyle name="40% - Accent2 5" xfId="76" xr:uid="{00000000-0005-0000-0000-000053000000}"/>
    <cellStyle name="40% - Accent2 6" xfId="77" xr:uid="{00000000-0005-0000-0000-000054000000}"/>
    <cellStyle name="40% - Accent2 7" xfId="78" xr:uid="{00000000-0005-0000-0000-000055000000}"/>
    <cellStyle name="40% - Accent3" xfId="401" builtinId="39" customBuiltin="1"/>
    <cellStyle name="40% - Accent3 2" xfId="79" xr:uid="{00000000-0005-0000-0000-000057000000}"/>
    <cellStyle name="40% - Accent3 2 2" xfId="80" xr:uid="{00000000-0005-0000-0000-000058000000}"/>
    <cellStyle name="40% - Accent3 2 3" xfId="81" xr:uid="{00000000-0005-0000-0000-000059000000}"/>
    <cellStyle name="40% - Accent3 3" xfId="82" xr:uid="{00000000-0005-0000-0000-00005A000000}"/>
    <cellStyle name="40% - Accent3 4" xfId="83" xr:uid="{00000000-0005-0000-0000-00005B000000}"/>
    <cellStyle name="40% - Accent3 5" xfId="84" xr:uid="{00000000-0005-0000-0000-00005C000000}"/>
    <cellStyle name="40% - Accent3 6" xfId="85" xr:uid="{00000000-0005-0000-0000-00005D000000}"/>
    <cellStyle name="40% - Accent3 7" xfId="86" xr:uid="{00000000-0005-0000-0000-00005E000000}"/>
    <cellStyle name="40% - Accent4" xfId="405" builtinId="43" customBuiltin="1"/>
    <cellStyle name="40% - Accent4 2" xfId="87" xr:uid="{00000000-0005-0000-0000-000060000000}"/>
    <cellStyle name="40% - Accent4 2 2" xfId="88" xr:uid="{00000000-0005-0000-0000-000061000000}"/>
    <cellStyle name="40% - Accent4 2 3" xfId="89" xr:uid="{00000000-0005-0000-0000-000062000000}"/>
    <cellStyle name="40% - Accent4 3" xfId="90" xr:uid="{00000000-0005-0000-0000-000063000000}"/>
    <cellStyle name="40% - Accent4 4" xfId="91" xr:uid="{00000000-0005-0000-0000-000064000000}"/>
    <cellStyle name="40% - Accent4 5" xfId="92" xr:uid="{00000000-0005-0000-0000-000065000000}"/>
    <cellStyle name="40% - Accent4 6" xfId="93" xr:uid="{00000000-0005-0000-0000-000066000000}"/>
    <cellStyle name="40% - Accent4 7" xfId="94" xr:uid="{00000000-0005-0000-0000-000067000000}"/>
    <cellStyle name="40% - Accent5" xfId="409" builtinId="47" customBuiltin="1"/>
    <cellStyle name="40% - Accent5 2" xfId="95" xr:uid="{00000000-0005-0000-0000-000069000000}"/>
    <cellStyle name="40% - Accent5 2 2" xfId="96" xr:uid="{00000000-0005-0000-0000-00006A000000}"/>
    <cellStyle name="40% - Accent5 2 3" xfId="97" xr:uid="{00000000-0005-0000-0000-00006B000000}"/>
    <cellStyle name="40% - Accent5 3" xfId="98" xr:uid="{00000000-0005-0000-0000-00006C000000}"/>
    <cellStyle name="40% - Accent5 4" xfId="99" xr:uid="{00000000-0005-0000-0000-00006D000000}"/>
    <cellStyle name="40% - Accent5 5" xfId="100" xr:uid="{00000000-0005-0000-0000-00006E000000}"/>
    <cellStyle name="40% - Accent5 6" xfId="101" xr:uid="{00000000-0005-0000-0000-00006F000000}"/>
    <cellStyle name="40% - Accent5 7" xfId="102" xr:uid="{00000000-0005-0000-0000-000070000000}"/>
    <cellStyle name="40% - Accent6" xfId="413" builtinId="51" customBuiltin="1"/>
    <cellStyle name="40% - Accent6 2" xfId="103" xr:uid="{00000000-0005-0000-0000-000072000000}"/>
    <cellStyle name="40% - Accent6 2 2" xfId="104" xr:uid="{00000000-0005-0000-0000-000073000000}"/>
    <cellStyle name="40% - Accent6 2 3" xfId="105" xr:uid="{00000000-0005-0000-0000-000074000000}"/>
    <cellStyle name="40% - Accent6 3" xfId="106" xr:uid="{00000000-0005-0000-0000-000075000000}"/>
    <cellStyle name="40% - Accent6 4" xfId="107" xr:uid="{00000000-0005-0000-0000-000076000000}"/>
    <cellStyle name="40% - Accent6 5" xfId="108" xr:uid="{00000000-0005-0000-0000-000077000000}"/>
    <cellStyle name="40% - Accent6 6" xfId="109" xr:uid="{00000000-0005-0000-0000-000078000000}"/>
    <cellStyle name="40% - Accent6 7" xfId="110" xr:uid="{00000000-0005-0000-0000-000079000000}"/>
    <cellStyle name="60% - Accent1" xfId="394" builtinId="32" customBuiltin="1"/>
    <cellStyle name="60% - Accent1 2" xfId="111" xr:uid="{00000000-0005-0000-0000-00007B000000}"/>
    <cellStyle name="60% - Accent1 2 2" xfId="112" xr:uid="{00000000-0005-0000-0000-00007C000000}"/>
    <cellStyle name="60% - Accent1 2 3" xfId="113" xr:uid="{00000000-0005-0000-0000-00007D000000}"/>
    <cellStyle name="60% - Accent1 3" xfId="114" xr:uid="{00000000-0005-0000-0000-00007E000000}"/>
    <cellStyle name="60% - Accent2" xfId="398" builtinId="36" customBuiltin="1"/>
    <cellStyle name="60% - Accent2 2" xfId="115" xr:uid="{00000000-0005-0000-0000-000080000000}"/>
    <cellStyle name="60% - Accent2 2 2" xfId="116" xr:uid="{00000000-0005-0000-0000-000081000000}"/>
    <cellStyle name="60% - Accent2 2 3" xfId="117" xr:uid="{00000000-0005-0000-0000-000082000000}"/>
    <cellStyle name="60% - Accent2 3" xfId="118" xr:uid="{00000000-0005-0000-0000-000083000000}"/>
    <cellStyle name="60% - Accent3" xfId="402" builtinId="40" customBuiltin="1"/>
    <cellStyle name="60% - Accent3 2" xfId="119" xr:uid="{00000000-0005-0000-0000-000085000000}"/>
    <cellStyle name="60% - Accent3 2 2" xfId="120" xr:uid="{00000000-0005-0000-0000-000086000000}"/>
    <cellStyle name="60% - Accent3 2 3" xfId="121" xr:uid="{00000000-0005-0000-0000-000087000000}"/>
    <cellStyle name="60% - Accent3 3" xfId="122" xr:uid="{00000000-0005-0000-0000-000088000000}"/>
    <cellStyle name="60% - Accent4" xfId="406" builtinId="44" customBuiltin="1"/>
    <cellStyle name="60% - Accent4 2" xfId="123" xr:uid="{00000000-0005-0000-0000-00008A000000}"/>
    <cellStyle name="60% - Accent4 2 2" xfId="124" xr:uid="{00000000-0005-0000-0000-00008B000000}"/>
    <cellStyle name="60% - Accent4 2 3" xfId="125" xr:uid="{00000000-0005-0000-0000-00008C000000}"/>
    <cellStyle name="60% - Accent4 3" xfId="126" xr:uid="{00000000-0005-0000-0000-00008D000000}"/>
    <cellStyle name="60% - Accent5" xfId="410" builtinId="48" customBuiltin="1"/>
    <cellStyle name="60% - Accent5 2" xfId="127" xr:uid="{00000000-0005-0000-0000-00008F000000}"/>
    <cellStyle name="60% - Accent5 2 2" xfId="128" xr:uid="{00000000-0005-0000-0000-000090000000}"/>
    <cellStyle name="60% - Accent5 2 3" xfId="129" xr:uid="{00000000-0005-0000-0000-000091000000}"/>
    <cellStyle name="60% - Accent5 3" xfId="130" xr:uid="{00000000-0005-0000-0000-000092000000}"/>
    <cellStyle name="60% - Accent6" xfId="414" builtinId="52" customBuiltin="1"/>
    <cellStyle name="60% - Accent6 2" xfId="131" xr:uid="{00000000-0005-0000-0000-000094000000}"/>
    <cellStyle name="60% - Accent6 2 2" xfId="132" xr:uid="{00000000-0005-0000-0000-000095000000}"/>
    <cellStyle name="60% - Accent6 2 3" xfId="133" xr:uid="{00000000-0005-0000-0000-000096000000}"/>
    <cellStyle name="60% - Accent6 3" xfId="134" xr:uid="{00000000-0005-0000-0000-000097000000}"/>
    <cellStyle name="Accent1" xfId="391" builtinId="29" customBuiltin="1"/>
    <cellStyle name="Accent1 2" xfId="135" xr:uid="{00000000-0005-0000-0000-000099000000}"/>
    <cellStyle name="Accent1 2 2" xfId="136" xr:uid="{00000000-0005-0000-0000-00009A000000}"/>
    <cellStyle name="Accent1 2 3" xfId="137" xr:uid="{00000000-0005-0000-0000-00009B000000}"/>
    <cellStyle name="Accent1 3" xfId="138" xr:uid="{00000000-0005-0000-0000-00009C000000}"/>
    <cellStyle name="Accent2" xfId="395" builtinId="33" customBuiltin="1"/>
    <cellStyle name="Accent2 2" xfId="139" xr:uid="{00000000-0005-0000-0000-00009E000000}"/>
    <cellStyle name="Accent2 2 2" xfId="140" xr:uid="{00000000-0005-0000-0000-00009F000000}"/>
    <cellStyle name="Accent2 2 3" xfId="141" xr:uid="{00000000-0005-0000-0000-0000A0000000}"/>
    <cellStyle name="Accent2 3" xfId="142" xr:uid="{00000000-0005-0000-0000-0000A1000000}"/>
    <cellStyle name="Accent3" xfId="399" builtinId="37" customBuiltin="1"/>
    <cellStyle name="Accent3 2" xfId="143" xr:uid="{00000000-0005-0000-0000-0000A3000000}"/>
    <cellStyle name="Accent3 2 2" xfId="144" xr:uid="{00000000-0005-0000-0000-0000A4000000}"/>
    <cellStyle name="Accent3 2 3" xfId="145" xr:uid="{00000000-0005-0000-0000-0000A5000000}"/>
    <cellStyle name="Accent3 3" xfId="146" xr:uid="{00000000-0005-0000-0000-0000A6000000}"/>
    <cellStyle name="Accent4" xfId="403" builtinId="41" customBuiltin="1"/>
    <cellStyle name="Accent4 2" xfId="147" xr:uid="{00000000-0005-0000-0000-0000A8000000}"/>
    <cellStyle name="Accent4 2 2" xfId="148" xr:uid="{00000000-0005-0000-0000-0000A9000000}"/>
    <cellStyle name="Accent4 2 3" xfId="149" xr:uid="{00000000-0005-0000-0000-0000AA000000}"/>
    <cellStyle name="Accent4 3" xfId="150" xr:uid="{00000000-0005-0000-0000-0000AB000000}"/>
    <cellStyle name="Accent5" xfId="407" builtinId="45" customBuiltin="1"/>
    <cellStyle name="Accent5 2" xfId="151" xr:uid="{00000000-0005-0000-0000-0000AD000000}"/>
    <cellStyle name="Accent5 2 2" xfId="152" xr:uid="{00000000-0005-0000-0000-0000AE000000}"/>
    <cellStyle name="Accent5 2 3" xfId="153" xr:uid="{00000000-0005-0000-0000-0000AF000000}"/>
    <cellStyle name="Accent5 3" xfId="154" xr:uid="{00000000-0005-0000-0000-0000B0000000}"/>
    <cellStyle name="Accent6" xfId="411" builtinId="49" customBuiltin="1"/>
    <cellStyle name="Accent6 2" xfId="155" xr:uid="{00000000-0005-0000-0000-0000B2000000}"/>
    <cellStyle name="Accent6 2 2" xfId="156" xr:uid="{00000000-0005-0000-0000-0000B3000000}"/>
    <cellStyle name="Accent6 2 3" xfId="157" xr:uid="{00000000-0005-0000-0000-0000B4000000}"/>
    <cellStyle name="Accent6 3" xfId="158" xr:uid="{00000000-0005-0000-0000-0000B5000000}"/>
    <cellStyle name="Bad" xfId="380" builtinId="27" customBuiltin="1"/>
    <cellStyle name="Bad 2" xfId="159" xr:uid="{00000000-0005-0000-0000-0000B7000000}"/>
    <cellStyle name="Bad 2 2" xfId="160" xr:uid="{00000000-0005-0000-0000-0000B8000000}"/>
    <cellStyle name="Bad 2 3" xfId="161" xr:uid="{00000000-0005-0000-0000-0000B9000000}"/>
    <cellStyle name="Bad 3" xfId="162" xr:uid="{00000000-0005-0000-0000-0000BA000000}"/>
    <cellStyle name="Calculation" xfId="384" builtinId="22" customBuiltin="1"/>
    <cellStyle name="Calculation 2" xfId="163" xr:uid="{00000000-0005-0000-0000-0000BC000000}"/>
    <cellStyle name="Calculation 2 2" xfId="164" xr:uid="{00000000-0005-0000-0000-0000BD000000}"/>
    <cellStyle name="Calculation 2 2 2" xfId="165" xr:uid="{00000000-0005-0000-0000-0000BE000000}"/>
    <cellStyle name="Calculation 2 3" xfId="166" xr:uid="{00000000-0005-0000-0000-0000BF000000}"/>
    <cellStyle name="Calculation 3" xfId="167" xr:uid="{00000000-0005-0000-0000-0000C0000000}"/>
    <cellStyle name="Check Cell" xfId="386" builtinId="23" customBuiltin="1"/>
    <cellStyle name="Check Cell 2" xfId="168" xr:uid="{00000000-0005-0000-0000-0000C2000000}"/>
    <cellStyle name="Check Cell 2 2" xfId="169" xr:uid="{00000000-0005-0000-0000-0000C3000000}"/>
    <cellStyle name="Check Cell 2 3" xfId="170" xr:uid="{00000000-0005-0000-0000-0000C4000000}"/>
    <cellStyle name="Check Cell 3" xfId="171" xr:uid="{00000000-0005-0000-0000-0000C5000000}"/>
    <cellStyle name="Comma [0] 2" xfId="172" xr:uid="{00000000-0005-0000-0000-0000C7000000}"/>
    <cellStyle name="Comma [0] 2 2" xfId="173" xr:uid="{00000000-0005-0000-0000-0000C8000000}"/>
    <cellStyle name="Comma [0] 3" xfId="174" xr:uid="{00000000-0005-0000-0000-0000C9000000}"/>
    <cellStyle name="Comma 10" xfId="175" xr:uid="{00000000-0005-0000-0000-0000CA000000}"/>
    <cellStyle name="Comma 10 2" xfId="431" xr:uid="{00000000-0005-0000-0000-0000CB000000}"/>
    <cellStyle name="Comma 11" xfId="176" xr:uid="{00000000-0005-0000-0000-0000CC000000}"/>
    <cellStyle name="Comma 11 2" xfId="177" xr:uid="{00000000-0005-0000-0000-0000CD000000}"/>
    <cellStyle name="Comma 11 3" xfId="432" xr:uid="{00000000-0005-0000-0000-0000CE000000}"/>
    <cellStyle name="Comma 12" xfId="433" xr:uid="{00000000-0005-0000-0000-0000CF000000}"/>
    <cellStyle name="Comma 13" xfId="434" xr:uid="{00000000-0005-0000-0000-0000D0000000}"/>
    <cellStyle name="Comma 14" xfId="435" xr:uid="{00000000-0005-0000-0000-0000D1000000}"/>
    <cellStyle name="Comma 2" xfId="178" xr:uid="{00000000-0005-0000-0000-0000D2000000}"/>
    <cellStyle name="Comma 2 2" xfId="179" xr:uid="{00000000-0005-0000-0000-0000D3000000}"/>
    <cellStyle name="Comma 2 2 2" xfId="180" xr:uid="{00000000-0005-0000-0000-0000D4000000}"/>
    <cellStyle name="Comma 2 3" xfId="181" xr:uid="{00000000-0005-0000-0000-0000D5000000}"/>
    <cellStyle name="Comma 2 4" xfId="182" xr:uid="{00000000-0005-0000-0000-0000D6000000}"/>
    <cellStyle name="Comma 2 5" xfId="183" xr:uid="{00000000-0005-0000-0000-0000D7000000}"/>
    <cellStyle name="Comma 2 6" xfId="184" xr:uid="{00000000-0005-0000-0000-0000D8000000}"/>
    <cellStyle name="Comma 3" xfId="185" xr:uid="{00000000-0005-0000-0000-0000D9000000}"/>
    <cellStyle name="Comma 3 2" xfId="186" xr:uid="{00000000-0005-0000-0000-0000DA000000}"/>
    <cellStyle name="Comma 3 3" xfId="187" xr:uid="{00000000-0005-0000-0000-0000DB000000}"/>
    <cellStyle name="Comma 3 4" xfId="188" xr:uid="{00000000-0005-0000-0000-0000DC000000}"/>
    <cellStyle name="Comma 4" xfId="189" xr:uid="{00000000-0005-0000-0000-0000DD000000}"/>
    <cellStyle name="Comma 4 2" xfId="190" xr:uid="{00000000-0005-0000-0000-0000DE000000}"/>
    <cellStyle name="Comma 4 3" xfId="436" xr:uid="{00000000-0005-0000-0000-0000DF000000}"/>
    <cellStyle name="Comma 5" xfId="191" xr:uid="{00000000-0005-0000-0000-0000E0000000}"/>
    <cellStyle name="Comma 5 2" xfId="192" xr:uid="{00000000-0005-0000-0000-0000E1000000}"/>
    <cellStyle name="Comma 5 3" xfId="193" xr:uid="{00000000-0005-0000-0000-0000E2000000}"/>
    <cellStyle name="Comma 5 4" xfId="194" xr:uid="{00000000-0005-0000-0000-0000E3000000}"/>
    <cellStyle name="Comma 6" xfId="195" xr:uid="{00000000-0005-0000-0000-0000E4000000}"/>
    <cellStyle name="Comma 6 2" xfId="417" xr:uid="{00000000-0005-0000-0000-0000E5000000}"/>
    <cellStyle name="Comma 6 3" xfId="437" xr:uid="{00000000-0005-0000-0000-0000E6000000}"/>
    <cellStyle name="Comma 7" xfId="196" xr:uid="{00000000-0005-0000-0000-0000E7000000}"/>
    <cellStyle name="Comma 7 2" xfId="420" xr:uid="{00000000-0005-0000-0000-0000E8000000}"/>
    <cellStyle name="Comma 7 2 2" xfId="428" xr:uid="{00000000-0005-0000-0000-0000E9000000}"/>
    <cellStyle name="Comma 7 3" xfId="423" xr:uid="{00000000-0005-0000-0000-0000EA000000}"/>
    <cellStyle name="Comma 7 4" xfId="438" xr:uid="{00000000-0005-0000-0000-0000EB000000}"/>
    <cellStyle name="Comma 8" xfId="197" xr:uid="{00000000-0005-0000-0000-0000EC000000}"/>
    <cellStyle name="Comma 8 2" xfId="439" xr:uid="{00000000-0005-0000-0000-0000ED000000}"/>
    <cellStyle name="Comma 9" xfId="198" xr:uid="{00000000-0005-0000-0000-0000EE000000}"/>
    <cellStyle name="Comma 9 2" xfId="440" xr:uid="{00000000-0005-0000-0000-0000EF000000}"/>
    <cellStyle name="Comma0" xfId="199" xr:uid="{00000000-0005-0000-0000-0000F0000000}"/>
    <cellStyle name="Currency 2" xfId="200" xr:uid="{00000000-0005-0000-0000-0000F1000000}"/>
    <cellStyle name="Currency0" xfId="201" xr:uid="{00000000-0005-0000-0000-0000F2000000}"/>
    <cellStyle name="Date" xfId="202" xr:uid="{00000000-0005-0000-0000-0000F3000000}"/>
    <cellStyle name="Explanatory Text" xfId="389" builtinId="53" customBuiltin="1"/>
    <cellStyle name="Explanatory Text 2" xfId="203" xr:uid="{00000000-0005-0000-0000-0000F5000000}"/>
    <cellStyle name="Explanatory Text 2 2" xfId="204" xr:uid="{00000000-0005-0000-0000-0000F6000000}"/>
    <cellStyle name="Explanatory Text 2 3" xfId="205" xr:uid="{00000000-0005-0000-0000-0000F7000000}"/>
    <cellStyle name="Explanatory Text 3" xfId="206" xr:uid="{00000000-0005-0000-0000-0000F8000000}"/>
    <cellStyle name="Fixed" xfId="207" xr:uid="{00000000-0005-0000-0000-0000F9000000}"/>
    <cellStyle name="Followed Hyperlink 2" xfId="208" xr:uid="{00000000-0005-0000-0000-0000FA000000}"/>
    <cellStyle name="Good" xfId="379" builtinId="26" customBuiltin="1"/>
    <cellStyle name="Good 2" xfId="209" xr:uid="{00000000-0005-0000-0000-0000FC000000}"/>
    <cellStyle name="Good 2 2" xfId="210" xr:uid="{00000000-0005-0000-0000-0000FD000000}"/>
    <cellStyle name="Good 2 3" xfId="211" xr:uid="{00000000-0005-0000-0000-0000FE000000}"/>
    <cellStyle name="Good 3" xfId="212" xr:uid="{00000000-0005-0000-0000-0000FF000000}"/>
    <cellStyle name="Heading 1" xfId="375" builtinId="16" customBuiltin="1"/>
    <cellStyle name="Heading 1 2" xfId="213" xr:uid="{00000000-0005-0000-0000-000001010000}"/>
    <cellStyle name="Heading 1 2 2" xfId="214" xr:uid="{00000000-0005-0000-0000-000002010000}"/>
    <cellStyle name="Heading 1 2 3" xfId="215" xr:uid="{00000000-0005-0000-0000-000003010000}"/>
    <cellStyle name="Heading 1 3" xfId="216" xr:uid="{00000000-0005-0000-0000-000004010000}"/>
    <cellStyle name="Heading 2" xfId="376" builtinId="17" customBuiltin="1"/>
    <cellStyle name="Heading 2 2" xfId="217" xr:uid="{00000000-0005-0000-0000-000006010000}"/>
    <cellStyle name="Heading 2 2 2" xfId="218" xr:uid="{00000000-0005-0000-0000-000007010000}"/>
    <cellStyle name="Heading 2 2 3" xfId="219" xr:uid="{00000000-0005-0000-0000-000008010000}"/>
    <cellStyle name="Heading 2 3" xfId="220" xr:uid="{00000000-0005-0000-0000-000009010000}"/>
    <cellStyle name="Heading 3" xfId="377" builtinId="18" customBuiltin="1"/>
    <cellStyle name="Heading 3 2" xfId="221" xr:uid="{00000000-0005-0000-0000-00000B010000}"/>
    <cellStyle name="Heading 3 2 2" xfId="222" xr:uid="{00000000-0005-0000-0000-00000C010000}"/>
    <cellStyle name="Heading 3 2 3" xfId="223" xr:uid="{00000000-0005-0000-0000-00000D010000}"/>
    <cellStyle name="Heading 3 3" xfId="224" xr:uid="{00000000-0005-0000-0000-00000E010000}"/>
    <cellStyle name="Heading 4" xfId="378" builtinId="19" customBuiltin="1"/>
    <cellStyle name="Heading 4 2" xfId="225" xr:uid="{00000000-0005-0000-0000-000010010000}"/>
    <cellStyle name="Heading 4 2 2" xfId="226" xr:uid="{00000000-0005-0000-0000-000011010000}"/>
    <cellStyle name="Heading 4 2 3" xfId="227" xr:uid="{00000000-0005-0000-0000-000012010000}"/>
    <cellStyle name="Heading 4 3" xfId="228" xr:uid="{00000000-0005-0000-0000-000013010000}"/>
    <cellStyle name="Hyperlink 2" xfId="229" xr:uid="{00000000-0005-0000-0000-000014010000}"/>
    <cellStyle name="Hyperlink 3" xfId="230" xr:uid="{00000000-0005-0000-0000-000015010000}"/>
    <cellStyle name="Hyperlink 4" xfId="231" xr:uid="{00000000-0005-0000-0000-000016010000}"/>
    <cellStyle name="Hyperlink 4 2" xfId="232" xr:uid="{00000000-0005-0000-0000-000017010000}"/>
    <cellStyle name="Hyperlink 5" xfId="233" xr:uid="{00000000-0005-0000-0000-000018010000}"/>
    <cellStyle name="Input" xfId="382" builtinId="20" customBuiltin="1"/>
    <cellStyle name="Input 2" xfId="234" xr:uid="{00000000-0005-0000-0000-00001A010000}"/>
    <cellStyle name="Input 2 2" xfId="235" xr:uid="{00000000-0005-0000-0000-00001B010000}"/>
    <cellStyle name="Input 2 2 2" xfId="236" xr:uid="{00000000-0005-0000-0000-00001C010000}"/>
    <cellStyle name="Input 2 3" xfId="237" xr:uid="{00000000-0005-0000-0000-00001D010000}"/>
    <cellStyle name="Input 3" xfId="238" xr:uid="{00000000-0005-0000-0000-00001E010000}"/>
    <cellStyle name="Linked Cell" xfId="385" builtinId="24" customBuiltin="1"/>
    <cellStyle name="Linked Cell 2" xfId="239" xr:uid="{00000000-0005-0000-0000-000020010000}"/>
    <cellStyle name="Linked Cell 2 2" xfId="240" xr:uid="{00000000-0005-0000-0000-000021010000}"/>
    <cellStyle name="Linked Cell 2 3" xfId="241" xr:uid="{00000000-0005-0000-0000-000022010000}"/>
    <cellStyle name="Linked Cell 3" xfId="242" xr:uid="{00000000-0005-0000-0000-000023010000}"/>
    <cellStyle name="Neutral" xfId="381" builtinId="28" customBuiltin="1"/>
    <cellStyle name="Neutral 2" xfId="243" xr:uid="{00000000-0005-0000-0000-000025010000}"/>
    <cellStyle name="Neutral 2 2" xfId="244" xr:uid="{00000000-0005-0000-0000-000026010000}"/>
    <cellStyle name="Neutral 2 3" xfId="245" xr:uid="{00000000-0005-0000-0000-000027010000}"/>
    <cellStyle name="Neutral 3" xfId="246" xr:uid="{00000000-0005-0000-0000-000028010000}"/>
    <cellStyle name="Normal" xfId="0" builtinId="0"/>
    <cellStyle name="Normal 10" xfId="247" xr:uid="{00000000-0005-0000-0000-00002A010000}"/>
    <cellStyle name="Normal 11" xfId="248" xr:uid="{00000000-0005-0000-0000-00002B010000}"/>
    <cellStyle name="Normal 12" xfId="249" xr:uid="{00000000-0005-0000-0000-00002C010000}"/>
    <cellStyle name="Normal 13" xfId="250" xr:uid="{00000000-0005-0000-0000-00002D010000}"/>
    <cellStyle name="Normal 14" xfId="251" xr:uid="{00000000-0005-0000-0000-00002E010000}"/>
    <cellStyle name="Normal 15" xfId="252" xr:uid="{00000000-0005-0000-0000-00002F010000}"/>
    <cellStyle name="Normal 15 2" xfId="253" xr:uid="{00000000-0005-0000-0000-000030010000}"/>
    <cellStyle name="Normal 16" xfId="254" xr:uid="{00000000-0005-0000-0000-000031010000}"/>
    <cellStyle name="Normal 16 2" xfId="255" xr:uid="{00000000-0005-0000-0000-000032010000}"/>
    <cellStyle name="Normal 16 3" xfId="256" xr:uid="{00000000-0005-0000-0000-000033010000}"/>
    <cellStyle name="Normal 17" xfId="257" xr:uid="{00000000-0005-0000-0000-000034010000}"/>
    <cellStyle name="Normal 17 2" xfId="258" xr:uid="{00000000-0005-0000-0000-000035010000}"/>
    <cellStyle name="Normal 18" xfId="259" xr:uid="{00000000-0005-0000-0000-000036010000}"/>
    <cellStyle name="Normal 19" xfId="373" xr:uid="{00000000-0005-0000-0000-000037010000}"/>
    <cellStyle name="Normal 2" xfId="260" xr:uid="{00000000-0005-0000-0000-000038010000}"/>
    <cellStyle name="Normal 2 2" xfId="261" xr:uid="{00000000-0005-0000-0000-000039010000}"/>
    <cellStyle name="Normal 2 2 2" xfId="262" xr:uid="{00000000-0005-0000-0000-00003A010000}"/>
    <cellStyle name="Normal 2 2 2 2" xfId="263" xr:uid="{00000000-0005-0000-0000-00003B010000}"/>
    <cellStyle name="Normal 2 3" xfId="264" xr:uid="{00000000-0005-0000-0000-00003C010000}"/>
    <cellStyle name="Normal 2 3 2" xfId="265" xr:uid="{00000000-0005-0000-0000-00003D010000}"/>
    <cellStyle name="Normal 2 4" xfId="266" xr:uid="{00000000-0005-0000-0000-00003E010000}"/>
    <cellStyle name="Normal 2 4 2" xfId="267" xr:uid="{00000000-0005-0000-0000-00003F010000}"/>
    <cellStyle name="Normal 2 4 2 2" xfId="268" xr:uid="{00000000-0005-0000-0000-000040010000}"/>
    <cellStyle name="Normal 2 4 3" xfId="269" xr:uid="{00000000-0005-0000-0000-000041010000}"/>
    <cellStyle name="Normal 2 5" xfId="270" xr:uid="{00000000-0005-0000-0000-000042010000}"/>
    <cellStyle name="Normal 2 5 2" xfId="415" xr:uid="{00000000-0005-0000-0000-000043010000}"/>
    <cellStyle name="Normal 2 6" xfId="271" xr:uid="{00000000-0005-0000-0000-000044010000}"/>
    <cellStyle name="Normal 2 7" xfId="441" xr:uid="{00000000-0005-0000-0000-000045010000}"/>
    <cellStyle name="Normal 20" xfId="430" xr:uid="{00000000-0005-0000-0000-000046010000}"/>
    <cellStyle name="Normal 3" xfId="272" xr:uid="{00000000-0005-0000-0000-000047010000}"/>
    <cellStyle name="Normal 3 2" xfId="273" xr:uid="{00000000-0005-0000-0000-000048010000}"/>
    <cellStyle name="Normal 3 2 2" xfId="274" xr:uid="{00000000-0005-0000-0000-000049010000}"/>
    <cellStyle name="Normal 3 2 3" xfId="416" xr:uid="{00000000-0005-0000-0000-00004A010000}"/>
    <cellStyle name="Normal 3 3" xfId="275" xr:uid="{00000000-0005-0000-0000-00004B010000}"/>
    <cellStyle name="Normal 3 4" xfId="276" xr:uid="{00000000-0005-0000-0000-00004C010000}"/>
    <cellStyle name="Normal 3 5" xfId="277" xr:uid="{00000000-0005-0000-0000-00004D010000}"/>
    <cellStyle name="Normal 4" xfId="278" xr:uid="{00000000-0005-0000-0000-00004E010000}"/>
    <cellStyle name="Normal 4 2" xfId="279" xr:uid="{00000000-0005-0000-0000-00004F010000}"/>
    <cellStyle name="Normal 4 2 2" xfId="280" xr:uid="{00000000-0005-0000-0000-000050010000}"/>
    <cellStyle name="Normal 4 2 3" xfId="281" xr:uid="{00000000-0005-0000-0000-000051010000}"/>
    <cellStyle name="Normal 4 3" xfId="282" xr:uid="{00000000-0005-0000-0000-000052010000}"/>
    <cellStyle name="Normal 4 4" xfId="283" xr:uid="{00000000-0005-0000-0000-000053010000}"/>
    <cellStyle name="Normal 4 5" xfId="284" xr:uid="{00000000-0005-0000-0000-000054010000}"/>
    <cellStyle name="Normal 4 6" xfId="285" xr:uid="{00000000-0005-0000-0000-000055010000}"/>
    <cellStyle name="Normal 4 7" xfId="442" xr:uid="{00000000-0005-0000-0000-000056010000}"/>
    <cellStyle name="Normal 5" xfId="286" xr:uid="{00000000-0005-0000-0000-000057010000}"/>
    <cellStyle name="Normal 5 2" xfId="287" xr:uid="{00000000-0005-0000-0000-000058010000}"/>
    <cellStyle name="Normal 5 2 2" xfId="288" xr:uid="{00000000-0005-0000-0000-000059010000}"/>
    <cellStyle name="Normal 5 3" xfId="289" xr:uid="{00000000-0005-0000-0000-00005A010000}"/>
    <cellStyle name="Normal 5 4" xfId="443" xr:uid="{00000000-0005-0000-0000-00005B010000}"/>
    <cellStyle name="Normal 6" xfId="290" xr:uid="{00000000-0005-0000-0000-00005C010000}"/>
    <cellStyle name="Normal 6 2" xfId="291" xr:uid="{00000000-0005-0000-0000-00005D010000}"/>
    <cellStyle name="Normal 6 2 2" xfId="292" xr:uid="{00000000-0005-0000-0000-00005E010000}"/>
    <cellStyle name="Normal 6 3" xfId="293" xr:uid="{00000000-0005-0000-0000-00005F010000}"/>
    <cellStyle name="Normal 6 4" xfId="294" xr:uid="{00000000-0005-0000-0000-000060010000}"/>
    <cellStyle name="Normal 6 5" xfId="295" xr:uid="{00000000-0005-0000-0000-000061010000}"/>
    <cellStyle name="Normal 7" xfId="296" xr:uid="{00000000-0005-0000-0000-000062010000}"/>
    <cellStyle name="Normal 7 2" xfId="297" xr:uid="{00000000-0005-0000-0000-000063010000}"/>
    <cellStyle name="Normal 8" xfId="298" xr:uid="{00000000-0005-0000-0000-000064010000}"/>
    <cellStyle name="Normal 8 2" xfId="299" xr:uid="{00000000-0005-0000-0000-000065010000}"/>
    <cellStyle name="Normal 9" xfId="300" xr:uid="{00000000-0005-0000-0000-000066010000}"/>
    <cellStyle name="Normal 9 2" xfId="301" xr:uid="{00000000-0005-0000-0000-000067010000}"/>
    <cellStyle name="Normal 9 3" xfId="419" xr:uid="{00000000-0005-0000-0000-000068010000}"/>
    <cellStyle name="Normal 9 3 2" xfId="427" xr:uid="{00000000-0005-0000-0000-000069010000}"/>
    <cellStyle name="Normal 9 4" xfId="422" xr:uid="{00000000-0005-0000-0000-00006A010000}"/>
    <cellStyle name="Normal_GA 2010" xfId="426" xr:uid="{00000000-0005-0000-0000-00006D010000}"/>
    <cellStyle name="Note" xfId="388" builtinId="10" customBuiltin="1"/>
    <cellStyle name="Note 2" xfId="302" xr:uid="{00000000-0005-0000-0000-000074010000}"/>
    <cellStyle name="Note 2 2" xfId="303" xr:uid="{00000000-0005-0000-0000-000075010000}"/>
    <cellStyle name="Note 2 2 2" xfId="304" xr:uid="{00000000-0005-0000-0000-000076010000}"/>
    <cellStyle name="Note 2 2 2 2" xfId="305" xr:uid="{00000000-0005-0000-0000-000077010000}"/>
    <cellStyle name="Note 2 3" xfId="306" xr:uid="{00000000-0005-0000-0000-000078010000}"/>
    <cellStyle name="Note 2 3 2" xfId="307" xr:uid="{00000000-0005-0000-0000-000079010000}"/>
    <cellStyle name="Note 3" xfId="308" xr:uid="{00000000-0005-0000-0000-00007A010000}"/>
    <cellStyle name="Note 3 2" xfId="309" xr:uid="{00000000-0005-0000-0000-00007B010000}"/>
    <cellStyle name="Note 4" xfId="310" xr:uid="{00000000-0005-0000-0000-00007C010000}"/>
    <cellStyle name="Note 4 2" xfId="311" xr:uid="{00000000-0005-0000-0000-00007D010000}"/>
    <cellStyle name="Note 5" xfId="312" xr:uid="{00000000-0005-0000-0000-00007E010000}"/>
    <cellStyle name="Note 6" xfId="313" xr:uid="{00000000-0005-0000-0000-00007F010000}"/>
    <cellStyle name="Note 7" xfId="314" xr:uid="{00000000-0005-0000-0000-000080010000}"/>
    <cellStyle name="Note 8" xfId="315" xr:uid="{00000000-0005-0000-0000-000081010000}"/>
    <cellStyle name="Note 9" xfId="316" xr:uid="{00000000-0005-0000-0000-000082010000}"/>
    <cellStyle name="Output" xfId="383" builtinId="21" customBuiltin="1"/>
    <cellStyle name="Output 2" xfId="317" xr:uid="{00000000-0005-0000-0000-000084010000}"/>
    <cellStyle name="Output 2 2" xfId="318" xr:uid="{00000000-0005-0000-0000-000085010000}"/>
    <cellStyle name="Output 2 2 2" xfId="319" xr:uid="{00000000-0005-0000-0000-000086010000}"/>
    <cellStyle name="Output 2 3" xfId="320" xr:uid="{00000000-0005-0000-0000-000087010000}"/>
    <cellStyle name="Output 3" xfId="321" xr:uid="{00000000-0005-0000-0000-000088010000}"/>
    <cellStyle name="Percent" xfId="425" builtinId="5"/>
    <cellStyle name="Percent 2" xfId="322" xr:uid="{00000000-0005-0000-0000-00008A010000}"/>
    <cellStyle name="Percent 2 2" xfId="323" xr:uid="{00000000-0005-0000-0000-00008B010000}"/>
    <cellStyle name="Percent 2 2 2" xfId="324" xr:uid="{00000000-0005-0000-0000-00008C010000}"/>
    <cellStyle name="Percent 2 3" xfId="325" xr:uid="{00000000-0005-0000-0000-00008D010000}"/>
    <cellStyle name="Percent 2 4" xfId="326" xr:uid="{00000000-0005-0000-0000-00008E010000}"/>
    <cellStyle name="Percent 2 5" xfId="327" xr:uid="{00000000-0005-0000-0000-00008F010000}"/>
    <cellStyle name="Percent 3" xfId="328" xr:uid="{00000000-0005-0000-0000-000090010000}"/>
    <cellStyle name="Percent 3 2" xfId="329" xr:uid="{00000000-0005-0000-0000-000091010000}"/>
    <cellStyle name="Percent 3 3" xfId="330" xr:uid="{00000000-0005-0000-0000-000092010000}"/>
    <cellStyle name="Percent 4" xfId="331" xr:uid="{00000000-0005-0000-0000-000093010000}"/>
    <cellStyle name="Percent 4 2" xfId="332" xr:uid="{00000000-0005-0000-0000-000094010000}"/>
    <cellStyle name="Percent 4 3" xfId="418" xr:uid="{00000000-0005-0000-0000-000095010000}"/>
    <cellStyle name="Percent 4 4" xfId="444" xr:uid="{00000000-0005-0000-0000-000096010000}"/>
    <cellStyle name="Percent 5" xfId="333" xr:uid="{00000000-0005-0000-0000-000097010000}"/>
    <cellStyle name="Percent 5 2" xfId="421" xr:uid="{00000000-0005-0000-0000-000098010000}"/>
    <cellStyle name="Percent 5 2 2" xfId="429" xr:uid="{00000000-0005-0000-0000-000099010000}"/>
    <cellStyle name="Percent 5 3" xfId="424" xr:uid="{00000000-0005-0000-0000-00009A010000}"/>
    <cellStyle name="Percent 6" xfId="334" xr:uid="{00000000-0005-0000-0000-00009B010000}"/>
    <cellStyle name="Percent 6 2" xfId="335" xr:uid="{00000000-0005-0000-0000-00009C010000}"/>
    <cellStyle name="Percent 7" xfId="336" xr:uid="{00000000-0005-0000-0000-00009D010000}"/>
    <cellStyle name="Percent 8" xfId="337" xr:uid="{00000000-0005-0000-0000-00009E010000}"/>
    <cellStyle name="Percent 8 2" xfId="338" xr:uid="{00000000-0005-0000-0000-00009F010000}"/>
    <cellStyle name="Style 21" xfId="339" xr:uid="{00000000-0005-0000-0000-0000A0010000}"/>
    <cellStyle name="Style 21 2" xfId="340" xr:uid="{00000000-0005-0000-0000-0000A1010000}"/>
    <cellStyle name="Style 21 2 2" xfId="341" xr:uid="{00000000-0005-0000-0000-0000A2010000}"/>
    <cellStyle name="Style 21 3" xfId="342" xr:uid="{00000000-0005-0000-0000-0000A3010000}"/>
    <cellStyle name="Style 22" xfId="343" xr:uid="{00000000-0005-0000-0000-0000A4010000}"/>
    <cellStyle name="Style 22 2" xfId="344" xr:uid="{00000000-0005-0000-0000-0000A5010000}"/>
    <cellStyle name="Style 22 3" xfId="345" xr:uid="{00000000-0005-0000-0000-0000A6010000}"/>
    <cellStyle name="Style 23" xfId="346" xr:uid="{00000000-0005-0000-0000-0000A7010000}"/>
    <cellStyle name="Style 23 2" xfId="347" xr:uid="{00000000-0005-0000-0000-0000A8010000}"/>
    <cellStyle name="Style 23 2 2" xfId="348" xr:uid="{00000000-0005-0000-0000-0000A9010000}"/>
    <cellStyle name="Style 23 2 3" xfId="349" xr:uid="{00000000-0005-0000-0000-0000AA010000}"/>
    <cellStyle name="Style 23 3" xfId="350" xr:uid="{00000000-0005-0000-0000-0000AB010000}"/>
    <cellStyle name="Style 23 3 2" xfId="351" xr:uid="{00000000-0005-0000-0000-0000AC010000}"/>
    <cellStyle name="Style 23 4" xfId="352" xr:uid="{00000000-0005-0000-0000-0000AD010000}"/>
    <cellStyle name="Style 24" xfId="353" xr:uid="{00000000-0005-0000-0000-0000AE010000}"/>
    <cellStyle name="Style 24 2" xfId="354" xr:uid="{00000000-0005-0000-0000-0000AF010000}"/>
    <cellStyle name="Style 24 3" xfId="355" xr:uid="{00000000-0005-0000-0000-0000B0010000}"/>
    <cellStyle name="Style 25" xfId="356" xr:uid="{00000000-0005-0000-0000-0000B1010000}"/>
    <cellStyle name="Style 25 2" xfId="357" xr:uid="{00000000-0005-0000-0000-0000B2010000}"/>
    <cellStyle name="Style 25 3" xfId="358" xr:uid="{00000000-0005-0000-0000-0000B3010000}"/>
    <cellStyle name="Style 26" xfId="359" xr:uid="{00000000-0005-0000-0000-0000B4010000}"/>
    <cellStyle name="Style 26 2" xfId="360" xr:uid="{00000000-0005-0000-0000-0000B5010000}"/>
    <cellStyle name="Style 26 3" xfId="361" xr:uid="{00000000-0005-0000-0000-0000B6010000}"/>
    <cellStyle name="Title" xfId="374" builtinId="15" customBuiltin="1"/>
    <cellStyle name="Title 2" xfId="362" xr:uid="{00000000-0005-0000-0000-0000B8010000}"/>
    <cellStyle name="Title 2 2" xfId="363" xr:uid="{00000000-0005-0000-0000-0000B9010000}"/>
    <cellStyle name="Total" xfId="390" builtinId="25" customBuiltin="1"/>
    <cellStyle name="Total 2" xfId="364" xr:uid="{00000000-0005-0000-0000-0000BB010000}"/>
    <cellStyle name="Total 2 2" xfId="365" xr:uid="{00000000-0005-0000-0000-0000BC010000}"/>
    <cellStyle name="Total 2 2 2" xfId="366" xr:uid="{00000000-0005-0000-0000-0000BD010000}"/>
    <cellStyle name="Total 2 3" xfId="367" xr:uid="{00000000-0005-0000-0000-0000BE010000}"/>
    <cellStyle name="Total 3" xfId="368" xr:uid="{00000000-0005-0000-0000-0000BF010000}"/>
    <cellStyle name="Warning Text" xfId="387" builtinId="11" customBuiltin="1"/>
    <cellStyle name="Warning Text 2" xfId="369" xr:uid="{00000000-0005-0000-0000-0000C1010000}"/>
    <cellStyle name="Warning Text 2 2" xfId="370" xr:uid="{00000000-0005-0000-0000-0000C2010000}"/>
    <cellStyle name="Warning Text 2 3" xfId="371" xr:uid="{00000000-0005-0000-0000-0000C3010000}"/>
    <cellStyle name="Warning Text 3" xfId="372" xr:uid="{00000000-0005-0000-0000-0000C4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_MINER\International\Intl%202011\111212%202012%20Intl%20forecast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DATA\Work\Mid%20Year%20FY06%20OMB%20Trust%20Fund%20Update\FY06%20Midterm%20OMB%20Update%20International%20Market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rminal%20Area%20Forecast%20Central%20File\International\FAA%20Forecast\Intl%202011\111115%20Intl%20forecast%20with%20INS%20data%20-%20SAS%20in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TABLE 3"/>
      <sheetName val="2012 TABLE 3"/>
      <sheetName val="2011 TABLE 4"/>
      <sheetName val="2012 TABLE 4"/>
      <sheetName val="2012 Tables 3 4 data"/>
      <sheetName val="2011 TABLE 5"/>
      <sheetName val="2012 TABLE 5"/>
      <sheetName val="2011 TABLE 6"/>
      <sheetName val="2012 TABLE 6 "/>
      <sheetName val="2011 TABLE 7"/>
      <sheetName val="2012 Table 7"/>
      <sheetName val="2011 TABLE 8"/>
      <sheetName val="2012 TABLE 8"/>
      <sheetName val="2012 table 8 data"/>
      <sheetName val="2011 TABLE 9"/>
      <sheetName val="2012 TABLE 9"/>
      <sheetName val="2012 Table 9 system data"/>
      <sheetName val="2012 Table 9 intl data"/>
      <sheetName val="2012 Table 9 data"/>
      <sheetName val="2011 TABLE 10"/>
      <sheetName val="2012 TABLE 10"/>
      <sheetName val="2011 TABLE 11"/>
      <sheetName val="2012 TABLE 11"/>
      <sheetName val="2011 TABLE 12"/>
      <sheetName val="2012 TABLE 12"/>
      <sheetName val="2012 Tables 5 7 10 12 Pax data"/>
      <sheetName val="2011 TABLE 13"/>
      <sheetName val="2012 TABLE 13"/>
      <sheetName val="Intl charts 4 &amp; 5"/>
      <sheetName val="2012 Table 13 LF data"/>
      <sheetName val="2012 Tables 6 10 13 ASMs data"/>
      <sheetName val="2012 Tables 5 6 7 11 13 RPMs"/>
      <sheetName val="2011 TABLE 14"/>
      <sheetName val="2012 TABLE 14"/>
      <sheetName val="2011 TABLE 15"/>
      <sheetName val="2012 TABLE 15"/>
      <sheetName val="2011 TABLE 16"/>
      <sheetName val="2012 TABLE 16"/>
      <sheetName val="Tables 14 15 16 data"/>
      <sheetName val="2011 TABLE 17"/>
      <sheetName val="2012 TABLE 17"/>
      <sheetName val="2011 TABLE 18"/>
      <sheetName val="2012 TABLE 18"/>
      <sheetName val="2011 TABLE 19"/>
      <sheetName val="2012 TABLE 19"/>
      <sheetName val="2011 TABLE 22"/>
      <sheetName val="2012 TABLE 22"/>
      <sheetName val="2011 TABLE 23"/>
      <sheetName val="2012 TABLE 23"/>
      <sheetName val="2011 TABLE 24"/>
      <sheetName val="2012 TABLE 24"/>
      <sheetName val="2012 Tables 23 24 system data"/>
      <sheetName val="2011 TABLE 25"/>
      <sheetName val="2012 TABLE 25"/>
      <sheetName val="Tables 23 24 25 intl data"/>
      <sheetName val="2012 Tables 23 24 25 data"/>
      <sheetName val="2011 U.S. Carrier data"/>
      <sheetName val="2011 PIVOT"/>
      <sheetName val="Intl tables 1 &amp;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02 Econ Assump"/>
      <sheetName val="Pacific Pax"/>
      <sheetName val="Atlantic Pax"/>
      <sheetName val="Latin Pax"/>
      <sheetName val="Canada Pax"/>
      <sheetName val="Total Int Pax"/>
      <sheetName val="Int Traffic History"/>
      <sheetName val="LATGDP"/>
      <sheetName val="US and Canada GDP"/>
      <sheetName val="Pacific GDP Detail"/>
      <sheetName val="European GDP Detail"/>
      <sheetName val="Middle East GDP Detail"/>
      <sheetName val="Africa GDP Detail"/>
      <sheetName val="Latin GDP Detail"/>
      <sheetName val="t100int"/>
      <sheetName val="QTRLY FCST"/>
      <sheetName val="INTPASS"/>
      <sheetName val="Sum Check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FISCAL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 pax data"/>
      <sheetName val="Real GDP"/>
      <sheetName val="Raw GDP data"/>
      <sheetName val="UK"/>
      <sheetName val="Germany"/>
      <sheetName val="France"/>
      <sheetName val="Netherlands"/>
      <sheetName val="Italy"/>
      <sheetName val="Ireland"/>
      <sheetName val="Spain"/>
      <sheetName val="Other Europe"/>
      <sheetName val="Mexico"/>
      <sheetName val="Dominican Rep"/>
      <sheetName val="Bahamas"/>
      <sheetName val="Jamaica"/>
      <sheetName val="Brazil"/>
      <sheetName val="Other LtnAm"/>
      <sheetName val="Japan"/>
      <sheetName val="S Korea"/>
      <sheetName val="Taiwan"/>
      <sheetName val="Hong Kong"/>
      <sheetName val="China"/>
      <sheetName val="India"/>
      <sheetName val="Other Pacific"/>
      <sheetName val="Pacific F41"/>
      <sheetName val="Atlantic F41"/>
      <sheetName val="Latin F41"/>
      <sheetName val="F41 data"/>
      <sheetName val="Exchange rates"/>
      <sheetName val="Transborder"/>
      <sheetName val="Transborder 2010"/>
      <sheetName val="Transborder 2009"/>
      <sheetName val="Transborder 2008"/>
      <sheetName val="Transborder 2007"/>
      <sheetName val="Transborder 2006"/>
      <sheetName val="Transborder 2005"/>
      <sheetName val="Transborder 2004"/>
      <sheetName val="Transborder 2003"/>
      <sheetName val="Transborder 2002"/>
      <sheetName val="Transborder 2001"/>
      <sheetName val="Transborder 2000"/>
      <sheetName val="Yield forecast"/>
      <sheetName val="DB Products yield"/>
      <sheetName val="Original yield data"/>
      <sheetName val="C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Source:  Email from Roger Schaufele to K. Lizotte dated 11/10/2011 04:59 PM (email is below).</v>
          </cell>
        </row>
        <row r="2">
          <cell r="A2" t="str">
            <v>Kathy - Attached is a file that contains summarized international Form 41 forecast information for each of the entities.  I have highlighted updated information in bold for each of the entities.  Data updated include FY 2010 asms, rpms, pax, yields and es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 t="str">
            <v xml:space="preserve"> </v>
          </cell>
        </row>
        <row r="8">
          <cell r="A8" t="str">
            <v>FY</v>
          </cell>
        </row>
        <row r="9">
          <cell r="A9" t="str">
            <v>1969</v>
          </cell>
        </row>
        <row r="10">
          <cell r="A10" t="str">
            <v>1970</v>
          </cell>
        </row>
        <row r="11">
          <cell r="A11" t="str">
            <v>1971</v>
          </cell>
        </row>
        <row r="12">
          <cell r="A12" t="str">
            <v>1972</v>
          </cell>
        </row>
        <row r="13">
          <cell r="A13" t="str">
            <v>1973</v>
          </cell>
        </row>
        <row r="14">
          <cell r="A14" t="str">
            <v>1974</v>
          </cell>
        </row>
        <row r="15">
          <cell r="A15" t="str">
            <v>1975</v>
          </cell>
        </row>
        <row r="16">
          <cell r="A16" t="str">
            <v>1976</v>
          </cell>
        </row>
        <row r="17">
          <cell r="A17" t="str">
            <v>1977</v>
          </cell>
        </row>
        <row r="18">
          <cell r="A18" t="str">
            <v>1978</v>
          </cell>
        </row>
        <row r="19">
          <cell r="A19" t="str">
            <v>1979</v>
          </cell>
        </row>
        <row r="20">
          <cell r="A20" t="str">
            <v>1980</v>
          </cell>
        </row>
        <row r="21">
          <cell r="A21" t="str">
            <v>1981</v>
          </cell>
        </row>
        <row r="22">
          <cell r="A22" t="str">
            <v>1982</v>
          </cell>
        </row>
        <row r="23">
          <cell r="A23" t="str">
            <v>1983</v>
          </cell>
        </row>
        <row r="24">
          <cell r="A24" t="str">
            <v>1984</v>
          </cell>
        </row>
        <row r="25">
          <cell r="A25" t="str">
            <v>1985</v>
          </cell>
        </row>
        <row r="26">
          <cell r="A26" t="str">
            <v>1986</v>
          </cell>
        </row>
        <row r="27">
          <cell r="A27" t="str">
            <v>1987</v>
          </cell>
        </row>
        <row r="28">
          <cell r="A28" t="str">
            <v>1988</v>
          </cell>
        </row>
        <row r="29">
          <cell r="A29" t="str">
            <v>1989</v>
          </cell>
        </row>
        <row r="30">
          <cell r="A30" t="str">
            <v>1990</v>
          </cell>
        </row>
        <row r="31">
          <cell r="A31" t="str">
            <v>1991</v>
          </cell>
        </row>
        <row r="32">
          <cell r="A32" t="str">
            <v>1992</v>
          </cell>
        </row>
        <row r="33">
          <cell r="A33" t="str">
            <v>1993</v>
          </cell>
        </row>
        <row r="34">
          <cell r="A34" t="str">
            <v>1994</v>
          </cell>
        </row>
        <row r="35">
          <cell r="A35" t="str">
            <v>1995</v>
          </cell>
        </row>
        <row r="36">
          <cell r="A36" t="str">
            <v>1996</v>
          </cell>
        </row>
        <row r="37">
          <cell r="A37" t="str">
            <v>1997</v>
          </cell>
        </row>
        <row r="38">
          <cell r="A38" t="str">
            <v>1998</v>
          </cell>
        </row>
        <row r="39">
          <cell r="A39">
            <v>1999</v>
          </cell>
        </row>
        <row r="40">
          <cell r="A40">
            <v>2000</v>
          </cell>
        </row>
        <row r="41">
          <cell r="A41" t="str">
            <v xml:space="preserve">2001 </v>
          </cell>
        </row>
        <row r="42">
          <cell r="A42" t="str">
            <v>2002</v>
          </cell>
        </row>
        <row r="43">
          <cell r="A43" t="str">
            <v>2003</v>
          </cell>
        </row>
        <row r="44">
          <cell r="A44">
            <v>2004</v>
          </cell>
        </row>
        <row r="45">
          <cell r="A45">
            <v>2005</v>
          </cell>
        </row>
        <row r="46">
          <cell r="A46">
            <v>2006</v>
          </cell>
        </row>
        <row r="47">
          <cell r="A47" t="str">
            <v>2007</v>
          </cell>
        </row>
        <row r="48">
          <cell r="A48">
            <v>2008</v>
          </cell>
        </row>
        <row r="49">
          <cell r="A49" t="str">
            <v>2009</v>
          </cell>
        </row>
        <row r="50">
          <cell r="A50" t="str">
            <v>2010</v>
          </cell>
        </row>
        <row r="51">
          <cell r="A51" t="str">
            <v>2011E</v>
          </cell>
        </row>
        <row r="53">
          <cell r="A53">
            <v>2012</v>
          </cell>
        </row>
        <row r="54">
          <cell r="A54">
            <v>2013</v>
          </cell>
        </row>
        <row r="55">
          <cell r="A55">
            <v>2014</v>
          </cell>
        </row>
        <row r="56">
          <cell r="A56">
            <v>2015</v>
          </cell>
        </row>
        <row r="57">
          <cell r="A57">
            <v>2016</v>
          </cell>
        </row>
        <row r="58">
          <cell r="A58">
            <v>2017</v>
          </cell>
        </row>
        <row r="59">
          <cell r="A59">
            <v>2018</v>
          </cell>
        </row>
        <row r="60">
          <cell r="A60">
            <v>2019</v>
          </cell>
        </row>
        <row r="61">
          <cell r="A61">
            <v>2020</v>
          </cell>
        </row>
        <row r="62">
          <cell r="A62">
            <v>2021</v>
          </cell>
        </row>
        <row r="63">
          <cell r="A63">
            <v>2022</v>
          </cell>
        </row>
        <row r="64">
          <cell r="A64">
            <v>2023</v>
          </cell>
        </row>
        <row r="65">
          <cell r="A65">
            <v>2024</v>
          </cell>
        </row>
        <row r="66">
          <cell r="A66">
            <v>2025</v>
          </cell>
        </row>
        <row r="67">
          <cell r="A67">
            <v>2026</v>
          </cell>
        </row>
        <row r="68">
          <cell r="A68">
            <v>2027</v>
          </cell>
        </row>
        <row r="69">
          <cell r="A69">
            <v>2028</v>
          </cell>
        </row>
        <row r="70">
          <cell r="A70">
            <v>2029</v>
          </cell>
        </row>
        <row r="71">
          <cell r="A71">
            <v>2030</v>
          </cell>
        </row>
        <row r="72">
          <cell r="A72">
            <v>2031</v>
          </cell>
        </row>
        <row r="73">
          <cell r="A73">
            <v>2032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 t="str">
            <v xml:space="preserve"> </v>
          </cell>
          <cell r="CD76">
            <v>0</v>
          </cell>
          <cell r="CE76">
            <v>0</v>
          </cell>
          <cell r="CF76" t="str">
            <v>LOAD</v>
          </cell>
          <cell r="CG76" t="str">
            <v>ENPLANE-</v>
          </cell>
          <cell r="CH76" t="str">
            <v>TRIP</v>
          </cell>
          <cell r="CI76" t="str">
            <v>MILES</v>
          </cell>
          <cell r="CJ76" t="str">
            <v>SEATS</v>
          </cell>
          <cell r="CK76" t="str">
            <v>PSGR.</v>
          </cell>
          <cell r="CL76" t="str">
            <v>PSGR.</v>
          </cell>
          <cell r="CM76" t="str">
            <v>REAL</v>
          </cell>
          <cell r="CN76" t="str">
            <v>PSGR.</v>
          </cell>
          <cell r="CO76" t="str">
            <v>REAL</v>
          </cell>
          <cell r="CP76" t="str">
            <v>JET</v>
          </cell>
          <cell r="CQ76" t="str">
            <v>REAL</v>
          </cell>
        </row>
        <row r="77">
          <cell r="A77" t="str">
            <v xml:space="preserve"> </v>
          </cell>
          <cell r="CD77" t="str">
            <v>ASM'S</v>
          </cell>
          <cell r="CE77" t="str">
            <v>RPM'S</v>
          </cell>
          <cell r="CF77" t="str">
            <v>FACTOR</v>
          </cell>
          <cell r="CG77" t="str">
            <v>MENTS</v>
          </cell>
          <cell r="CH77" t="str">
            <v>LENGTH</v>
          </cell>
          <cell r="CI77" t="str">
            <v>FLOWN</v>
          </cell>
          <cell r="CJ77" t="str">
            <v>PER/AC</v>
          </cell>
          <cell r="CK77" t="str">
            <v>REVENUES</v>
          </cell>
          <cell r="CL77" t="str">
            <v>YIELD</v>
          </cell>
          <cell r="CM77" t="str">
            <v>YIELD</v>
          </cell>
          <cell r="CN77" t="str">
            <v>RASM</v>
          </cell>
          <cell r="CO77" t="str">
            <v>RASM</v>
          </cell>
          <cell r="CP77" t="str">
            <v>FUEL</v>
          </cell>
          <cell r="CQ77" t="str">
            <v>JET FUEL</v>
          </cell>
        </row>
        <row r="78">
          <cell r="A78" t="str">
            <v>FY</v>
          </cell>
          <cell r="CD78" t="str">
            <v>(%)</v>
          </cell>
          <cell r="CE78" t="str">
            <v>(%)</v>
          </cell>
          <cell r="CF78" t="str">
            <v>(PTS)</v>
          </cell>
          <cell r="CG78" t="str">
            <v>(%)</v>
          </cell>
          <cell r="CH78" t="str">
            <v>(MILES)</v>
          </cell>
          <cell r="CI78" t="str">
            <v>(%)</v>
          </cell>
          <cell r="CJ78" t="str">
            <v>(SEATS)</v>
          </cell>
          <cell r="CK78" t="str">
            <v>(%)</v>
          </cell>
          <cell r="CL78" t="str">
            <v>(%)</v>
          </cell>
          <cell r="CM78" t="str">
            <v>(%)</v>
          </cell>
          <cell r="CN78" t="str">
            <v>(%)</v>
          </cell>
          <cell r="CO78" t="str">
            <v>(%)</v>
          </cell>
          <cell r="CP78" t="str">
            <v>(%)</v>
          </cell>
          <cell r="CQ78" t="str">
            <v>(%)</v>
          </cell>
        </row>
        <row r="79">
          <cell r="A79" t="str">
            <v>1969/70</v>
          </cell>
          <cell r="CD79">
            <v>9.1865510206594827</v>
          </cell>
          <cell r="CE79">
            <v>6.3978611871703617</v>
          </cell>
          <cell r="CF79">
            <v>-1.2979820156422406</v>
          </cell>
          <cell r="CG79">
            <v>-0.64507195033292053</v>
          </cell>
          <cell r="CH79">
            <v>50.637902329605254</v>
          </cell>
          <cell r="CI79">
            <v>5.2357044998385893</v>
          </cell>
          <cell r="CJ79">
            <v>3.9316993835168432</v>
          </cell>
          <cell r="CK79">
            <v>10.777768533893383</v>
          </cell>
          <cell r="CL79">
            <v>4.1165370223167352</v>
          </cell>
          <cell r="CM79">
            <v>-1.7255827149076697</v>
          </cell>
          <cell r="CN79">
            <v>1.4573383794610706</v>
          </cell>
          <cell r="CO79">
            <v>-4.2355701246496569</v>
          </cell>
          <cell r="CP79">
            <v>0</v>
          </cell>
          <cell r="CQ79">
            <v>0</v>
          </cell>
        </row>
        <row r="80">
          <cell r="A80" t="str">
            <v>1970/71</v>
          </cell>
          <cell r="CD80">
            <v>4.0143309886953693</v>
          </cell>
          <cell r="CE80">
            <v>0.68322604154014144</v>
          </cell>
          <cell r="CF80">
            <v>-1.5859755759604681</v>
          </cell>
          <cell r="CG80">
            <v>-1.1742433041417866</v>
          </cell>
          <cell r="CH80">
            <v>14.378267065943533</v>
          </cell>
          <cell r="CI80">
            <v>-4.2091735653998263</v>
          </cell>
          <cell r="CJ80">
            <v>9.328081037699306</v>
          </cell>
          <cell r="CK80">
            <v>4.7348881993258818</v>
          </cell>
          <cell r="CL80">
            <v>4.0241679940947739</v>
          </cell>
          <cell r="CM80">
            <v>-0.68456718503990821</v>
          </cell>
          <cell r="CN80">
            <v>0.69274801249150642</v>
          </cell>
          <cell r="CO80">
            <v>-3.8651878402333861</v>
          </cell>
          <cell r="CP80">
            <v>0</v>
          </cell>
          <cell r="CQ80">
            <v>0</v>
          </cell>
        </row>
        <row r="81">
          <cell r="A81" t="str">
            <v>1971/72</v>
          </cell>
          <cell r="CD81">
            <v>2.8777446462455947</v>
          </cell>
          <cell r="CE81">
            <v>12.035166028289645</v>
          </cell>
          <cell r="CF81">
            <v>4.2669452076073711</v>
          </cell>
          <cell r="CG81">
            <v>9.8034952460422922</v>
          </cell>
          <cell r="CH81">
            <v>15.840029140353522</v>
          </cell>
          <cell r="CI81">
            <v>-0.47415940011735769</v>
          </cell>
          <cell r="CJ81">
            <v>3.9736011857863218</v>
          </cell>
          <cell r="CK81">
            <v>13.563895229563027</v>
          </cell>
          <cell r="CL81">
            <v>1.364508355249261</v>
          </cell>
          <cell r="CM81">
            <v>-1.8948005950802815</v>
          </cell>
          <cell r="CN81">
            <v>10.387232554584802</v>
          </cell>
          <cell r="CO81">
            <v>6.8378038550804821</v>
          </cell>
          <cell r="CP81">
            <v>0</v>
          </cell>
          <cell r="CQ81">
            <v>0</v>
          </cell>
        </row>
        <row r="82">
          <cell r="A82" t="str">
            <v>1972/73</v>
          </cell>
          <cell r="CD82">
            <v>9.1769516963711606</v>
          </cell>
          <cell r="CE82">
            <v>8.2434887946698954</v>
          </cell>
          <cell r="CF82">
            <v>-0.446338477412624</v>
          </cell>
          <cell r="CG82">
            <v>7.0540573807778228</v>
          </cell>
          <cell r="CH82">
            <v>8.8352020011311652</v>
          </cell>
          <cell r="CI82">
            <v>4.330784065799631</v>
          </cell>
          <cell r="CJ82">
            <v>5.6650023567771939</v>
          </cell>
          <cell r="CK82">
            <v>11.761577311697668</v>
          </cell>
          <cell r="CL82">
            <v>3.2501617937512384</v>
          </cell>
          <cell r="CM82">
            <v>-1.6514538503625498</v>
          </cell>
          <cell r="CN82">
            <v>2.3673729438009161</v>
          </cell>
          <cell r="CO82">
            <v>-2.4923338881406409</v>
          </cell>
          <cell r="CP82">
            <v>0</v>
          </cell>
          <cell r="CQ82">
            <v>0</v>
          </cell>
        </row>
        <row r="83">
          <cell r="A83" t="str">
            <v>1973/74</v>
          </cell>
          <cell r="CD83">
            <v>-5.4869062099768939</v>
          </cell>
          <cell r="CE83">
            <v>1.8434583651975034</v>
          </cell>
          <cell r="CF83">
            <v>4.0142335998341068</v>
          </cell>
          <cell r="CG83">
            <v>4.003739289534991</v>
          </cell>
          <cell r="CH83">
            <v>-16.70091006308769</v>
          </cell>
          <cell r="CI83">
            <v>-9.2549409679385306</v>
          </cell>
          <cell r="CJ83">
            <v>5.2993736196662411</v>
          </cell>
          <cell r="CK83">
            <v>14.501693705380436</v>
          </cell>
          <cell r="CL83">
            <v>12.429109874482203</v>
          </cell>
          <cell r="CM83">
            <v>2.1087743366298817</v>
          </cell>
          <cell r="CN83">
            <v>21.1490272022683</v>
          </cell>
          <cell r="CO83">
            <v>10.028254190655339</v>
          </cell>
          <cell r="CP83">
            <v>0</v>
          </cell>
          <cell r="CQ83">
            <v>0</v>
          </cell>
        </row>
        <row r="84">
          <cell r="A84" t="str">
            <v>1974/75</v>
          </cell>
          <cell r="CD84">
            <v>4.2818182746751088</v>
          </cell>
          <cell r="CE84">
            <v>-2.0988498449366344</v>
          </cell>
          <cell r="CF84">
            <v>-3.4124615491714678</v>
          </cell>
          <cell r="CG84">
            <v>-2.8469528519997844</v>
          </cell>
          <cell r="CH84">
            <v>6.0627270867870493</v>
          </cell>
          <cell r="CI84">
            <v>1.2962103914970768</v>
          </cell>
          <cell r="CJ84">
            <v>3.9177903248119037</v>
          </cell>
          <cell r="CK84">
            <v>5.524107651489274</v>
          </cell>
          <cell r="CL84">
            <v>7.7863819621649677</v>
          </cell>
          <cell r="CM84">
            <v>-2.2872704418639977</v>
          </cell>
          <cell r="CN84">
            <v>1.1912808938006725</v>
          </cell>
          <cell r="CO84">
            <v>-8.2659972102219861</v>
          </cell>
          <cell r="CP84">
            <v>0</v>
          </cell>
          <cell r="CQ84">
            <v>0</v>
          </cell>
        </row>
        <row r="85">
          <cell r="A85" t="str">
            <v>1975/76</v>
          </cell>
          <cell r="CD85">
            <v>2.6965257621219596</v>
          </cell>
          <cell r="CE85">
            <v>9.765785765062418</v>
          </cell>
          <cell r="CF85">
            <v>3.6041894234523539</v>
          </cell>
          <cell r="CG85">
            <v>8.5660287744157024</v>
          </cell>
          <cell r="CH85">
            <v>8.7678628843706292</v>
          </cell>
          <cell r="CI85">
            <v>0.4021023699020132</v>
          </cell>
          <cell r="CJ85">
            <v>3.1271432098778007</v>
          </cell>
          <cell r="CK85">
            <v>12.356455246620545</v>
          </cell>
          <cell r="CL85">
            <v>2.3601794161097311</v>
          </cell>
          <cell r="CM85">
            <v>-3.7243791290815009</v>
          </cell>
          <cell r="CN85">
            <v>9.4062865445653685</v>
          </cell>
          <cell r="CO85">
            <v>2.9028888415753684</v>
          </cell>
          <cell r="CP85">
            <v>0</v>
          </cell>
          <cell r="CQ85">
            <v>0</v>
          </cell>
        </row>
        <row r="86">
          <cell r="A86" t="str">
            <v>1976/77</v>
          </cell>
          <cell r="CD86">
            <v>7.7668483064264882</v>
          </cell>
          <cell r="CE86">
            <v>6.6165985899890423</v>
          </cell>
          <cell r="CF86">
            <v>-0.59732074282045033</v>
          </cell>
          <cell r="CG86">
            <v>6.5763450268413015</v>
          </cell>
          <cell r="CH86">
            <v>0.30297790473321129</v>
          </cell>
          <cell r="CI86">
            <v>4.7719064664325517</v>
          </cell>
          <cell r="CJ86">
            <v>4.0010456536980428</v>
          </cell>
          <cell r="CK86">
            <v>13.473864057139151</v>
          </cell>
          <cell r="CL86">
            <v>6.4317053421679926</v>
          </cell>
          <cell r="CM86">
            <v>0.29170055011391582</v>
          </cell>
          <cell r="CN86">
            <v>5.2957062773936192</v>
          </cell>
          <cell r="CO86">
            <v>-0.77876315863981693</v>
          </cell>
          <cell r="CP86">
            <v>0</v>
          </cell>
          <cell r="CQ86">
            <v>0</v>
          </cell>
        </row>
        <row r="87">
          <cell r="A87" t="str">
            <v>1977/78</v>
          </cell>
          <cell r="CD87">
            <v>5.8158195957188186</v>
          </cell>
          <cell r="CE87">
            <v>16.619776847085909</v>
          </cell>
          <cell r="CF87">
            <v>5.6529161249479145</v>
          </cell>
          <cell r="CG87">
            <v>13.928737883173902</v>
          </cell>
          <cell r="CH87">
            <v>18.954753963805501</v>
          </cell>
          <cell r="CI87">
            <v>3.4804830976966405</v>
          </cell>
          <cell r="CJ87">
            <v>3.2490868089913079</v>
          </cell>
          <cell r="CK87">
            <v>17.721229466528566</v>
          </cell>
          <cell r="CL87">
            <v>0.94448184452189388</v>
          </cell>
          <cell r="CM87">
            <v>-5.6946958730351049</v>
          </cell>
          <cell r="CN87">
            <v>11.251068050406566</v>
          </cell>
          <cell r="CO87">
            <v>3.9340201191256918</v>
          </cell>
          <cell r="CP87">
            <v>0</v>
          </cell>
          <cell r="CQ87">
            <v>0</v>
          </cell>
        </row>
        <row r="88">
          <cell r="A88" t="str">
            <v>1978/79</v>
          </cell>
          <cell r="CD88">
            <v>12.669019699681616</v>
          </cell>
          <cell r="CE88">
            <v>16.677860781760458</v>
          </cell>
          <cell r="CF88">
            <v>2.1710819429220081</v>
          </cell>
          <cell r="CG88">
            <v>15.196814339973885</v>
          </cell>
          <cell r="CH88">
            <v>10.560842832574167</v>
          </cell>
          <cell r="CI88">
            <v>10.143739644125249</v>
          </cell>
          <cell r="CJ88">
            <v>3.3752984446695962</v>
          </cell>
          <cell r="CK88">
            <v>20.517382804481766</v>
          </cell>
          <cell r="CL88">
            <v>3.2907031351071314</v>
          </cell>
          <cell r="CM88">
            <v>-6.373709708501762</v>
          </cell>
          <cell r="CN88">
            <v>6.9658572744485614</v>
          </cell>
          <cell r="CO88">
            <v>-3.0424220139461333</v>
          </cell>
          <cell r="CP88">
            <v>0</v>
          </cell>
          <cell r="CQ88">
            <v>0</v>
          </cell>
        </row>
        <row r="89">
          <cell r="A89" t="str">
            <v>1979/80</v>
          </cell>
          <cell r="CD89">
            <v>7.8348938950035585</v>
          </cell>
          <cell r="CE89">
            <v>0.79062682335619971</v>
          </cell>
          <cell r="CF89">
            <v>-4.1278350156046741</v>
          </cell>
          <cell r="CG89">
            <v>-1.5019466662322678</v>
          </cell>
          <cell r="CH89">
            <v>19.364842944372413</v>
          </cell>
          <cell r="CI89">
            <v>4.7305392122338752</v>
          </cell>
          <cell r="CJ89">
            <v>4.463804253456999</v>
          </cell>
          <cell r="CK89">
            <v>24.388761749898215</v>
          </cell>
          <cell r="CL89">
            <v>23.413025268609221</v>
          </cell>
          <cell r="CM89">
            <v>8.6805953771916364</v>
          </cell>
          <cell r="CN89">
            <v>15.351123608479433</v>
          </cell>
          <cell r="CO89">
            <v>1.5810832277383557</v>
          </cell>
          <cell r="CP89">
            <v>0</v>
          </cell>
          <cell r="CQ89">
            <v>0</v>
          </cell>
        </row>
        <row r="90">
          <cell r="A90" t="str">
            <v>1980/81</v>
          </cell>
          <cell r="CD90">
            <v>-2.9658712547987465</v>
          </cell>
          <cell r="CE90">
            <v>-3.5433162642878768</v>
          </cell>
          <cell r="CF90">
            <v>-0.3514736611890541</v>
          </cell>
          <cell r="CG90">
            <v>-5.4517489456710528</v>
          </cell>
          <cell r="CH90">
            <v>17.184393325374003</v>
          </cell>
          <cell r="CI90">
            <v>-4.2556333192196423</v>
          </cell>
          <cell r="CJ90">
            <v>2.0887645599381983</v>
          </cell>
          <cell r="CK90">
            <v>14.178922966016705</v>
          </cell>
          <cell r="CL90">
            <v>18.373262011436033</v>
          </cell>
          <cell r="CM90">
            <v>6.5425947224204251</v>
          </cell>
          <cell r="CN90">
            <v>17.668828939388348</v>
          </cell>
          <cell r="CO90">
            <v>5.9085653307407782</v>
          </cell>
          <cell r="CP90">
            <v>0</v>
          </cell>
          <cell r="CQ90">
            <v>0</v>
          </cell>
        </row>
        <row r="91">
          <cell r="A91" t="str">
            <v>1981/82</v>
          </cell>
          <cell r="CD91">
            <v>2.9146348961609503</v>
          </cell>
          <cell r="CE91">
            <v>3.4382476859497579</v>
          </cell>
          <cell r="CF91">
            <v>0.29870850470184962</v>
          </cell>
          <cell r="CG91">
            <v>2.3145572919399893</v>
          </cell>
          <cell r="CH91">
            <v>9.53891380874677</v>
          </cell>
          <cell r="CI91">
            <v>-1.3783466900540886</v>
          </cell>
          <cell r="CJ91">
            <v>6.8405520031969616</v>
          </cell>
          <cell r="CK91">
            <v>0.82547564176340682</v>
          </cell>
          <cell r="CL91">
            <v>-2.5259245033993682</v>
          </cell>
          <cell r="CM91">
            <v>-9.2714469633609742</v>
          </cell>
          <cell r="CN91">
            <v>-2.02999238787126</v>
          </cell>
          <cell r="CO91">
            <v>-8.8098349601998365</v>
          </cell>
          <cell r="CP91">
            <v>0</v>
          </cell>
          <cell r="CQ91">
            <v>0</v>
          </cell>
        </row>
        <row r="92">
          <cell r="A92" t="str">
            <v>1982/83</v>
          </cell>
          <cell r="CD92">
            <v>4.7912295980385711</v>
          </cell>
          <cell r="CE92">
            <v>7.3823412590244608</v>
          </cell>
          <cell r="CF92">
            <v>1.4590819634255112</v>
          </cell>
          <cell r="CG92">
            <v>6.5510037304374213</v>
          </cell>
          <cell r="CH92">
            <v>6.8509887110567433</v>
          </cell>
          <cell r="CI92">
            <v>2.8622944704133513</v>
          </cell>
          <cell r="CJ92">
            <v>3.0751809476104768</v>
          </cell>
          <cell r="CK92">
            <v>3.5601855560556617</v>
          </cell>
          <cell r="CL92">
            <v>-3.5593894286110817</v>
          </cell>
          <cell r="CM92">
            <v>-6.7808556273447067</v>
          </cell>
          <cell r="CN92">
            <v>-1.1747586574802016</v>
          </cell>
          <cell r="CO92">
            <v>-4.4758801734100189</v>
          </cell>
          <cell r="CP92">
            <v>-8.3416285088592446</v>
          </cell>
          <cell r="CQ92">
            <v>-11.403350576360138</v>
          </cell>
        </row>
        <row r="93">
          <cell r="A93" t="str">
            <v>1983/84</v>
          </cell>
          <cell r="CD93">
            <v>10.072098622495297</v>
          </cell>
          <cell r="CE93">
            <v>7.858645198723524</v>
          </cell>
          <cell r="CF93">
            <v>-1.2159607871692728</v>
          </cell>
          <cell r="CG93">
            <v>7.9366403737909819</v>
          </cell>
          <cell r="CH93">
            <v>-0.63945144868750958</v>
          </cell>
          <cell r="CI93">
            <v>9.9247007537251122</v>
          </cell>
          <cell r="CJ93">
            <v>0.22401335046387771</v>
          </cell>
          <cell r="CK93">
            <v>14.957857022273501</v>
          </cell>
          <cell r="CL93">
            <v>6.5819590172582654</v>
          </cell>
          <cell r="CM93">
            <v>2.3431981330314988</v>
          </cell>
          <cell r="CN93">
            <v>4.4386892417982438</v>
          </cell>
          <cell r="CO93">
            <v>0.2851661236280556</v>
          </cell>
          <cell r="CP93">
            <v>-6.3423110338835853</v>
          </cell>
          <cell r="CQ93">
            <v>-10.067074137856613</v>
          </cell>
        </row>
        <row r="94">
          <cell r="A94" t="str">
            <v>1984/85</v>
          </cell>
          <cell r="CD94">
            <v>6.5236316549629025</v>
          </cell>
          <cell r="CE94">
            <v>11.013310650201213</v>
          </cell>
          <cell r="CF94">
            <v>2.4973158262288138</v>
          </cell>
          <cell r="CG94">
            <v>11.381596551211537</v>
          </cell>
          <cell r="CH94">
            <v>-2.9239265151774134</v>
          </cell>
          <cell r="CI94">
            <v>6.7614290946403477</v>
          </cell>
          <cell r="CJ94">
            <v>-0.37260848474565478</v>
          </cell>
          <cell r="CK94">
            <v>6.2798181997177682</v>
          </cell>
          <cell r="CL94">
            <v>-4.2638963046499168</v>
          </cell>
          <cell r="CM94">
            <v>-7.6667497678435614</v>
          </cell>
          <cell r="CN94">
            <v>-0.22888203439672683</v>
          </cell>
          <cell r="CO94">
            <v>-3.7751564407202398</v>
          </cell>
          <cell r="CP94">
            <v>-5.5078849721706842</v>
          </cell>
          <cell r="CQ94">
            <v>-8.8665219801081445</v>
          </cell>
        </row>
        <row r="95">
          <cell r="A95" t="str">
            <v>1985/86</v>
          </cell>
          <cell r="CD95">
            <v>11.076818795561039</v>
          </cell>
          <cell r="CE95">
            <v>8.1412749706227814</v>
          </cell>
          <cell r="CF95">
            <v>-1.6319181336202533</v>
          </cell>
          <cell r="CG95">
            <v>7.4036675991372869</v>
          </cell>
          <cell r="CH95">
            <v>6.0528867924239194</v>
          </cell>
          <cell r="CI95">
            <v>9.3357365977574602</v>
          </cell>
          <cell r="CJ95">
            <v>2.6579614007061707</v>
          </cell>
          <cell r="CK95">
            <v>0.59229408338399292</v>
          </cell>
          <cell r="CL95">
            <v>-6.9806656979858435</v>
          </cell>
          <cell r="CM95">
            <v>-9.235422029111696</v>
          </cell>
          <cell r="CN95">
            <v>-9.4389854029525484</v>
          </cell>
          <cell r="CO95">
            <v>-11.634152918911145</v>
          </cell>
          <cell r="CP95">
            <v>-20.787826727205793</v>
          </cell>
          <cell r="CQ95">
            <v>-22.707902274179514</v>
          </cell>
        </row>
        <row r="96">
          <cell r="A96" t="str">
            <v>1986/87</v>
          </cell>
          <cell r="CD96">
            <v>7.2887380411312597</v>
          </cell>
          <cell r="CE96">
            <v>11.222778350163987</v>
          </cell>
          <cell r="CF96">
            <v>2.2043774204510527</v>
          </cell>
          <cell r="CG96">
            <v>9.0171495230436882</v>
          </cell>
          <cell r="CH96">
            <v>17.954213925975182</v>
          </cell>
          <cell r="CI96">
            <v>8.1427601510890781</v>
          </cell>
          <cell r="CJ96">
            <v>-1.3391354050739039</v>
          </cell>
          <cell r="CK96">
            <v>10.409922976048946</v>
          </cell>
          <cell r="CL96">
            <v>-0.7308353434185233</v>
          </cell>
          <cell r="CM96">
            <v>-3.4466065297453108</v>
          </cell>
          <cell r="CN96">
            <v>2.9091449782186363</v>
          </cell>
          <cell r="CO96">
            <v>9.3792479703935783E-2</v>
          </cell>
          <cell r="CP96">
            <v>-19.395817195972111</v>
          </cell>
          <cell r="CQ96">
            <v>-21.60095831823179</v>
          </cell>
        </row>
        <row r="97">
          <cell r="A97" t="str">
            <v>1987/88</v>
          </cell>
          <cell r="CD97">
            <v>4.6169781052371572</v>
          </cell>
          <cell r="CE97">
            <v>4.5129536621670185</v>
          </cell>
          <cell r="CF97">
            <v>-6.1968946949157555E-2</v>
          </cell>
          <cell r="CG97">
            <v>0.95300616405291638</v>
          </cell>
          <cell r="CH97">
            <v>31.926553829353566</v>
          </cell>
          <cell r="CI97">
            <v>3.5829861454210299</v>
          </cell>
          <cell r="CJ97">
            <v>1.6793385204108517</v>
          </cell>
          <cell r="CK97">
            <v>13.0439594523859</v>
          </cell>
          <cell r="CL97">
            <v>8.1626300772198679</v>
          </cell>
          <cell r="CM97">
            <v>3.8804866480935063</v>
          </cell>
          <cell r="CN97">
            <v>8.0550800642241747</v>
          </cell>
          <cell r="CO97">
            <v>3.7771945251022121</v>
          </cell>
          <cell r="CP97">
            <v>7.9377282337113053</v>
          </cell>
          <cell r="CQ97">
            <v>3.6644886371812069</v>
          </cell>
        </row>
        <row r="98">
          <cell r="A98" t="str">
            <v>1988/89</v>
          </cell>
          <cell r="CD98">
            <v>1.6874478794800973</v>
          </cell>
          <cell r="CE98">
            <v>3.0669831924549973</v>
          </cell>
          <cell r="CF98">
            <v>0.8446451888924571</v>
          </cell>
          <cell r="CG98">
            <v>0.75975725514061399</v>
          </cell>
          <cell r="CH98">
            <v>21.462563068358918</v>
          </cell>
          <cell r="CI98">
            <v>1.1468554393774699</v>
          </cell>
          <cell r="CJ98">
            <v>0.90811498428237769</v>
          </cell>
          <cell r="CK98">
            <v>8.3706731763575135</v>
          </cell>
          <cell r="CL98">
            <v>5.145867104695423</v>
          </cell>
          <cell r="CM98">
            <v>0.41265861670687354</v>
          </cell>
          <cell r="CN98">
            <v>6.5723208087573814</v>
          </cell>
          <cell r="CO98">
            <v>1.7748995945276125</v>
          </cell>
          <cell r="CP98">
            <v>0.44515669515670098</v>
          </cell>
          <cell r="CQ98">
            <v>-4.0764463058767682</v>
          </cell>
        </row>
        <row r="99">
          <cell r="A99" t="str">
            <v>1989/90</v>
          </cell>
          <cell r="CD99">
            <v>6.3064447647930955</v>
          </cell>
          <cell r="CE99">
            <v>5.842908557111115</v>
          </cell>
          <cell r="CF99">
            <v>-0.2751598881367201</v>
          </cell>
          <cell r="CG99">
            <v>2.7342643203381423</v>
          </cell>
          <cell r="CH99">
            <v>29.011269327307673</v>
          </cell>
          <cell r="CI99">
            <v>5.9264067704035917</v>
          </cell>
          <cell r="CJ99">
            <v>0.61285960719590094</v>
          </cell>
          <cell r="CK99">
            <v>7.2165070884221638</v>
          </cell>
          <cell r="CL99">
            <v>1.2977709607912891</v>
          </cell>
          <cell r="CM99">
            <v>-3.5303056760548568</v>
          </cell>
          <cell r="CN99">
            <v>0.85607446062432313</v>
          </cell>
          <cell r="CO99">
            <v>-3.9509499404933535</v>
          </cell>
          <cell r="CP99">
            <v>19.872363056195731</v>
          </cell>
          <cell r="CQ99">
            <v>14.158980125991194</v>
          </cell>
        </row>
        <row r="100">
          <cell r="A100" t="str">
            <v>1990/91</v>
          </cell>
          <cell r="CD100">
            <v>-0.9361619785519637</v>
          </cell>
          <cell r="CE100">
            <v>-1.6661830588998283</v>
          </cell>
          <cell r="CF100">
            <v>-0.46300265129455198</v>
          </cell>
          <cell r="CG100">
            <v>-3.1384196094827344</v>
          </cell>
          <cell r="CH100">
            <v>15.013554286012891</v>
          </cell>
          <cell r="CI100">
            <v>-0.74291696466856072</v>
          </cell>
          <cell r="CJ100">
            <v>-0.33376467063075665</v>
          </cell>
          <cell r="CK100">
            <v>-5.9603007176234346E-2</v>
          </cell>
          <cell r="CL100">
            <v>1.6338021869789721</v>
          </cell>
          <cell r="CM100">
            <v>-3.2470764214653447</v>
          </cell>
          <cell r="CN100">
            <v>0.88484253071834384</v>
          </cell>
          <cell r="CO100">
            <v>-3.9600679147115958</v>
          </cell>
          <cell r="CP100">
            <v>17.42088139603668</v>
          </cell>
          <cell r="CQ100">
            <v>11.781841471738574</v>
          </cell>
        </row>
        <row r="101">
          <cell r="A101" t="str">
            <v>1991/92</v>
          </cell>
          <cell r="CD101">
            <v>3.7295450944531794</v>
          </cell>
          <cell r="CE101">
            <v>6.1682189898190742</v>
          </cell>
          <cell r="CF101">
            <v>1.4662304349499777</v>
          </cell>
          <cell r="CG101">
            <v>3.5757296077366663</v>
          </cell>
          <cell r="CH101">
            <v>25.099658077550203</v>
          </cell>
          <cell r="CI101">
            <v>2.8406625647147132</v>
          </cell>
          <cell r="CJ101">
            <v>1.4788588395203135</v>
          </cell>
          <cell r="CK101">
            <v>3.5059178120038226</v>
          </cell>
          <cell r="CL101">
            <v>-2.5076253545051497</v>
          </cell>
          <cell r="CM101">
            <v>-5.3493051754583076</v>
          </cell>
          <cell r="CN101">
            <v>-0.21558687281016953</v>
          </cell>
          <cell r="CO101">
            <v>-3.124074375143171</v>
          </cell>
          <cell r="CP101">
            <v>-18.778337531486155</v>
          </cell>
          <cell r="CQ101">
            <v>-21.145763292734753</v>
          </cell>
        </row>
        <row r="102">
          <cell r="A102" t="str">
            <v>1992/93</v>
          </cell>
          <cell r="CD102">
            <v>2.9364331257164533</v>
          </cell>
          <cell r="CE102">
            <v>1.6183049650107861</v>
          </cell>
          <cell r="CF102">
            <v>-0.81739420746178837</v>
          </cell>
          <cell r="CG102">
            <v>0.89034182337288659</v>
          </cell>
          <cell r="CH102">
            <v>7.4166049738560105</v>
          </cell>
          <cell r="CI102">
            <v>3.7220978036535568</v>
          </cell>
          <cell r="CJ102">
            <v>-1.3072262520454672</v>
          </cell>
          <cell r="CK102">
            <v>5.6075271041009511</v>
          </cell>
          <cell r="CL102">
            <v>3.9256924630495904</v>
          </cell>
          <cell r="CM102">
            <v>0.84153955924184398</v>
          </cell>
          <cell r="CN102">
            <v>2.5948965757559339</v>
          </cell>
          <cell r="CO102">
            <v>-0.44976293712124527</v>
          </cell>
          <cell r="CP102">
            <v>-3.9696076911148959</v>
          </cell>
          <cell r="CQ102">
            <v>-6.8194555610105017</v>
          </cell>
        </row>
        <row r="103">
          <cell r="A103" t="str">
            <v>1993/94</v>
          </cell>
          <cell r="CD103">
            <v>0.86951381977744546</v>
          </cell>
          <cell r="CE103">
            <v>5.3982450744732624</v>
          </cell>
          <cell r="CF103">
            <v>2.8291924178213819</v>
          </cell>
          <cell r="CG103">
            <v>7.8892574080484001</v>
          </cell>
          <cell r="CH103">
            <v>-23.903713661723714</v>
          </cell>
          <cell r="CI103">
            <v>2.5742199580295111</v>
          </cell>
          <cell r="CJ103">
            <v>-2.8463870160953206</v>
          </cell>
          <cell r="CK103">
            <v>2.88555425381678</v>
          </cell>
          <cell r="CL103">
            <v>-2.3839968292461045</v>
          </cell>
          <cell r="CM103">
            <v>-4.8916449613428785</v>
          </cell>
          <cell r="CN103">
            <v>1.9986617935339623</v>
          </cell>
          <cell r="CO103">
            <v>-0.62157203508851344</v>
          </cell>
          <cell r="CP103">
            <v>-8.8487001453253615</v>
          </cell>
          <cell r="CQ103">
            <v>-11.190277134693948</v>
          </cell>
        </row>
        <row r="104">
          <cell r="A104" t="str">
            <v>1994/95</v>
          </cell>
          <cell r="CD104">
            <v>3.3511988879608934</v>
          </cell>
          <cell r="CE104">
            <v>5.0770289797127832</v>
          </cell>
          <cell r="CF104">
            <v>1.0995167103151715</v>
          </cell>
          <cell r="CG104">
            <v>4.2764688715497323</v>
          </cell>
          <cell r="CH104">
            <v>7.7648042026310122</v>
          </cell>
          <cell r="CI104">
            <v>4.3367643525312971</v>
          </cell>
          <cell r="CJ104">
            <v>-1.5909351043694357</v>
          </cell>
          <cell r="CK104">
            <v>4.5605552477781197</v>
          </cell>
          <cell r="CL104">
            <v>-0.49151916165655063</v>
          </cell>
          <cell r="CM104">
            <v>-3.2026980485942325</v>
          </cell>
          <cell r="CN104">
            <v>1.1701425555094014</v>
          </cell>
          <cell r="CO104">
            <v>-1.5863094792731403</v>
          </cell>
          <cell r="CP104">
            <v>-1.5766164747564204</v>
          </cell>
          <cell r="CQ104">
            <v>-4.2582311185183963</v>
          </cell>
        </row>
        <row r="105">
          <cell r="A105" t="str">
            <v>1995/96</v>
          </cell>
          <cell r="CD105">
            <v>2.6773029148933647</v>
          </cell>
          <cell r="CE105">
            <v>5.9051109778110566</v>
          </cell>
          <cell r="CF105">
            <v>2.1044801394449735</v>
          </cell>
          <cell r="CG105">
            <v>4.6162506256868019</v>
          </cell>
          <cell r="CH105">
            <v>12.555992895981944</v>
          </cell>
          <cell r="CI105">
            <v>2.6282184270447262</v>
          </cell>
          <cell r="CJ105">
            <v>7.9792115735386915E-2</v>
          </cell>
          <cell r="CK105">
            <v>8.3755851659087277</v>
          </cell>
          <cell r="CL105">
            <v>2.3327242333141873</v>
          </cell>
          <cell r="CM105">
            <v>-0.44013420408446358</v>
          </cell>
          <cell r="CN105">
            <v>5.5496999718998463</v>
          </cell>
          <cell r="CO105">
            <v>2.6896727584671876</v>
          </cell>
          <cell r="CP105">
            <v>12.508999280057598</v>
          </cell>
          <cell r="CQ105">
            <v>9.4603994282085768</v>
          </cell>
        </row>
        <row r="106">
          <cell r="A106" t="str">
            <v>1996/97</v>
          </cell>
          <cell r="CD106">
            <v>3.1914678260396734</v>
          </cell>
          <cell r="CE106">
            <v>5.2866522178928177</v>
          </cell>
          <cell r="CF106">
            <v>1.401949949121601</v>
          </cell>
          <cell r="CG106">
            <v>3.8491837349287072</v>
          </cell>
          <cell r="CH106">
            <v>14.280958625601215</v>
          </cell>
          <cell r="CI106">
            <v>3.5126207842247625</v>
          </cell>
          <cell r="CJ106">
            <v>-0.51785573653643269</v>
          </cell>
          <cell r="CK106">
            <v>4.6956185489256619</v>
          </cell>
          <cell r="CL106">
            <v>-0.56135669291108581</v>
          </cell>
          <cell r="CM106">
            <v>-3.1493649863050921</v>
          </cell>
          <cell r="CN106">
            <v>1.4576309016377964</v>
          </cell>
          <cell r="CO106">
            <v>-1.1829239316644147</v>
          </cell>
          <cell r="CP106">
            <v>7.4228123500239995</v>
          </cell>
          <cell r="CQ106">
            <v>4.6270066147928057</v>
          </cell>
        </row>
        <row r="107">
          <cell r="A107" t="str">
            <v>1997/98</v>
          </cell>
          <cell r="CD107">
            <v>1.52565892482317</v>
          </cell>
          <cell r="CE107">
            <v>2.4389651165247495</v>
          </cell>
          <cell r="CF107">
            <v>0.63375903075596796</v>
          </cell>
          <cell r="CG107">
            <v>1.7132241402253001</v>
          </cell>
          <cell r="CH107">
            <v>7.4633974517937531</v>
          </cell>
          <cell r="CI107">
            <v>1.9798623642556912</v>
          </cell>
          <cell r="CJ107">
            <v>-0.74109972461855023</v>
          </cell>
          <cell r="CK107">
            <v>3.7227290076735864</v>
          </cell>
          <cell r="CL107">
            <v>1.2531988093481328</v>
          </cell>
          <cell r="CM107">
            <v>-0.37832499765817484</v>
          </cell>
          <cell r="CN107">
            <v>2.1640539998635022</v>
          </cell>
          <cell r="CO107">
            <v>0.51785330417086772</v>
          </cell>
          <cell r="CP107">
            <v>-18.585256887565158</v>
          </cell>
          <cell r="CQ107">
            <v>-19.897117581263814</v>
          </cell>
        </row>
        <row r="108">
          <cell r="A108" t="str">
            <v>1998/99</v>
          </cell>
          <cell r="CD108">
            <v>4.159534760407313</v>
          </cell>
          <cell r="CE108">
            <v>4.0863606171890554</v>
          </cell>
          <cell r="CF108">
            <v>-4.9938047255778883E-2</v>
          </cell>
          <cell r="CG108">
            <v>2.2600278840717358</v>
          </cell>
          <cell r="CH108">
            <v>18.814561627282501</v>
          </cell>
          <cell r="CI108">
            <v>4.4949015916440738</v>
          </cell>
          <cell r="CJ108">
            <v>-0.53165151556487444</v>
          </cell>
          <cell r="CK108">
            <v>1.5748903202777553</v>
          </cell>
          <cell r="CL108">
            <v>-2.4128716596673483</v>
          </cell>
          <cell r="CM108">
            <v>-4.2505226338051543</v>
          </cell>
          <cell r="CN108">
            <v>-2.4814285567566263</v>
          </cell>
          <cell r="CO108">
            <v>-4.317788544563939</v>
          </cell>
          <cell r="CP108">
            <v>-9.1092006584964409</v>
          </cell>
          <cell r="CQ108">
            <v>-10.820753901128821</v>
          </cell>
        </row>
        <row r="109">
          <cell r="A109" t="str">
            <v>1999/00</v>
          </cell>
          <cell r="CD109">
            <v>4.0242000256861532</v>
          </cell>
          <cell r="CE109">
            <v>6.0755210155150063</v>
          </cell>
          <cell r="CF109">
            <v>1.4007704544066826</v>
          </cell>
          <cell r="CG109">
            <v>4.2215116522416496</v>
          </cell>
          <cell r="CH109">
            <v>19.074913609320674</v>
          </cell>
          <cell r="CI109">
            <v>4.405483935560639</v>
          </cell>
          <cell r="CJ109">
            <v>-0.60301921084715104</v>
          </cell>
          <cell r="CK109">
            <v>10.04908871527206</v>
          </cell>
          <cell r="CL109">
            <v>3.7459799034839092</v>
          </cell>
          <cell r="CM109">
            <v>0.56610409800710304</v>
          </cell>
          <cell r="CN109">
            <v>5.7918144894151702</v>
          </cell>
          <cell r="CO109">
            <v>2.549232640698329</v>
          </cell>
          <cell r="CP109">
            <v>48.057959347957336</v>
          </cell>
          <cell r="CQ109">
            <v>43.519895095474183</v>
          </cell>
        </row>
        <row r="110">
          <cell r="A110" t="str">
            <v>2000/01</v>
          </cell>
          <cell r="CD110">
            <v>1.0181023543093248</v>
          </cell>
          <cell r="CE110">
            <v>-0.74827934745597124</v>
          </cell>
          <cell r="CF110">
            <v>-1.2665836389778065</v>
          </cell>
          <cell r="CG110">
            <v>-2.5801839275376048</v>
          </cell>
          <cell r="CH110">
            <v>20.522079861878638</v>
          </cell>
          <cell r="CI110">
            <v>2.3299068042429205</v>
          </cell>
          <cell r="CJ110">
            <v>-2.1090339720062161</v>
          </cell>
          <cell r="CK110">
            <v>-3.8423298814293405</v>
          </cell>
          <cell r="CL110">
            <v>-3.1173772239222797</v>
          </cell>
          <cell r="CM110">
            <v>-6.1319308620638839</v>
          </cell>
          <cell r="CN110">
            <v>-4.811446782766982</v>
          </cell>
          <cell r="CO110">
            <v>-7.7732885577741389</v>
          </cell>
          <cell r="CP110">
            <v>13.320647002854447</v>
          </cell>
          <cell r="CQ110">
            <v>9.7946156165182874</v>
          </cell>
        </row>
        <row r="111">
          <cell r="A111" t="str">
            <v>2001/02</v>
          </cell>
          <cell r="CD111">
            <v>-9.7982208148571495</v>
          </cell>
          <cell r="CE111">
            <v>-9.7615400845168292</v>
          </cell>
          <cell r="CF111">
            <v>2.8940779974448105E-2</v>
          </cell>
          <cell r="CG111">
            <v>-10.694758578864239</v>
          </cell>
          <cell r="CH111">
            <v>11.61884498524887</v>
          </cell>
          <cell r="CI111">
            <v>-9.7382922385785839</v>
          </cell>
          <cell r="CJ111">
            <v>-0.10783111492304442</v>
          </cell>
          <cell r="CK111">
            <v>-17.976891388963899</v>
          </cell>
          <cell r="CL111">
            <v>-9.1040464477579963</v>
          </cell>
          <cell r="CM111">
            <v>-10.44648109552555</v>
          </cell>
          <cell r="CN111">
            <v>-9.0670834300504044</v>
          </cell>
          <cell r="CO111">
            <v>-10.41006398149924</v>
          </cell>
          <cell r="CP111">
            <v>-18.09928499339194</v>
          </cell>
          <cell r="CQ111">
            <v>-19.308869724120537</v>
          </cell>
        </row>
        <row r="112">
          <cell r="A112" t="str">
            <v>2002/03</v>
          </cell>
          <cell r="CD112">
            <v>-1.7975410759758614</v>
          </cell>
          <cell r="CE112">
            <v>1.2116865917590758</v>
          </cell>
          <cell r="CF112">
            <v>2.1817079580631287</v>
          </cell>
          <cell r="CG112">
            <v>-0.27148381770942809</v>
          </cell>
          <cell r="CH112">
            <v>16.708712646332742</v>
          </cell>
          <cell r="CI112">
            <v>-1.7066960647096452</v>
          </cell>
          <cell r="CJ112">
            <v>-0.15000384421418289</v>
          </cell>
          <cell r="CK112">
            <v>1.4223769629981398</v>
          </cell>
          <cell r="CL112">
            <v>0.20816802716556726</v>
          </cell>
          <cell r="CM112">
            <v>-2.1042229058711559</v>
          </cell>
          <cell r="CN112">
            <v>3.2788568374495952</v>
          </cell>
          <cell r="CO112">
            <v>0.89560708019853497</v>
          </cell>
          <cell r="CP112">
            <v>21.96022052172022</v>
          </cell>
          <cell r="CQ112">
            <v>19.145881993456413</v>
          </cell>
        </row>
        <row r="113">
          <cell r="A113" t="str">
            <v>2003/04</v>
          </cell>
          <cell r="CD113">
            <v>5.6345217367847145</v>
          </cell>
          <cell r="CE113">
            <v>9.2433413049869841</v>
          </cell>
          <cell r="CF113">
            <v>2.5068683668869767</v>
          </cell>
          <cell r="CG113">
            <v>4.9682212313087115</v>
          </cell>
          <cell r="CH113">
            <v>46.437954226980082</v>
          </cell>
          <cell r="CI113">
            <v>4.7994261957442053</v>
          </cell>
          <cell r="CJ113">
            <v>1.2921142863673367</v>
          </cell>
          <cell r="CK113">
            <v>6.5129778889966961</v>
          </cell>
          <cell r="CL113">
            <v>-2.4993408141624096</v>
          </cell>
          <cell r="CM113">
            <v>-4.7112235677252308</v>
          </cell>
          <cell r="CN113">
            <v>0.83159949774833652</v>
          </cell>
          <cell r="CO113">
            <v>-1.4558483800975575</v>
          </cell>
          <cell r="CP113">
            <v>22.566626819901735</v>
          </cell>
          <cell r="CQ113">
            <v>19.786101946643342</v>
          </cell>
        </row>
        <row r="114">
          <cell r="A114" t="str">
            <v>2004/05</v>
          </cell>
          <cell r="CD114">
            <v>3.9806293024259753</v>
          </cell>
          <cell r="CE114">
            <v>6.7279713824999199</v>
          </cell>
          <cell r="CF114">
            <v>2.0050334982145159</v>
          </cell>
          <cell r="CG114">
            <v>4.8690998648338368</v>
          </cell>
          <cell r="CH114">
            <v>21.033985477389024</v>
          </cell>
          <cell r="CI114">
            <v>3.1158776300439506</v>
          </cell>
          <cell r="CJ114">
            <v>1.3706813449306026</v>
          </cell>
          <cell r="CK114">
            <v>6.6275187484875264</v>
          </cell>
          <cell r="CL114">
            <v>-9.4120250494023061E-2</v>
          </cell>
          <cell r="CM114">
            <v>-3.2778914496514155</v>
          </cell>
          <cell r="CN114">
            <v>2.5455601334774869</v>
          </cell>
          <cell r="CO114">
            <v>-0.72233162397479234</v>
          </cell>
          <cell r="CP114">
            <v>48.507087428601572</v>
          </cell>
          <cell r="CQ114">
            <v>43.774507234008283</v>
          </cell>
        </row>
        <row r="115">
          <cell r="A115" t="str">
            <v>2005/06</v>
          </cell>
          <cell r="CD115">
            <v>-0.41387422010255026</v>
          </cell>
          <cell r="CE115">
            <v>1.6428436954999404</v>
          </cell>
          <cell r="CF115">
            <v>1.608655481801037</v>
          </cell>
          <cell r="CG115">
            <v>-0.47654395280044559</v>
          </cell>
          <cell r="CH115">
            <v>25.717893968892895</v>
          </cell>
          <cell r="CI115">
            <v>-0.80392577729579973</v>
          </cell>
          <cell r="CJ115">
            <v>0.64807469499268677</v>
          </cell>
          <cell r="CK115">
            <v>9.9768871526381595</v>
          </cell>
          <cell r="CL115">
            <v>8.1993410988236768</v>
          </cell>
          <cell r="CM115">
            <v>4.3829206338091176</v>
          </cell>
          <cell r="CN115">
            <v>10.433944780326222</v>
          </cell>
          <cell r="CO115">
            <v>6.5387050994580864</v>
          </cell>
          <cell r="CP115">
            <v>30.443538800674542</v>
          </cell>
          <cell r="CQ115">
            <v>25.84251825884769</v>
          </cell>
        </row>
        <row r="116">
          <cell r="A116" t="str">
            <v>2006/07</v>
          </cell>
          <cell r="CD116">
            <v>2.8486494145769425</v>
          </cell>
          <cell r="CE116">
            <v>3.9767449148212286</v>
          </cell>
          <cell r="CF116">
            <v>0.87199178398030597</v>
          </cell>
          <cell r="CG116">
            <v>3.6379103255223644</v>
          </cell>
          <cell r="CH116">
            <v>4.032467723257696</v>
          </cell>
          <cell r="CI116">
            <v>2.3075650202563969</v>
          </cell>
          <cell r="CJ116">
            <v>0.87510294504400576</v>
          </cell>
          <cell r="CK116">
            <v>6.3767021312431504</v>
          </cell>
          <cell r="CL116">
            <v>2.3081672910495232</v>
          </cell>
          <cell r="CM116">
            <v>-4.5477262224979942E-2</v>
          </cell>
          <cell r="CN116">
            <v>3.4303345126534657</v>
          </cell>
          <cell r="CO116">
            <v>1.0508740070564127</v>
          </cell>
          <cell r="CP116">
            <v>-0.36577578222757312</v>
          </cell>
          <cell r="CQ116">
            <v>-2.6579050946682004</v>
          </cell>
        </row>
        <row r="117">
          <cell r="A117" t="str">
            <v>2007/08</v>
          </cell>
          <cell r="CD117">
            <v>0.9267408839118696</v>
          </cell>
          <cell r="CE117">
            <v>0.60138170229022681</v>
          </cell>
          <cell r="CF117">
            <v>-0.25909531562184895</v>
          </cell>
          <cell r="CG117">
            <v>-1.4069764332995338</v>
          </cell>
          <cell r="CH117">
            <v>25.206604873638071</v>
          </cell>
          <cell r="CI117">
            <v>0.41004434766345188</v>
          </cell>
          <cell r="CJ117">
            <v>0.85595537079441897</v>
          </cell>
          <cell r="CK117">
            <v>6.6594108195541679</v>
          </cell>
          <cell r="CL117">
            <v>6.0218150235664458</v>
          </cell>
          <cell r="CM117">
            <v>1.5125286544025451</v>
          </cell>
          <cell r="CN117">
            <v>5.6800307682937534</v>
          </cell>
          <cell r="CO117">
            <v>1.18528105918565</v>
          </cell>
          <cell r="CP117">
            <v>52.116751269035547</v>
          </cell>
          <cell r="CQ117">
            <v>45.646969622055792</v>
          </cell>
        </row>
        <row r="118">
          <cell r="A118" t="str">
            <v>2008/09</v>
          </cell>
        </row>
        <row r="119">
          <cell r="A119" t="str">
            <v>2009/10</v>
          </cell>
        </row>
        <row r="120">
          <cell r="A120" t="str">
            <v>2010/11</v>
          </cell>
        </row>
        <row r="121">
          <cell r="A121" t="str">
            <v>2011/12</v>
          </cell>
        </row>
        <row r="122">
          <cell r="A122" t="str">
            <v>2012/13</v>
          </cell>
        </row>
        <row r="123">
          <cell r="A123" t="str">
            <v>2013/14</v>
          </cell>
        </row>
        <row r="124">
          <cell r="A124" t="str">
            <v>2014/15</v>
          </cell>
        </row>
        <row r="125">
          <cell r="A125" t="str">
            <v>2015/16</v>
          </cell>
        </row>
        <row r="126">
          <cell r="A126" t="str">
            <v>2016/17</v>
          </cell>
        </row>
        <row r="127">
          <cell r="A127" t="str">
            <v>2017/18</v>
          </cell>
        </row>
        <row r="128">
          <cell r="A128" t="str">
            <v>2018/19</v>
          </cell>
        </row>
        <row r="129">
          <cell r="A129" t="str">
            <v>2019/20</v>
          </cell>
        </row>
        <row r="130">
          <cell r="A130" t="str">
            <v>2020/21</v>
          </cell>
        </row>
        <row r="131">
          <cell r="A131" t="str">
            <v>2021/22</v>
          </cell>
        </row>
        <row r="132">
          <cell r="A132" t="str">
            <v>2022/23</v>
          </cell>
        </row>
        <row r="133">
          <cell r="A133" t="str">
            <v>2023/24</v>
          </cell>
        </row>
        <row r="134">
          <cell r="A134" t="str">
            <v>2024/25</v>
          </cell>
        </row>
        <row r="135">
          <cell r="A135" t="str">
            <v>2025/26</v>
          </cell>
        </row>
        <row r="136">
          <cell r="A136" t="str">
            <v>2026/27</v>
          </cell>
        </row>
        <row r="137">
          <cell r="A137" t="str">
            <v>2027/28</v>
          </cell>
        </row>
        <row r="138">
          <cell r="A138" t="str">
            <v>2028/29</v>
          </cell>
        </row>
        <row r="139">
          <cell r="A139" t="str">
            <v>2029/30</v>
          </cell>
        </row>
        <row r="140">
          <cell r="A140" t="str">
            <v>2030/31</v>
          </cell>
        </row>
        <row r="141">
          <cell r="A141">
            <v>0</v>
          </cell>
        </row>
        <row r="142">
          <cell r="A142" t="str">
            <v>(00-10)</v>
          </cell>
        </row>
        <row r="143">
          <cell r="A143" t="str">
            <v>(10-31)</v>
          </cell>
        </row>
        <row r="144">
          <cell r="A144" t="str">
            <v>(11-31)</v>
          </cell>
        </row>
        <row r="145">
          <cell r="A145" t="str">
            <v>(12-31)</v>
          </cell>
        </row>
        <row r="146">
          <cell r="A146" t="str">
            <v>(20-31)</v>
          </cell>
        </row>
        <row r="147">
          <cell r="A147" t="str">
            <v xml:space="preserve"> 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D5E31-646A-441F-8793-A93002F7F41B}">
  <sheetPr>
    <pageSetUpPr fitToPage="1"/>
  </sheetPr>
  <dimension ref="B1:AG65"/>
  <sheetViews>
    <sheetView showGridLines="0" tabSelected="1" zoomScale="70" zoomScaleNormal="70" workbookViewId="0">
      <pane ySplit="10" topLeftCell="A20" activePane="bottomLeft" state="frozen"/>
      <selection activeCell="T1" sqref="T1:V2"/>
      <selection pane="bottomLeft" activeCell="T1" sqref="T1"/>
    </sheetView>
  </sheetViews>
  <sheetFormatPr defaultColWidth="9.140625" defaultRowHeight="12.75" x14ac:dyDescent="0.2"/>
  <cols>
    <col min="1" max="1" width="9.140625" style="1"/>
    <col min="2" max="2" width="13.85546875" style="5" customWidth="1"/>
    <col min="3" max="5" width="10" style="5" customWidth="1"/>
    <col min="6" max="6" width="9.28515625" style="5" customWidth="1"/>
    <col min="7" max="7" width="9.7109375" style="5" customWidth="1"/>
    <col min="8" max="8" width="10.7109375" style="5" customWidth="1"/>
    <col min="9" max="9" width="8.5703125" style="5" customWidth="1"/>
    <col min="10" max="10" width="10.140625" style="5" customWidth="1"/>
    <col min="11" max="11" width="10" style="5" customWidth="1"/>
    <col min="12" max="12" width="11" style="5" bestFit="1" customWidth="1"/>
    <col min="13" max="13" width="13.42578125" style="5" customWidth="1"/>
    <col min="14" max="14" width="7.5703125" style="5" customWidth="1"/>
    <col min="15" max="15" width="12" style="5" customWidth="1"/>
    <col min="16" max="17" width="10.42578125" style="5" customWidth="1"/>
    <col min="18" max="16384" width="9.140625" style="1"/>
  </cols>
  <sheetData>
    <row r="1" spans="2:33" ht="18.75" x14ac:dyDescent="0.3">
      <c r="B1" s="3" t="s">
        <v>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2:33" ht="10.9" customHeight="1" x14ac:dyDescent="0.2">
      <c r="B2" s="4"/>
      <c r="C2" s="4"/>
      <c r="D2" s="4"/>
      <c r="E2" s="4"/>
      <c r="F2" s="4"/>
      <c r="G2" s="4"/>
      <c r="H2" s="4"/>
      <c r="I2" s="4"/>
      <c r="J2" s="4"/>
    </row>
    <row r="3" spans="2:33" ht="21" x14ac:dyDescent="0.35">
      <c r="B3" s="6" t="s">
        <v>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2:33" ht="9.6" customHeight="1" x14ac:dyDescent="0.3">
      <c r="B4" s="87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7"/>
    </row>
    <row r="5" spans="2:33" ht="9.6" customHeight="1" x14ac:dyDescent="0.25">
      <c r="B5" s="8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7"/>
    </row>
    <row r="6" spans="2:33" s="65" customFormat="1" ht="18" customHeight="1" x14ac:dyDescent="0.25">
      <c r="B6" s="62"/>
      <c r="C6" s="63" t="s">
        <v>8</v>
      </c>
      <c r="D6" s="63"/>
      <c r="E6" s="63"/>
      <c r="F6" s="63"/>
      <c r="G6" s="63"/>
      <c r="H6" s="63"/>
      <c r="I6" s="62"/>
      <c r="J6" s="62"/>
      <c r="K6" s="62"/>
      <c r="L6" s="88"/>
      <c r="M6" s="88"/>
      <c r="N6" s="88"/>
      <c r="O6" s="71" t="s">
        <v>3</v>
      </c>
      <c r="P6" s="88"/>
      <c r="Q6" s="88"/>
    </row>
    <row r="7" spans="2:33" s="65" customFormat="1" ht="18" customHeight="1" x14ac:dyDescent="0.25">
      <c r="B7" s="62"/>
      <c r="C7" s="63" t="s">
        <v>9</v>
      </c>
      <c r="D7" s="63"/>
      <c r="E7" s="63"/>
      <c r="F7" s="89" t="s">
        <v>10</v>
      </c>
      <c r="G7" s="89"/>
      <c r="H7" s="89"/>
      <c r="I7" s="63" t="s">
        <v>11</v>
      </c>
      <c r="J7" s="63"/>
      <c r="K7" s="63"/>
      <c r="L7" s="62"/>
      <c r="M7" s="62"/>
      <c r="N7" s="62"/>
      <c r="O7" s="71" t="s">
        <v>12</v>
      </c>
      <c r="P7" s="62"/>
      <c r="Q7" s="62"/>
    </row>
    <row r="8" spans="2:33" ht="32.1" customHeight="1" x14ac:dyDescent="0.25">
      <c r="B8" s="15" t="s">
        <v>13</v>
      </c>
      <c r="C8" s="16" t="s">
        <v>14</v>
      </c>
      <c r="D8" s="16" t="s">
        <v>15</v>
      </c>
      <c r="E8" s="17" t="s">
        <v>3</v>
      </c>
      <c r="F8" s="16" t="s">
        <v>16</v>
      </c>
      <c r="G8" s="16" t="s">
        <v>17</v>
      </c>
      <c r="H8" s="17" t="s">
        <v>3</v>
      </c>
      <c r="I8" s="90" t="s">
        <v>9</v>
      </c>
      <c r="J8" s="90" t="s">
        <v>10</v>
      </c>
      <c r="K8" s="90" t="s">
        <v>3</v>
      </c>
      <c r="L8" s="72" t="s">
        <v>18</v>
      </c>
      <c r="M8" s="72" t="s">
        <v>19</v>
      </c>
      <c r="N8" s="18" t="s">
        <v>20</v>
      </c>
      <c r="O8" s="71" t="s">
        <v>21</v>
      </c>
      <c r="P8" s="72" t="s">
        <v>22</v>
      </c>
      <c r="Q8" s="72" t="s">
        <v>23</v>
      </c>
    </row>
    <row r="9" spans="2:33" ht="15.75" x14ac:dyDescent="0.25">
      <c r="B9" s="12" t="s">
        <v>24</v>
      </c>
      <c r="C9" s="91"/>
      <c r="D9" s="91"/>
      <c r="E9" s="91"/>
      <c r="F9" s="91"/>
      <c r="G9" s="91"/>
      <c r="H9" s="91"/>
      <c r="I9" s="91"/>
      <c r="J9" s="92"/>
      <c r="K9" s="92"/>
      <c r="L9" s="91"/>
      <c r="M9" s="91"/>
      <c r="N9" s="91"/>
      <c r="O9" s="93"/>
      <c r="P9" s="14"/>
      <c r="Q9" s="14"/>
    </row>
    <row r="10" spans="2:33" ht="16.5" customHeight="1" x14ac:dyDescent="0.25">
      <c r="B10" s="23">
        <v>2010</v>
      </c>
      <c r="C10" s="21">
        <v>139519</v>
      </c>
      <c r="D10" s="21">
        <v>15900</v>
      </c>
      <c r="E10" s="22">
        <f t="shared" ref="E10:E15" si="0">C10+D10</f>
        <v>155419</v>
      </c>
      <c r="F10" s="21">
        <v>9369</v>
      </c>
      <c r="G10" s="21">
        <v>11484</v>
      </c>
      <c r="H10" s="22">
        <f t="shared" ref="H10:H21" si="1">F10+G10</f>
        <v>20853</v>
      </c>
      <c r="I10" s="21">
        <v>3588</v>
      </c>
      <c r="J10" s="21">
        <v>6514</v>
      </c>
      <c r="K10" s="22">
        <f t="shared" ref="K10:K15" si="2">I10+J10</f>
        <v>10102</v>
      </c>
      <c r="L10" s="21">
        <v>24784</v>
      </c>
      <c r="M10" s="21">
        <v>6528</v>
      </c>
      <c r="N10" s="21">
        <v>5684</v>
      </c>
      <c r="O10" s="22">
        <f t="shared" ref="O10:O21" si="3">E10+H10+K10+L10+M10+N10</f>
        <v>223370</v>
      </c>
      <c r="P10" s="22">
        <f t="shared" ref="P10:P21" si="4">E10+I10</f>
        <v>159007</v>
      </c>
      <c r="Q10" s="22">
        <f t="shared" ref="Q10:Q21" si="5">H10+J10</f>
        <v>27367</v>
      </c>
    </row>
    <row r="11" spans="2:33" ht="16.5" customHeight="1" x14ac:dyDescent="0.25">
      <c r="B11" s="78" t="s">
        <v>25</v>
      </c>
      <c r="C11" s="20">
        <v>136895.09999999995</v>
      </c>
      <c r="D11" s="20">
        <v>15702</v>
      </c>
      <c r="E11" s="94">
        <f t="shared" si="0"/>
        <v>152597.09999999995</v>
      </c>
      <c r="F11" s="20">
        <v>9523</v>
      </c>
      <c r="G11" s="20">
        <v>11650</v>
      </c>
      <c r="H11" s="94">
        <f t="shared" si="1"/>
        <v>21173</v>
      </c>
      <c r="I11" s="20">
        <v>3411</v>
      </c>
      <c r="J11" s="20">
        <v>6671</v>
      </c>
      <c r="K11" s="94">
        <f t="shared" si="2"/>
        <v>10082</v>
      </c>
      <c r="L11" s="20">
        <v>24275</v>
      </c>
      <c r="M11" s="20">
        <v>6644.6966884829535</v>
      </c>
      <c r="N11" s="20">
        <v>5681.4319999999998</v>
      </c>
      <c r="O11" s="94">
        <f t="shared" si="3"/>
        <v>220453.22868848289</v>
      </c>
      <c r="P11" s="94">
        <f t="shared" si="4"/>
        <v>156008.09999999995</v>
      </c>
      <c r="Q11" s="94">
        <f t="shared" si="5"/>
        <v>27844</v>
      </c>
    </row>
    <row r="12" spans="2:33" ht="16.5" customHeight="1" x14ac:dyDescent="0.25">
      <c r="B12" s="23">
        <v>2012</v>
      </c>
      <c r="C12" s="21">
        <v>128846.99999999994</v>
      </c>
      <c r="D12" s="21">
        <v>14313</v>
      </c>
      <c r="E12" s="22">
        <f t="shared" si="0"/>
        <v>143159.99999999994</v>
      </c>
      <c r="F12" s="21">
        <v>10304</v>
      </c>
      <c r="G12" s="21">
        <v>11793</v>
      </c>
      <c r="H12" s="22">
        <f t="shared" si="1"/>
        <v>22097</v>
      </c>
      <c r="I12" s="21">
        <v>3292</v>
      </c>
      <c r="J12" s="21">
        <v>6763</v>
      </c>
      <c r="K12" s="22">
        <f t="shared" si="2"/>
        <v>10055</v>
      </c>
      <c r="L12" s="21">
        <v>26715</v>
      </c>
      <c r="M12" s="21">
        <v>2001</v>
      </c>
      <c r="N12" s="21">
        <v>5006</v>
      </c>
      <c r="O12" s="22">
        <f t="shared" si="3"/>
        <v>209033.99999999994</v>
      </c>
      <c r="P12" s="22">
        <f t="shared" si="4"/>
        <v>146451.99999999994</v>
      </c>
      <c r="Q12" s="22">
        <f t="shared" si="5"/>
        <v>28860</v>
      </c>
    </row>
    <row r="13" spans="2:33" ht="16.5" customHeight="1" x14ac:dyDescent="0.25">
      <c r="B13" s="19">
        <v>2013</v>
      </c>
      <c r="C13" s="20">
        <v>124398</v>
      </c>
      <c r="D13" s="20">
        <v>13257</v>
      </c>
      <c r="E13" s="94">
        <f t="shared" si="0"/>
        <v>137655</v>
      </c>
      <c r="F13" s="20">
        <v>9619</v>
      </c>
      <c r="G13" s="20">
        <v>11637</v>
      </c>
      <c r="H13" s="94">
        <f t="shared" si="1"/>
        <v>21256</v>
      </c>
      <c r="I13" s="20">
        <v>3137</v>
      </c>
      <c r="J13" s="20">
        <v>6628</v>
      </c>
      <c r="K13" s="94">
        <f t="shared" si="2"/>
        <v>9765</v>
      </c>
      <c r="L13" s="20">
        <v>24918</v>
      </c>
      <c r="M13" s="20">
        <v>2056</v>
      </c>
      <c r="N13" s="20">
        <v>4277</v>
      </c>
      <c r="O13" s="94">
        <f t="shared" si="3"/>
        <v>199927</v>
      </c>
      <c r="P13" s="94">
        <f t="shared" si="4"/>
        <v>140792</v>
      </c>
      <c r="Q13" s="94">
        <f t="shared" si="5"/>
        <v>27884</v>
      </c>
    </row>
    <row r="14" spans="2:33" ht="16.5" customHeight="1" x14ac:dyDescent="0.25">
      <c r="B14" s="23">
        <v>2014</v>
      </c>
      <c r="C14" s="21">
        <v>126036</v>
      </c>
      <c r="D14" s="21">
        <v>13146</v>
      </c>
      <c r="E14" s="22">
        <f t="shared" si="0"/>
        <v>139182</v>
      </c>
      <c r="F14" s="21">
        <v>9777</v>
      </c>
      <c r="G14" s="21">
        <v>12362</v>
      </c>
      <c r="H14" s="22">
        <f t="shared" si="1"/>
        <v>22139</v>
      </c>
      <c r="I14" s="21">
        <v>3154</v>
      </c>
      <c r="J14" s="21">
        <v>6812</v>
      </c>
      <c r="K14" s="22">
        <f t="shared" si="2"/>
        <v>9966</v>
      </c>
      <c r="L14" s="21">
        <v>26191</v>
      </c>
      <c r="M14" s="21">
        <v>2231</v>
      </c>
      <c r="N14" s="21">
        <v>4699</v>
      </c>
      <c r="O14" s="22">
        <f t="shared" si="3"/>
        <v>204408</v>
      </c>
      <c r="P14" s="22">
        <f t="shared" si="4"/>
        <v>142336</v>
      </c>
      <c r="Q14" s="22">
        <f t="shared" si="5"/>
        <v>28951</v>
      </c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</row>
    <row r="15" spans="2:33" ht="16.5" customHeight="1" x14ac:dyDescent="0.25">
      <c r="B15" s="19">
        <v>2015</v>
      </c>
      <c r="C15" s="20">
        <v>127887</v>
      </c>
      <c r="D15" s="20">
        <v>13254</v>
      </c>
      <c r="E15" s="94">
        <f t="shared" si="0"/>
        <v>141141</v>
      </c>
      <c r="F15" s="20">
        <v>9712</v>
      </c>
      <c r="G15" s="20">
        <v>13440</v>
      </c>
      <c r="H15" s="94">
        <f t="shared" si="1"/>
        <v>23152</v>
      </c>
      <c r="I15" s="20">
        <v>3286</v>
      </c>
      <c r="J15" s="20">
        <v>7220</v>
      </c>
      <c r="K15" s="94">
        <f t="shared" si="2"/>
        <v>10506</v>
      </c>
      <c r="L15" s="20">
        <v>27922</v>
      </c>
      <c r="M15" s="20">
        <v>2369</v>
      </c>
      <c r="N15" s="20">
        <v>4941</v>
      </c>
      <c r="O15" s="94">
        <f t="shared" si="3"/>
        <v>210031</v>
      </c>
      <c r="P15" s="94">
        <f t="shared" si="4"/>
        <v>144427</v>
      </c>
      <c r="Q15" s="94">
        <f t="shared" si="5"/>
        <v>30372</v>
      </c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</row>
    <row r="16" spans="2:33" ht="16.5" customHeight="1" x14ac:dyDescent="0.25">
      <c r="B16" s="23">
        <v>2016</v>
      </c>
      <c r="C16" s="21">
        <v>129652</v>
      </c>
      <c r="D16" s="21">
        <v>12986</v>
      </c>
      <c r="E16" s="22">
        <f>C16+D16</f>
        <v>142638</v>
      </c>
      <c r="F16" s="21">
        <v>9779</v>
      </c>
      <c r="G16" s="21">
        <v>13751</v>
      </c>
      <c r="H16" s="22">
        <f t="shared" si="1"/>
        <v>23530</v>
      </c>
      <c r="I16" s="21">
        <v>3344</v>
      </c>
      <c r="J16" s="21">
        <v>7233</v>
      </c>
      <c r="K16" s="22">
        <f>I16+J16</f>
        <v>10577</v>
      </c>
      <c r="L16" s="21">
        <v>27585</v>
      </c>
      <c r="M16" s="21">
        <v>2478</v>
      </c>
      <c r="N16" s="21">
        <v>4986</v>
      </c>
      <c r="O16" s="22">
        <f t="shared" si="3"/>
        <v>211794</v>
      </c>
      <c r="P16" s="22">
        <f t="shared" si="4"/>
        <v>145982</v>
      </c>
      <c r="Q16" s="22">
        <f t="shared" si="5"/>
        <v>30763</v>
      </c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</row>
    <row r="17" spans="2:33" ht="16.5" customHeight="1" x14ac:dyDescent="0.25">
      <c r="B17" s="27">
        <v>2017</v>
      </c>
      <c r="C17" s="20">
        <v>129833</v>
      </c>
      <c r="D17" s="20">
        <v>13083</v>
      </c>
      <c r="E17" s="94">
        <f>C17+D17</f>
        <v>142916</v>
      </c>
      <c r="F17" s="20">
        <v>9949</v>
      </c>
      <c r="G17" s="20">
        <v>14217</v>
      </c>
      <c r="H17" s="94">
        <f t="shared" si="1"/>
        <v>24166</v>
      </c>
      <c r="I17" s="20">
        <v>3270</v>
      </c>
      <c r="J17" s="20">
        <v>7241</v>
      </c>
      <c r="K17" s="94">
        <f>I17+J17</f>
        <v>10511</v>
      </c>
      <c r="L17" s="20">
        <v>26921</v>
      </c>
      <c r="M17" s="20">
        <v>2551</v>
      </c>
      <c r="N17" s="20">
        <v>4692</v>
      </c>
      <c r="O17" s="94">
        <f t="shared" si="3"/>
        <v>211757</v>
      </c>
      <c r="P17" s="94">
        <f t="shared" si="4"/>
        <v>146186</v>
      </c>
      <c r="Q17" s="94">
        <f t="shared" si="5"/>
        <v>31407</v>
      </c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</row>
    <row r="18" spans="2:33" ht="16.5" customHeight="1" x14ac:dyDescent="0.25">
      <c r="B18" s="24">
        <v>2018</v>
      </c>
      <c r="C18" s="21">
        <v>130179</v>
      </c>
      <c r="D18" s="21">
        <v>12861</v>
      </c>
      <c r="E18" s="22">
        <f t="shared" ref="E18:E19" si="6">C18+D18</f>
        <v>143040</v>
      </c>
      <c r="F18" s="21">
        <v>9925</v>
      </c>
      <c r="G18" s="21">
        <v>14596</v>
      </c>
      <c r="H18" s="22">
        <f t="shared" si="1"/>
        <v>24521</v>
      </c>
      <c r="I18" s="21">
        <v>3082</v>
      </c>
      <c r="J18" s="21">
        <v>6907</v>
      </c>
      <c r="K18" s="22">
        <f t="shared" ref="K18:K19" si="7">I18+J18</f>
        <v>9989</v>
      </c>
      <c r="L18" s="21">
        <v>27531</v>
      </c>
      <c r="M18" s="21">
        <v>2554</v>
      </c>
      <c r="N18" s="21">
        <v>4114</v>
      </c>
      <c r="O18" s="22">
        <f t="shared" si="3"/>
        <v>211749</v>
      </c>
      <c r="P18" s="22">
        <f t="shared" si="4"/>
        <v>146122</v>
      </c>
      <c r="Q18" s="22">
        <f t="shared" si="5"/>
        <v>31428</v>
      </c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</row>
    <row r="19" spans="2:33" ht="16.5" customHeight="1" x14ac:dyDescent="0.25">
      <c r="B19" s="27">
        <v>2019</v>
      </c>
      <c r="C19" s="20">
        <v>128926</v>
      </c>
      <c r="D19" s="20">
        <v>12470</v>
      </c>
      <c r="E19" s="94">
        <f t="shared" si="6"/>
        <v>141396</v>
      </c>
      <c r="F19" s="20">
        <v>10242</v>
      </c>
      <c r="G19" s="20">
        <v>14888</v>
      </c>
      <c r="H19" s="94">
        <f t="shared" si="1"/>
        <v>25130</v>
      </c>
      <c r="I19" s="20">
        <v>3089</v>
      </c>
      <c r="J19" s="20">
        <v>7109</v>
      </c>
      <c r="K19" s="94">
        <f t="shared" si="7"/>
        <v>10198</v>
      </c>
      <c r="L19" s="20">
        <v>27449</v>
      </c>
      <c r="M19" s="20">
        <v>2675</v>
      </c>
      <c r="N19" s="20">
        <v>4133</v>
      </c>
      <c r="O19" s="94">
        <f t="shared" si="3"/>
        <v>210981</v>
      </c>
      <c r="P19" s="94">
        <f t="shared" si="4"/>
        <v>144485</v>
      </c>
      <c r="Q19" s="94">
        <f t="shared" si="5"/>
        <v>32239</v>
      </c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</row>
    <row r="20" spans="2:33" ht="16.5" customHeight="1" x14ac:dyDescent="0.25">
      <c r="B20" s="81">
        <v>2020</v>
      </c>
      <c r="C20" s="82">
        <v>124059</v>
      </c>
      <c r="D20" s="82">
        <v>11947</v>
      </c>
      <c r="E20" s="22">
        <f>C20+D20</f>
        <v>136006</v>
      </c>
      <c r="F20" s="82">
        <v>10317</v>
      </c>
      <c r="G20" s="82">
        <v>15316</v>
      </c>
      <c r="H20" s="22">
        <f t="shared" si="1"/>
        <v>25633</v>
      </c>
      <c r="I20" s="82">
        <v>2930</v>
      </c>
      <c r="J20" s="82">
        <v>6816</v>
      </c>
      <c r="K20" s="22">
        <f>I20+J20</f>
        <v>9746</v>
      </c>
      <c r="L20" s="82">
        <v>26367</v>
      </c>
      <c r="M20" s="82">
        <v>2570</v>
      </c>
      <c r="N20" s="82">
        <v>3818</v>
      </c>
      <c r="O20" s="22">
        <f t="shared" si="3"/>
        <v>204140</v>
      </c>
      <c r="P20" s="22">
        <f t="shared" si="4"/>
        <v>138936</v>
      </c>
      <c r="Q20" s="22">
        <f t="shared" si="5"/>
        <v>32449</v>
      </c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</row>
    <row r="21" spans="2:33" ht="16.5" customHeight="1" x14ac:dyDescent="0.25">
      <c r="B21" s="27">
        <v>2021</v>
      </c>
      <c r="C21" s="20">
        <v>126735</v>
      </c>
      <c r="D21" s="20">
        <v>11885</v>
      </c>
      <c r="E21" s="94">
        <f>C21+D21</f>
        <v>138620</v>
      </c>
      <c r="F21" s="20">
        <v>10391</v>
      </c>
      <c r="G21" s="20">
        <v>15270</v>
      </c>
      <c r="H21" s="94">
        <f t="shared" si="1"/>
        <v>25661</v>
      </c>
      <c r="I21" s="20">
        <v>3012</v>
      </c>
      <c r="J21" s="20">
        <v>7020</v>
      </c>
      <c r="K21" s="94">
        <f>I21+J21</f>
        <v>10032</v>
      </c>
      <c r="L21" s="20">
        <v>27960</v>
      </c>
      <c r="M21" s="20">
        <v>2650</v>
      </c>
      <c r="N21" s="20">
        <v>4271</v>
      </c>
      <c r="O21" s="94">
        <f t="shared" si="3"/>
        <v>209194</v>
      </c>
      <c r="P21" s="94">
        <f t="shared" si="4"/>
        <v>141632</v>
      </c>
      <c r="Q21" s="94">
        <f t="shared" si="5"/>
        <v>32681</v>
      </c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</row>
    <row r="22" spans="2:33" ht="16.5" customHeight="1" x14ac:dyDescent="0.25">
      <c r="B22" s="24">
        <v>2022</v>
      </c>
      <c r="C22" s="21">
        <v>126076</v>
      </c>
      <c r="D22" s="21">
        <v>11652</v>
      </c>
      <c r="E22" s="22">
        <v>137728</v>
      </c>
      <c r="F22" s="21">
        <v>10713</v>
      </c>
      <c r="G22" s="21">
        <v>16126</v>
      </c>
      <c r="H22" s="22">
        <v>26839</v>
      </c>
      <c r="I22" s="21">
        <v>2748</v>
      </c>
      <c r="J22" s="21">
        <v>7021</v>
      </c>
      <c r="K22" s="22">
        <v>9769</v>
      </c>
      <c r="L22" s="21">
        <v>28062</v>
      </c>
      <c r="M22" s="21">
        <v>2666</v>
      </c>
      <c r="N22" s="21">
        <v>4476</v>
      </c>
      <c r="O22" s="22">
        <f>E22+H22+K22+L22+M22+N22</f>
        <v>209540</v>
      </c>
      <c r="P22" s="22">
        <f>E22+I22</f>
        <v>140476</v>
      </c>
      <c r="Q22" s="22">
        <f>H22+J22</f>
        <v>33860</v>
      </c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</row>
    <row r="23" spans="2:33" ht="16.5" customHeight="1" x14ac:dyDescent="0.25">
      <c r="B23" s="27">
        <v>2023</v>
      </c>
      <c r="C23" s="20">
        <v>127573</v>
      </c>
      <c r="D23" s="20">
        <v>11727</v>
      </c>
      <c r="E23" s="94">
        <f>C23+D23</f>
        <v>139300</v>
      </c>
      <c r="F23" s="20">
        <v>10951</v>
      </c>
      <c r="G23" s="20">
        <v>16537</v>
      </c>
      <c r="H23" s="94">
        <f>F23+G23</f>
        <v>27488</v>
      </c>
      <c r="I23" s="20">
        <v>2909</v>
      </c>
      <c r="J23" s="20">
        <v>7142</v>
      </c>
      <c r="K23" s="94">
        <f>I23+J23</f>
        <v>10051</v>
      </c>
      <c r="L23" s="20">
        <v>30114</v>
      </c>
      <c r="M23" s="20">
        <v>3007</v>
      </c>
      <c r="N23" s="20">
        <v>4262</v>
      </c>
      <c r="O23" s="94">
        <f>E23+H23+K23+L23+M23+N23</f>
        <v>214222</v>
      </c>
      <c r="P23" s="94">
        <f>E23+I23</f>
        <v>142209</v>
      </c>
      <c r="Q23" s="94">
        <f>H23+J23</f>
        <v>34630</v>
      </c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</row>
    <row r="24" spans="2:33" ht="17.100000000000001" customHeight="1" x14ac:dyDescent="0.25">
      <c r="B24" s="24" t="s">
        <v>59</v>
      </c>
      <c r="C24" s="21">
        <v>127105</v>
      </c>
      <c r="D24" s="21">
        <v>11645</v>
      </c>
      <c r="E24" s="22">
        <f>C24+D24</f>
        <v>138750</v>
      </c>
      <c r="F24" s="21">
        <v>11030</v>
      </c>
      <c r="G24" s="21">
        <v>17010</v>
      </c>
      <c r="H24" s="22">
        <f>F24+G24</f>
        <v>28040</v>
      </c>
      <c r="I24" s="21">
        <v>2930</v>
      </c>
      <c r="J24" s="21">
        <v>7300</v>
      </c>
      <c r="K24" s="22">
        <f>I24+J24</f>
        <v>10230</v>
      </c>
      <c r="L24" s="21">
        <v>30295</v>
      </c>
      <c r="M24" s="21">
        <v>3175</v>
      </c>
      <c r="N24" s="21">
        <v>4450</v>
      </c>
      <c r="O24" s="22">
        <f>E24+H24+K24+L24+M24+N24</f>
        <v>214940</v>
      </c>
      <c r="P24" s="22">
        <f>E24+I24</f>
        <v>141680</v>
      </c>
      <c r="Q24" s="22">
        <f>H24+J24</f>
        <v>35340</v>
      </c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</row>
    <row r="25" spans="2:33" ht="10.35" customHeight="1" x14ac:dyDescent="0.25">
      <c r="B25" s="25"/>
      <c r="C25" s="96"/>
      <c r="D25" s="96"/>
      <c r="E25" s="97"/>
      <c r="F25" s="98"/>
      <c r="G25" s="98"/>
      <c r="H25" s="97"/>
      <c r="I25" s="97"/>
      <c r="J25" s="97"/>
      <c r="K25" s="97"/>
      <c r="L25" s="96"/>
      <c r="M25" s="96"/>
      <c r="N25" s="96"/>
      <c r="O25" s="97"/>
      <c r="P25" s="26"/>
      <c r="Q25" s="26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</row>
    <row r="26" spans="2:33" ht="15" customHeight="1" x14ac:dyDescent="0.25">
      <c r="B26" s="12" t="s">
        <v>0</v>
      </c>
      <c r="C26" s="21"/>
      <c r="D26" s="21"/>
      <c r="E26" s="22"/>
      <c r="F26" s="21"/>
      <c r="G26" s="21"/>
      <c r="H26" s="22"/>
      <c r="I26" s="21"/>
      <c r="J26" s="21"/>
      <c r="K26" s="22"/>
      <c r="L26" s="21"/>
      <c r="M26" s="99"/>
      <c r="N26" s="21"/>
      <c r="O26" s="22"/>
      <c r="P26" s="22"/>
      <c r="Q26" s="22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</row>
    <row r="27" spans="2:33" ht="7.9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</row>
    <row r="28" spans="2:33" ht="16.5" customHeight="1" x14ac:dyDescent="0.25">
      <c r="B28" s="114">
        <v>2025</v>
      </c>
      <c r="C28" s="115">
        <v>126690</v>
      </c>
      <c r="D28" s="115">
        <v>11580</v>
      </c>
      <c r="E28" s="120">
        <f>C28+D28</f>
        <v>138270</v>
      </c>
      <c r="F28" s="115">
        <v>11100</v>
      </c>
      <c r="G28" s="115">
        <v>17505</v>
      </c>
      <c r="H28" s="120">
        <f>F28+G28</f>
        <v>28605</v>
      </c>
      <c r="I28" s="115">
        <v>2955</v>
      </c>
      <c r="J28" s="115">
        <v>7465</v>
      </c>
      <c r="K28" s="120">
        <f t="shared" ref="K28:K51" si="8">I28+J28</f>
        <v>10420</v>
      </c>
      <c r="L28" s="115">
        <v>30425</v>
      </c>
      <c r="M28" s="115">
        <v>3285</v>
      </c>
      <c r="N28" s="115">
        <v>4595</v>
      </c>
      <c r="O28" s="120">
        <f>E28+H28+K28+L28+M28+N28</f>
        <v>215600</v>
      </c>
      <c r="P28" s="120">
        <f>E28+I28</f>
        <v>141225</v>
      </c>
      <c r="Q28" s="120">
        <f>H28+J28</f>
        <v>36070</v>
      </c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</row>
    <row r="29" spans="2:33" ht="16.5" customHeight="1" x14ac:dyDescent="0.25">
      <c r="B29" s="24">
        <v>2026</v>
      </c>
      <c r="C29" s="21">
        <v>126335</v>
      </c>
      <c r="D29" s="21">
        <v>11515</v>
      </c>
      <c r="E29" s="22">
        <f>C29+D29</f>
        <v>137850</v>
      </c>
      <c r="F29" s="21">
        <v>11155</v>
      </c>
      <c r="G29" s="21">
        <v>18020</v>
      </c>
      <c r="H29" s="22">
        <f>F29+G29</f>
        <v>29175</v>
      </c>
      <c r="I29" s="21">
        <v>2980</v>
      </c>
      <c r="J29" s="21">
        <v>7635</v>
      </c>
      <c r="K29" s="22">
        <f t="shared" si="8"/>
        <v>10615</v>
      </c>
      <c r="L29" s="21">
        <v>30525</v>
      </c>
      <c r="M29" s="21">
        <v>3395</v>
      </c>
      <c r="N29" s="21">
        <v>4640</v>
      </c>
      <c r="O29" s="22">
        <f>E29+H29+K29+L29+M29+N29</f>
        <v>216200</v>
      </c>
      <c r="P29" s="22">
        <f>E29+I29</f>
        <v>140830</v>
      </c>
      <c r="Q29" s="22">
        <f>H29+J29</f>
        <v>36810</v>
      </c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</row>
    <row r="30" spans="2:33" ht="16.5" customHeight="1" x14ac:dyDescent="0.25">
      <c r="B30" s="27">
        <v>2027</v>
      </c>
      <c r="C30" s="20">
        <v>126025</v>
      </c>
      <c r="D30" s="20">
        <v>11450</v>
      </c>
      <c r="E30" s="94">
        <f>C30+D30</f>
        <v>137475</v>
      </c>
      <c r="F30" s="20">
        <v>11210</v>
      </c>
      <c r="G30" s="20">
        <v>18555</v>
      </c>
      <c r="H30" s="94">
        <f>F30+G30</f>
        <v>29765</v>
      </c>
      <c r="I30" s="20">
        <v>3010</v>
      </c>
      <c r="J30" s="20">
        <v>7805</v>
      </c>
      <c r="K30" s="94">
        <f t="shared" si="8"/>
        <v>10815</v>
      </c>
      <c r="L30" s="20">
        <v>30650</v>
      </c>
      <c r="M30" s="20">
        <v>3505</v>
      </c>
      <c r="N30" s="20">
        <v>4665</v>
      </c>
      <c r="O30" s="94">
        <f>E30+H30+K30+L30+M30+N30</f>
        <v>216875</v>
      </c>
      <c r="P30" s="94">
        <f>E30+I30</f>
        <v>140485</v>
      </c>
      <c r="Q30" s="94">
        <f>H30+J30</f>
        <v>37570</v>
      </c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</row>
    <row r="31" spans="2:33" ht="16.5" customHeight="1" x14ac:dyDescent="0.25">
      <c r="B31" s="24">
        <v>2028</v>
      </c>
      <c r="C31" s="21">
        <v>125745</v>
      </c>
      <c r="D31" s="21">
        <v>11385</v>
      </c>
      <c r="E31" s="22">
        <f>C31+D31</f>
        <v>137130</v>
      </c>
      <c r="F31" s="21">
        <v>11275</v>
      </c>
      <c r="G31" s="21">
        <v>19105</v>
      </c>
      <c r="H31" s="22">
        <f>F31+G31</f>
        <v>30380</v>
      </c>
      <c r="I31" s="21">
        <v>3040</v>
      </c>
      <c r="J31" s="21">
        <v>7980</v>
      </c>
      <c r="K31" s="22">
        <f t="shared" si="8"/>
        <v>11020</v>
      </c>
      <c r="L31" s="21">
        <v>30800</v>
      </c>
      <c r="M31" s="21">
        <v>3620</v>
      </c>
      <c r="N31" s="21">
        <v>4685</v>
      </c>
      <c r="O31" s="22">
        <f>E31+H31+K31+L31+M31+N31</f>
        <v>217635</v>
      </c>
      <c r="P31" s="22">
        <f>E31+I31</f>
        <v>140170</v>
      </c>
      <c r="Q31" s="22">
        <f>H31+J31</f>
        <v>38360</v>
      </c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</row>
    <row r="32" spans="2:33" ht="16.5" customHeight="1" x14ac:dyDescent="0.25">
      <c r="B32" s="27">
        <v>2029</v>
      </c>
      <c r="C32" s="20">
        <v>125495</v>
      </c>
      <c r="D32" s="20">
        <v>11330</v>
      </c>
      <c r="E32" s="94">
        <f>C32+D32</f>
        <v>136825</v>
      </c>
      <c r="F32" s="20">
        <v>11345</v>
      </c>
      <c r="G32" s="20">
        <v>19660</v>
      </c>
      <c r="H32" s="94">
        <f>F32+G32</f>
        <v>31005</v>
      </c>
      <c r="I32" s="20">
        <v>3070</v>
      </c>
      <c r="J32" s="20">
        <v>8160</v>
      </c>
      <c r="K32" s="94">
        <f t="shared" si="8"/>
        <v>11230</v>
      </c>
      <c r="L32" s="20">
        <v>30960</v>
      </c>
      <c r="M32" s="20">
        <v>3740</v>
      </c>
      <c r="N32" s="20">
        <v>4700</v>
      </c>
      <c r="O32" s="94">
        <f>E32+H32+K32+L32+M32+N32</f>
        <v>218460</v>
      </c>
      <c r="P32" s="94">
        <f>E32+I32</f>
        <v>139895</v>
      </c>
      <c r="Q32" s="94">
        <f>H32+J32</f>
        <v>39165</v>
      </c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</row>
    <row r="33" spans="2:33" ht="7.9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</row>
    <row r="34" spans="2:33" ht="16.5" customHeight="1" x14ac:dyDescent="0.25">
      <c r="B34" s="24">
        <v>2030</v>
      </c>
      <c r="C34" s="21">
        <v>125265</v>
      </c>
      <c r="D34" s="21">
        <v>11275</v>
      </c>
      <c r="E34" s="22">
        <f>C34+D34</f>
        <v>136540</v>
      </c>
      <c r="F34" s="21">
        <v>11425</v>
      </c>
      <c r="G34" s="21">
        <v>20235</v>
      </c>
      <c r="H34" s="22">
        <f>F34+G34</f>
        <v>31660</v>
      </c>
      <c r="I34" s="21">
        <v>3100</v>
      </c>
      <c r="J34" s="21">
        <v>8340</v>
      </c>
      <c r="K34" s="22">
        <f t="shared" si="8"/>
        <v>11440</v>
      </c>
      <c r="L34" s="21">
        <v>31190</v>
      </c>
      <c r="M34" s="21">
        <v>3865</v>
      </c>
      <c r="N34" s="21">
        <v>4710</v>
      </c>
      <c r="O34" s="22">
        <f>E34+H34+K34+L34+M34+N34</f>
        <v>219405</v>
      </c>
      <c r="P34" s="22">
        <f>E34+I34</f>
        <v>139640</v>
      </c>
      <c r="Q34" s="22">
        <f>H34+J34</f>
        <v>40000</v>
      </c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</row>
    <row r="35" spans="2:33" ht="16.5" customHeight="1" x14ac:dyDescent="0.25">
      <c r="B35" s="27">
        <v>2031</v>
      </c>
      <c r="C35" s="20">
        <v>125055</v>
      </c>
      <c r="D35" s="20">
        <v>11230</v>
      </c>
      <c r="E35" s="94">
        <f t="shared" ref="E35:E51" si="9">C35+D35</f>
        <v>136285</v>
      </c>
      <c r="F35" s="20">
        <v>11515</v>
      </c>
      <c r="G35" s="20">
        <v>20830</v>
      </c>
      <c r="H35" s="94">
        <f t="shared" ref="H35:H51" si="10">F35+G35</f>
        <v>32345</v>
      </c>
      <c r="I35" s="20">
        <v>3130</v>
      </c>
      <c r="J35" s="20">
        <v>8520</v>
      </c>
      <c r="K35" s="94">
        <f t="shared" si="8"/>
        <v>11650</v>
      </c>
      <c r="L35" s="20">
        <v>31410</v>
      </c>
      <c r="M35" s="20">
        <v>3990</v>
      </c>
      <c r="N35" s="20">
        <v>4725</v>
      </c>
      <c r="O35" s="94">
        <f t="shared" ref="O35:O44" si="11">E35+H35+K35+L35+M35+N35</f>
        <v>220405</v>
      </c>
      <c r="P35" s="94">
        <f t="shared" ref="P35:P51" si="12">E35+I35</f>
        <v>139415</v>
      </c>
      <c r="Q35" s="94">
        <f t="shared" ref="Q35:Q51" si="13">H35+J35</f>
        <v>40865</v>
      </c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</row>
    <row r="36" spans="2:33" ht="16.5" customHeight="1" x14ac:dyDescent="0.25">
      <c r="B36" s="24">
        <v>2032</v>
      </c>
      <c r="C36" s="21">
        <v>124860</v>
      </c>
      <c r="D36" s="21">
        <v>11190</v>
      </c>
      <c r="E36" s="22">
        <f>C36+D36</f>
        <v>136050</v>
      </c>
      <c r="F36" s="21">
        <v>11610</v>
      </c>
      <c r="G36" s="21">
        <v>21435</v>
      </c>
      <c r="H36" s="22">
        <f>F36+G36</f>
        <v>33045</v>
      </c>
      <c r="I36" s="21">
        <v>3155</v>
      </c>
      <c r="J36" s="21">
        <v>8710</v>
      </c>
      <c r="K36" s="22">
        <f t="shared" si="8"/>
        <v>11865</v>
      </c>
      <c r="L36" s="21">
        <v>31630</v>
      </c>
      <c r="M36" s="21">
        <v>4120</v>
      </c>
      <c r="N36" s="21">
        <v>4735</v>
      </c>
      <c r="O36" s="22">
        <f>E36+H36+K36+L36+M36+N36</f>
        <v>221445</v>
      </c>
      <c r="P36" s="22">
        <f>E36+I36</f>
        <v>139205</v>
      </c>
      <c r="Q36" s="22">
        <f>H36+J36</f>
        <v>41755</v>
      </c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</row>
    <row r="37" spans="2:33" ht="16.5" customHeight="1" x14ac:dyDescent="0.25">
      <c r="B37" s="27">
        <v>2033</v>
      </c>
      <c r="C37" s="20">
        <v>124670</v>
      </c>
      <c r="D37" s="20">
        <v>11150</v>
      </c>
      <c r="E37" s="94">
        <f>C37+D37</f>
        <v>135820</v>
      </c>
      <c r="F37" s="20">
        <v>11710</v>
      </c>
      <c r="G37" s="20">
        <v>22055</v>
      </c>
      <c r="H37" s="94">
        <f>F37+G37</f>
        <v>33765</v>
      </c>
      <c r="I37" s="20">
        <v>3180</v>
      </c>
      <c r="J37" s="20">
        <v>8900</v>
      </c>
      <c r="K37" s="94">
        <f t="shared" si="8"/>
        <v>12080</v>
      </c>
      <c r="L37" s="20">
        <v>31865</v>
      </c>
      <c r="M37" s="20">
        <v>4245</v>
      </c>
      <c r="N37" s="20">
        <v>4745</v>
      </c>
      <c r="O37" s="94">
        <f>E37+H37+K37+L37+M37+N37</f>
        <v>222520</v>
      </c>
      <c r="P37" s="94">
        <f>E37+I37</f>
        <v>139000</v>
      </c>
      <c r="Q37" s="94">
        <f>H37+J37</f>
        <v>42665</v>
      </c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</row>
    <row r="38" spans="2:33" ht="16.5" customHeight="1" x14ac:dyDescent="0.25">
      <c r="B38" s="24">
        <v>2034</v>
      </c>
      <c r="C38" s="21">
        <v>124495</v>
      </c>
      <c r="D38" s="21">
        <v>11120</v>
      </c>
      <c r="E38" s="22">
        <f>C38+D38</f>
        <v>135615</v>
      </c>
      <c r="F38" s="21">
        <v>11820</v>
      </c>
      <c r="G38" s="21">
        <v>22685</v>
      </c>
      <c r="H38" s="22">
        <f>F38+G38</f>
        <v>34505</v>
      </c>
      <c r="I38" s="21">
        <v>3205</v>
      </c>
      <c r="J38" s="21">
        <v>9095</v>
      </c>
      <c r="K38" s="22">
        <f t="shared" si="8"/>
        <v>12300</v>
      </c>
      <c r="L38" s="21">
        <v>32090</v>
      </c>
      <c r="M38" s="21">
        <v>4370</v>
      </c>
      <c r="N38" s="21">
        <v>4755</v>
      </c>
      <c r="O38" s="22">
        <f>E38+H38+K38+L38+M38+N38</f>
        <v>223635</v>
      </c>
      <c r="P38" s="22">
        <f>E38+I38</f>
        <v>138820</v>
      </c>
      <c r="Q38" s="22">
        <f>H38+J38</f>
        <v>43600</v>
      </c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</row>
    <row r="39" spans="2:33" ht="10.35" customHeight="1" x14ac:dyDescent="0.25">
      <c r="B39" s="28"/>
      <c r="C39" s="26"/>
      <c r="D39" s="26"/>
      <c r="E39" s="97"/>
      <c r="F39" s="26"/>
      <c r="G39" s="26"/>
      <c r="H39" s="97"/>
      <c r="I39" s="26"/>
      <c r="J39" s="26"/>
      <c r="K39" s="97"/>
      <c r="L39" s="26"/>
      <c r="M39" s="26"/>
      <c r="N39" s="26"/>
      <c r="O39" s="97"/>
      <c r="P39" s="97"/>
      <c r="Q39" s="97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</row>
    <row r="40" spans="2:33" ht="16.5" customHeight="1" x14ac:dyDescent="0.25">
      <c r="B40" s="27">
        <v>2035</v>
      </c>
      <c r="C40" s="20">
        <v>124340</v>
      </c>
      <c r="D40" s="20">
        <v>11085</v>
      </c>
      <c r="E40" s="94">
        <f t="shared" si="9"/>
        <v>135425</v>
      </c>
      <c r="F40" s="20">
        <v>11935</v>
      </c>
      <c r="G40" s="20">
        <v>23335</v>
      </c>
      <c r="H40" s="94">
        <f t="shared" si="10"/>
        <v>35270</v>
      </c>
      <c r="I40" s="20">
        <v>3230</v>
      </c>
      <c r="J40" s="20">
        <v>9290</v>
      </c>
      <c r="K40" s="94">
        <f t="shared" si="8"/>
        <v>12520</v>
      </c>
      <c r="L40" s="20">
        <v>32325</v>
      </c>
      <c r="M40" s="20">
        <v>4500</v>
      </c>
      <c r="N40" s="20">
        <v>4765</v>
      </c>
      <c r="O40" s="94">
        <f t="shared" si="11"/>
        <v>224805</v>
      </c>
      <c r="P40" s="94">
        <f t="shared" si="12"/>
        <v>138655</v>
      </c>
      <c r="Q40" s="94">
        <f t="shared" si="13"/>
        <v>44560</v>
      </c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</row>
    <row r="41" spans="2:33" ht="16.5" customHeight="1" x14ac:dyDescent="0.25">
      <c r="B41" s="24">
        <v>2036</v>
      </c>
      <c r="C41" s="21">
        <v>124195</v>
      </c>
      <c r="D41" s="21">
        <v>11055</v>
      </c>
      <c r="E41" s="22">
        <f t="shared" si="9"/>
        <v>135250</v>
      </c>
      <c r="F41" s="21">
        <v>12055</v>
      </c>
      <c r="G41" s="21">
        <v>23985</v>
      </c>
      <c r="H41" s="22">
        <f t="shared" si="10"/>
        <v>36040</v>
      </c>
      <c r="I41" s="21">
        <v>3255</v>
      </c>
      <c r="J41" s="21">
        <v>9485</v>
      </c>
      <c r="K41" s="22">
        <f t="shared" si="8"/>
        <v>12740</v>
      </c>
      <c r="L41" s="21">
        <v>32555</v>
      </c>
      <c r="M41" s="21">
        <v>4635</v>
      </c>
      <c r="N41" s="21">
        <v>4770</v>
      </c>
      <c r="O41" s="22">
        <f t="shared" si="11"/>
        <v>225990</v>
      </c>
      <c r="P41" s="22">
        <f t="shared" si="12"/>
        <v>138505</v>
      </c>
      <c r="Q41" s="22">
        <f t="shared" si="13"/>
        <v>45525</v>
      </c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</row>
    <row r="42" spans="2:33" ht="16.5" customHeight="1" x14ac:dyDescent="0.25">
      <c r="B42" s="27">
        <v>2037</v>
      </c>
      <c r="C42" s="20">
        <v>124070</v>
      </c>
      <c r="D42" s="20">
        <v>11025</v>
      </c>
      <c r="E42" s="94">
        <f t="shared" si="9"/>
        <v>135095</v>
      </c>
      <c r="F42" s="20">
        <v>12195</v>
      </c>
      <c r="G42" s="20">
        <v>24630</v>
      </c>
      <c r="H42" s="94">
        <f t="shared" si="10"/>
        <v>36825</v>
      </c>
      <c r="I42" s="20">
        <v>3275</v>
      </c>
      <c r="J42" s="20">
        <v>9685</v>
      </c>
      <c r="K42" s="94">
        <f t="shared" si="8"/>
        <v>12960</v>
      </c>
      <c r="L42" s="20">
        <v>32785</v>
      </c>
      <c r="M42" s="20">
        <v>4770</v>
      </c>
      <c r="N42" s="20">
        <v>4780</v>
      </c>
      <c r="O42" s="94">
        <f t="shared" si="11"/>
        <v>227215</v>
      </c>
      <c r="P42" s="94">
        <f t="shared" si="12"/>
        <v>138370</v>
      </c>
      <c r="Q42" s="94">
        <f t="shared" si="13"/>
        <v>46510</v>
      </c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</row>
    <row r="43" spans="2:33" ht="16.5" customHeight="1" x14ac:dyDescent="0.25">
      <c r="B43" s="24">
        <v>2038</v>
      </c>
      <c r="C43" s="21">
        <v>123955</v>
      </c>
      <c r="D43" s="21">
        <v>10995</v>
      </c>
      <c r="E43" s="22">
        <f t="shared" si="9"/>
        <v>134950</v>
      </c>
      <c r="F43" s="21">
        <v>12345</v>
      </c>
      <c r="G43" s="21">
        <v>25270</v>
      </c>
      <c r="H43" s="22">
        <f t="shared" si="10"/>
        <v>37615</v>
      </c>
      <c r="I43" s="21">
        <v>3295</v>
      </c>
      <c r="J43" s="21">
        <v>9885</v>
      </c>
      <c r="K43" s="22">
        <f t="shared" si="8"/>
        <v>13180</v>
      </c>
      <c r="L43" s="21">
        <v>33020</v>
      </c>
      <c r="M43" s="21">
        <v>4905</v>
      </c>
      <c r="N43" s="21">
        <v>4785</v>
      </c>
      <c r="O43" s="22">
        <f t="shared" si="11"/>
        <v>228455</v>
      </c>
      <c r="P43" s="22">
        <f t="shared" si="12"/>
        <v>138245</v>
      </c>
      <c r="Q43" s="22">
        <f t="shared" si="13"/>
        <v>47500</v>
      </c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</row>
    <row r="44" spans="2:33" ht="16.5" customHeight="1" x14ac:dyDescent="0.25">
      <c r="B44" s="27">
        <v>2039</v>
      </c>
      <c r="C44" s="20">
        <v>123865</v>
      </c>
      <c r="D44" s="20">
        <v>10970</v>
      </c>
      <c r="E44" s="94">
        <f t="shared" si="9"/>
        <v>134835</v>
      </c>
      <c r="F44" s="20">
        <v>12500</v>
      </c>
      <c r="G44" s="20">
        <v>25915</v>
      </c>
      <c r="H44" s="94">
        <f t="shared" si="10"/>
        <v>38415</v>
      </c>
      <c r="I44" s="20">
        <v>3315</v>
      </c>
      <c r="J44" s="20">
        <v>10085</v>
      </c>
      <c r="K44" s="94">
        <f t="shared" si="8"/>
        <v>13400</v>
      </c>
      <c r="L44" s="20">
        <v>33250</v>
      </c>
      <c r="M44" s="20">
        <v>5045</v>
      </c>
      <c r="N44" s="20">
        <v>4795</v>
      </c>
      <c r="O44" s="94">
        <f t="shared" si="11"/>
        <v>229740</v>
      </c>
      <c r="P44" s="94">
        <f t="shared" si="12"/>
        <v>138150</v>
      </c>
      <c r="Q44" s="94">
        <f t="shared" si="13"/>
        <v>48500</v>
      </c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</row>
    <row r="45" spans="2:33" ht="7.9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</row>
    <row r="46" spans="2:33" ht="16.5" customHeight="1" x14ac:dyDescent="0.25">
      <c r="B46" s="24">
        <v>2040</v>
      </c>
      <c r="C46" s="21">
        <v>123800</v>
      </c>
      <c r="D46" s="21">
        <v>10950</v>
      </c>
      <c r="E46" s="22">
        <f t="shared" si="9"/>
        <v>134750</v>
      </c>
      <c r="F46" s="21">
        <v>12660</v>
      </c>
      <c r="G46" s="21">
        <v>26565</v>
      </c>
      <c r="H46" s="22">
        <f t="shared" si="10"/>
        <v>39225</v>
      </c>
      <c r="I46" s="21">
        <v>3335</v>
      </c>
      <c r="J46" s="21">
        <v>10285</v>
      </c>
      <c r="K46" s="22">
        <f t="shared" si="8"/>
        <v>13620</v>
      </c>
      <c r="L46" s="21">
        <v>33475</v>
      </c>
      <c r="M46" s="21">
        <v>5180</v>
      </c>
      <c r="N46" s="21">
        <v>4800</v>
      </c>
      <c r="O46" s="22">
        <f>E46+H46+K46+L46+M46+N46</f>
        <v>231050</v>
      </c>
      <c r="P46" s="22">
        <f t="shared" si="12"/>
        <v>138085</v>
      </c>
      <c r="Q46" s="22">
        <f t="shared" si="13"/>
        <v>49510</v>
      </c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</row>
    <row r="47" spans="2:33" ht="16.5" customHeight="1" x14ac:dyDescent="0.25">
      <c r="B47" s="27">
        <v>2041</v>
      </c>
      <c r="C47" s="20">
        <v>123765</v>
      </c>
      <c r="D47" s="20">
        <v>10935</v>
      </c>
      <c r="E47" s="94">
        <f t="shared" si="9"/>
        <v>134700</v>
      </c>
      <c r="F47" s="20">
        <v>12825</v>
      </c>
      <c r="G47" s="20">
        <v>27225</v>
      </c>
      <c r="H47" s="94">
        <f t="shared" si="10"/>
        <v>40050</v>
      </c>
      <c r="I47" s="20">
        <v>3355</v>
      </c>
      <c r="J47" s="20">
        <v>10485</v>
      </c>
      <c r="K47" s="94">
        <f t="shared" si="8"/>
        <v>13840</v>
      </c>
      <c r="L47" s="20">
        <v>33705</v>
      </c>
      <c r="M47" s="20">
        <v>5315</v>
      </c>
      <c r="N47" s="20">
        <v>4810</v>
      </c>
      <c r="O47" s="94">
        <f t="shared" ref="O47" si="14">E47+H47+K47+L47+M47+N47</f>
        <v>232420</v>
      </c>
      <c r="P47" s="94">
        <f t="shared" si="12"/>
        <v>138055</v>
      </c>
      <c r="Q47" s="94">
        <f t="shared" si="13"/>
        <v>50535</v>
      </c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</row>
    <row r="48" spans="2:33" ht="16.5" customHeight="1" x14ac:dyDescent="0.25">
      <c r="B48" s="24">
        <v>2042</v>
      </c>
      <c r="C48" s="21">
        <v>123765</v>
      </c>
      <c r="D48" s="21">
        <v>10930</v>
      </c>
      <c r="E48" s="22">
        <f t="shared" si="9"/>
        <v>134695</v>
      </c>
      <c r="F48" s="21">
        <v>12995</v>
      </c>
      <c r="G48" s="21">
        <v>27890</v>
      </c>
      <c r="H48" s="22">
        <f t="shared" si="10"/>
        <v>40885</v>
      </c>
      <c r="I48" s="21">
        <v>3375</v>
      </c>
      <c r="J48" s="21">
        <v>10685</v>
      </c>
      <c r="K48" s="22">
        <f t="shared" si="8"/>
        <v>14060</v>
      </c>
      <c r="L48" s="21">
        <v>33940</v>
      </c>
      <c r="M48" s="21">
        <v>5450</v>
      </c>
      <c r="N48" s="21">
        <v>4815</v>
      </c>
      <c r="O48" s="22">
        <f>E48+H48+K48+L48+M48+N48</f>
        <v>233845</v>
      </c>
      <c r="P48" s="22">
        <f t="shared" si="12"/>
        <v>138070</v>
      </c>
      <c r="Q48" s="22">
        <f t="shared" si="13"/>
        <v>51570</v>
      </c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</row>
    <row r="49" spans="2:33" ht="16.5" customHeight="1" x14ac:dyDescent="0.25">
      <c r="B49" s="27">
        <v>2043</v>
      </c>
      <c r="C49" s="20">
        <v>123790</v>
      </c>
      <c r="D49" s="20">
        <v>10925</v>
      </c>
      <c r="E49" s="94">
        <f t="shared" si="9"/>
        <v>134715</v>
      </c>
      <c r="F49" s="20">
        <v>13170</v>
      </c>
      <c r="G49" s="20">
        <v>28550</v>
      </c>
      <c r="H49" s="94">
        <f t="shared" si="10"/>
        <v>41720</v>
      </c>
      <c r="I49" s="20">
        <v>3395</v>
      </c>
      <c r="J49" s="20">
        <v>10885</v>
      </c>
      <c r="K49" s="94">
        <f t="shared" si="8"/>
        <v>14280</v>
      </c>
      <c r="L49" s="20">
        <v>34165</v>
      </c>
      <c r="M49" s="20">
        <v>5590</v>
      </c>
      <c r="N49" s="20">
        <v>4825</v>
      </c>
      <c r="O49" s="94">
        <f t="shared" ref="O49:O51" si="15">E49+H49+K49+L49+M49+N49</f>
        <v>235295</v>
      </c>
      <c r="P49" s="94">
        <f t="shared" si="12"/>
        <v>138110</v>
      </c>
      <c r="Q49" s="94">
        <f t="shared" si="13"/>
        <v>52605</v>
      </c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</row>
    <row r="50" spans="2:33" ht="16.5" customHeight="1" x14ac:dyDescent="0.25">
      <c r="B50" s="24">
        <v>2044</v>
      </c>
      <c r="C50" s="21">
        <v>123845</v>
      </c>
      <c r="D50" s="21">
        <v>10925</v>
      </c>
      <c r="E50" s="22">
        <f t="shared" si="9"/>
        <v>134770</v>
      </c>
      <c r="F50" s="21">
        <v>13350</v>
      </c>
      <c r="G50" s="21">
        <v>29210</v>
      </c>
      <c r="H50" s="22">
        <f t="shared" si="10"/>
        <v>42560</v>
      </c>
      <c r="I50" s="21">
        <v>3415</v>
      </c>
      <c r="J50" s="21">
        <v>11085</v>
      </c>
      <c r="K50" s="22">
        <f t="shared" si="8"/>
        <v>14500</v>
      </c>
      <c r="L50" s="21">
        <v>34415</v>
      </c>
      <c r="M50" s="21">
        <v>5730</v>
      </c>
      <c r="N50" s="21">
        <v>4835</v>
      </c>
      <c r="O50" s="22">
        <f t="shared" si="15"/>
        <v>236810</v>
      </c>
      <c r="P50" s="22">
        <f t="shared" si="12"/>
        <v>138185</v>
      </c>
      <c r="Q50" s="22">
        <f t="shared" si="13"/>
        <v>53645</v>
      </c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</row>
    <row r="51" spans="2:33" ht="16.5" customHeight="1" x14ac:dyDescent="0.25">
      <c r="B51" s="27">
        <v>2045</v>
      </c>
      <c r="C51" s="20">
        <v>123925</v>
      </c>
      <c r="D51" s="20">
        <v>10925</v>
      </c>
      <c r="E51" s="94">
        <f t="shared" si="9"/>
        <v>134850</v>
      </c>
      <c r="F51" s="20">
        <v>13540</v>
      </c>
      <c r="G51" s="20">
        <v>29865</v>
      </c>
      <c r="H51" s="94">
        <f t="shared" si="10"/>
        <v>43405</v>
      </c>
      <c r="I51" s="20">
        <v>3435</v>
      </c>
      <c r="J51" s="20">
        <v>11280</v>
      </c>
      <c r="K51" s="94">
        <f t="shared" si="8"/>
        <v>14715</v>
      </c>
      <c r="L51" s="20">
        <v>34670</v>
      </c>
      <c r="M51" s="20">
        <v>5870</v>
      </c>
      <c r="N51" s="20">
        <v>4840</v>
      </c>
      <c r="O51" s="94">
        <f t="shared" si="15"/>
        <v>238350</v>
      </c>
      <c r="P51" s="94">
        <f t="shared" si="12"/>
        <v>138285</v>
      </c>
      <c r="Q51" s="94">
        <f t="shared" si="13"/>
        <v>54685</v>
      </c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</row>
    <row r="52" spans="2:33" ht="10.35" customHeight="1" x14ac:dyDescent="0.25">
      <c r="B52" s="28"/>
      <c r="C52" s="26"/>
      <c r="D52" s="26"/>
      <c r="E52" s="26"/>
      <c r="F52" s="26"/>
      <c r="G52" s="26"/>
      <c r="H52" s="26"/>
      <c r="I52" s="26"/>
      <c r="J52" s="26"/>
      <c r="K52" s="97"/>
      <c r="L52" s="26"/>
      <c r="M52" s="26"/>
      <c r="N52" s="26"/>
      <c r="O52" s="97"/>
      <c r="P52" s="97"/>
      <c r="Q52" s="97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</row>
    <row r="53" spans="2:33" ht="15" customHeight="1" x14ac:dyDescent="0.25">
      <c r="B53" s="35" t="s">
        <v>1</v>
      </c>
      <c r="C53" s="21"/>
      <c r="D53" s="21"/>
      <c r="E53" s="22"/>
      <c r="F53" s="21"/>
      <c r="G53" s="21"/>
      <c r="H53" s="22"/>
      <c r="I53" s="21"/>
      <c r="J53" s="21"/>
      <c r="K53" s="22"/>
      <c r="L53" s="21"/>
      <c r="M53" s="21"/>
      <c r="N53" s="21"/>
      <c r="O53" s="22"/>
      <c r="P53" s="22"/>
      <c r="Q53" s="100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</row>
    <row r="54" spans="2:33" ht="15" customHeight="1" x14ac:dyDescent="0.25">
      <c r="B54" s="24" t="s">
        <v>63</v>
      </c>
      <c r="C54" s="29">
        <f>RATE(2024-2010,,-C10,C24)</f>
        <v>-6.6341303567347496E-3</v>
      </c>
      <c r="D54" s="29">
        <f t="shared" ref="D54:Q54" si="16">RATE(2024-2010,,-D10,D24)</f>
        <v>-2.2000257118068207E-2</v>
      </c>
      <c r="E54" s="29">
        <f t="shared" si="16"/>
        <v>-8.0708928153074115E-3</v>
      </c>
      <c r="F54" s="29">
        <f t="shared" si="16"/>
        <v>1.1726253022255296E-2</v>
      </c>
      <c r="G54" s="29">
        <f t="shared" si="16"/>
        <v>2.8457878101191152E-2</v>
      </c>
      <c r="H54" s="29">
        <f t="shared" si="16"/>
        <v>2.1377744384455291E-2</v>
      </c>
      <c r="I54" s="29">
        <f t="shared" si="16"/>
        <v>-1.4366694205907365E-2</v>
      </c>
      <c r="J54" s="29">
        <f t="shared" si="16"/>
        <v>8.1703855668076829E-3</v>
      </c>
      <c r="K54" s="29">
        <f t="shared" si="16"/>
        <v>8.9977283275689097E-4</v>
      </c>
      <c r="L54" s="29">
        <f t="shared" si="16"/>
        <v>1.4445078974913117E-2</v>
      </c>
      <c r="M54" s="29">
        <f t="shared" si="16"/>
        <v>-5.0182305412437254E-2</v>
      </c>
      <c r="N54" s="29">
        <f t="shared" si="16"/>
        <v>-1.7330295013314782E-2</v>
      </c>
      <c r="O54" s="29">
        <f t="shared" si="16"/>
        <v>-2.7441329601000028E-3</v>
      </c>
      <c r="P54" s="29">
        <f t="shared" si="16"/>
        <v>-8.2073650762199066E-3</v>
      </c>
      <c r="Q54" s="29">
        <f t="shared" si="16"/>
        <v>1.8430465400884034E-2</v>
      </c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</row>
    <row r="55" spans="2:33" ht="15" customHeight="1" x14ac:dyDescent="0.25">
      <c r="B55" s="27" t="s">
        <v>60</v>
      </c>
      <c r="C55" s="30">
        <f>RATE(2025-2024,,-C24,C28)</f>
        <v>-3.265017111836722E-3</v>
      </c>
      <c r="D55" s="30">
        <f t="shared" ref="D55:Q55" si="17">RATE(2025-2024,,-D24,D28)</f>
        <v>-5.5817947617002603E-3</v>
      </c>
      <c r="E55" s="30">
        <f t="shared" si="17"/>
        <v>-3.4594594594593419E-3</v>
      </c>
      <c r="F55" s="30">
        <f t="shared" si="17"/>
        <v>6.3463281958296529E-3</v>
      </c>
      <c r="G55" s="30">
        <f t="shared" si="17"/>
        <v>2.9100529100528998E-2</v>
      </c>
      <c r="H55" s="30">
        <f t="shared" si="17"/>
        <v>2.0149786019971583E-2</v>
      </c>
      <c r="I55" s="30">
        <f t="shared" si="17"/>
        <v>8.5324232081911439E-3</v>
      </c>
      <c r="J55" s="30">
        <f t="shared" si="17"/>
        <v>2.2602739726027339E-2</v>
      </c>
      <c r="K55" s="30">
        <f t="shared" si="17"/>
        <v>1.8572825024437942E-2</v>
      </c>
      <c r="L55" s="30">
        <f t="shared" si="17"/>
        <v>4.2911371513451547E-3</v>
      </c>
      <c r="M55" s="30">
        <f t="shared" si="17"/>
        <v>3.464566929133845E-2</v>
      </c>
      <c r="N55" s="30">
        <f t="shared" si="17"/>
        <v>3.2584269662921196E-2</v>
      </c>
      <c r="O55" s="30">
        <f t="shared" si="17"/>
        <v>3.0706243602866262E-3</v>
      </c>
      <c r="P55" s="30">
        <f t="shared" si="17"/>
        <v>-3.2114624505929215E-3</v>
      </c>
      <c r="Q55" s="30">
        <f t="shared" si="17"/>
        <v>2.0656479909451166E-2</v>
      </c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</row>
    <row r="56" spans="2:33" ht="15" customHeight="1" x14ac:dyDescent="0.25">
      <c r="B56" s="24" t="s">
        <v>61</v>
      </c>
      <c r="C56" s="29">
        <f>RATE(2035-2025,,-C28,C40)</f>
        <v>-1.87058914054897E-3</v>
      </c>
      <c r="D56" s="29">
        <f t="shared" ref="D56:Q56" si="18">RATE(2035-2025,,-D28,D40)</f>
        <v>-4.3591341808369762E-3</v>
      </c>
      <c r="E56" s="29">
        <f t="shared" si="18"/>
        <v>-2.0768716968502768E-3</v>
      </c>
      <c r="F56" s="29">
        <f t="shared" si="18"/>
        <v>7.2793819693855854E-3</v>
      </c>
      <c r="G56" s="29">
        <f t="shared" si="18"/>
        <v>2.916395915282682E-2</v>
      </c>
      <c r="H56" s="29">
        <f t="shared" si="18"/>
        <v>2.1166010196901317E-2</v>
      </c>
      <c r="I56" s="29">
        <f t="shared" si="18"/>
        <v>8.938056633029965E-3</v>
      </c>
      <c r="J56" s="29">
        <f t="shared" si="18"/>
        <v>2.2112242613941183E-2</v>
      </c>
      <c r="K56" s="29">
        <f t="shared" si="18"/>
        <v>1.8529614591112176E-2</v>
      </c>
      <c r="L56" s="29">
        <f t="shared" si="18"/>
        <v>6.0760131139125173E-3</v>
      </c>
      <c r="M56" s="29">
        <f t="shared" si="18"/>
        <v>3.197152485519663E-2</v>
      </c>
      <c r="N56" s="29">
        <f t="shared" si="18"/>
        <v>3.6394850298696298E-3</v>
      </c>
      <c r="O56" s="29">
        <f t="shared" si="18"/>
        <v>4.189604027676549E-3</v>
      </c>
      <c r="P56" s="29">
        <f t="shared" si="18"/>
        <v>-1.834867545839619E-3</v>
      </c>
      <c r="Q56" s="29">
        <f t="shared" si="18"/>
        <v>2.13624896092969E-2</v>
      </c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</row>
    <row r="57" spans="2:33" ht="15" customHeight="1" x14ac:dyDescent="0.25">
      <c r="B57" s="27" t="s">
        <v>62</v>
      </c>
      <c r="C57" s="30">
        <f>RATE(2045-2025,,-C28,C51)</f>
        <v>-1.1027222398583283E-3</v>
      </c>
      <c r="D57" s="30">
        <f t="shared" ref="D57:Q57" si="19">RATE(2045-2025,,-D28,D51)</f>
        <v>-2.9070528729347065E-3</v>
      </c>
      <c r="E57" s="30">
        <f t="shared" si="19"/>
        <v>-1.2514785375059602E-3</v>
      </c>
      <c r="F57" s="30">
        <f t="shared" si="19"/>
        <v>9.9846754925072088E-3</v>
      </c>
      <c r="G57" s="30">
        <f t="shared" si="19"/>
        <v>2.7069943795458868E-2</v>
      </c>
      <c r="H57" s="30">
        <f t="shared" si="19"/>
        <v>2.1068528270296136E-2</v>
      </c>
      <c r="I57" s="30">
        <f t="shared" si="19"/>
        <v>7.5543046075426633E-3</v>
      </c>
      <c r="J57" s="30">
        <f t="shared" si="19"/>
        <v>2.0854774683690906E-2</v>
      </c>
      <c r="K57" s="30">
        <f t="shared" si="19"/>
        <v>1.740677983526559E-2</v>
      </c>
      <c r="L57" s="30">
        <f t="shared" si="19"/>
        <v>6.5518762899293417E-3</v>
      </c>
      <c r="M57" s="30">
        <f t="shared" si="19"/>
        <v>2.9449711810202204E-2</v>
      </c>
      <c r="N57" s="30">
        <f t="shared" si="19"/>
        <v>2.6006741472420292E-3</v>
      </c>
      <c r="O57" s="30">
        <f t="shared" si="19"/>
        <v>5.0283671481976397E-3</v>
      </c>
      <c r="P57" s="30">
        <f t="shared" si="19"/>
        <v>-1.0513264833007022E-3</v>
      </c>
      <c r="Q57" s="30">
        <f t="shared" si="19"/>
        <v>2.102435983038467E-2</v>
      </c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</row>
    <row r="58" spans="2:33" x14ac:dyDescent="0.2">
      <c r="B58" s="101" t="s">
        <v>64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2"/>
      <c r="P58" s="10"/>
      <c r="Q58" s="10"/>
    </row>
    <row r="59" spans="2:33" ht="15" x14ac:dyDescent="0.25">
      <c r="B59" s="11" t="s">
        <v>26</v>
      </c>
      <c r="C59" s="11"/>
      <c r="D59" s="11"/>
      <c r="E59" s="11"/>
      <c r="F59" s="11"/>
      <c r="G59" s="11"/>
      <c r="H59" s="11"/>
      <c r="I59" s="11"/>
      <c r="O59" s="103"/>
    </row>
    <row r="60" spans="2:33" ht="15" x14ac:dyDescent="0.25">
      <c r="B60" s="11" t="s">
        <v>27</v>
      </c>
      <c r="C60" s="11"/>
      <c r="D60" s="11"/>
      <c r="E60" s="11"/>
      <c r="F60" s="11"/>
      <c r="G60" s="11"/>
      <c r="H60" s="11"/>
      <c r="I60" s="11"/>
      <c r="O60" s="103"/>
    </row>
    <row r="61" spans="2:33" x14ac:dyDescent="0.2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2:33" ht="15.6" customHeight="1" x14ac:dyDescent="0.2"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9"/>
      <c r="Q62" s="9"/>
    </row>
    <row r="63" spans="2:33" ht="14.1" customHeight="1" x14ac:dyDescent="0.2"/>
    <row r="64" spans="2:33" ht="14.1" customHeight="1" x14ac:dyDescent="0.2"/>
    <row r="65" ht="14.1" customHeight="1" x14ac:dyDescent="0.2"/>
  </sheetData>
  <printOptions horizontalCentered="1" gridLinesSet="0"/>
  <pageMargins left="0.5" right="0.33" top="0.31" bottom="0.2" header="0.25" footer="0.17"/>
  <pageSetup scale="76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B7FC-20D5-421F-B65C-ABF00BE6C81B}">
  <sheetPr>
    <pageSetUpPr fitToPage="1"/>
  </sheetPr>
  <dimension ref="B1:AM63"/>
  <sheetViews>
    <sheetView showGridLines="0" zoomScale="70" zoomScaleNormal="70" workbookViewId="0">
      <pane ySplit="10" topLeftCell="A20" activePane="bottomLeft" state="frozen"/>
      <selection activeCell="T1" sqref="T1:V2"/>
      <selection pane="bottomLeft" activeCell="U1" sqref="U1"/>
    </sheetView>
  </sheetViews>
  <sheetFormatPr defaultColWidth="9.140625" defaultRowHeight="12.75" x14ac:dyDescent="0.2"/>
  <cols>
    <col min="1" max="1" width="9.140625" style="1"/>
    <col min="2" max="2" width="14.140625" style="5" customWidth="1"/>
    <col min="3" max="3" width="9.5703125" style="5" customWidth="1"/>
    <col min="4" max="4" width="9.28515625" style="5" customWidth="1"/>
    <col min="5" max="5" width="9.85546875" style="5" customWidth="1"/>
    <col min="6" max="6" width="8.7109375" style="5" customWidth="1"/>
    <col min="7" max="7" width="8.5703125" style="5" customWidth="1"/>
    <col min="8" max="8" width="9.85546875" style="5" customWidth="1"/>
    <col min="9" max="10" width="8.42578125" style="5" customWidth="1"/>
    <col min="11" max="11" width="8.7109375" style="5" customWidth="1"/>
    <col min="12" max="12" width="11" style="5" customWidth="1"/>
    <col min="13" max="13" width="14.140625" style="5" customWidth="1"/>
    <col min="14" max="14" width="7.5703125" style="5" customWidth="1"/>
    <col min="15" max="15" width="11.5703125" style="5" customWidth="1"/>
    <col min="16" max="17" width="10.42578125" style="5" customWidth="1"/>
    <col min="18" max="18" width="8.140625" style="5" customWidth="1"/>
    <col min="19" max="19" width="11.42578125" style="1" bestFit="1" customWidth="1"/>
    <col min="20" max="16384" width="9.140625" style="1"/>
  </cols>
  <sheetData>
    <row r="1" spans="2:39" ht="18.75" x14ac:dyDescent="0.3">
      <c r="B1" s="3" t="s">
        <v>28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2:39" ht="9" customHeight="1" x14ac:dyDescent="0.2">
      <c r="B2" s="4"/>
      <c r="C2" s="7"/>
      <c r="D2" s="7"/>
      <c r="E2" s="7"/>
      <c r="F2" s="7"/>
      <c r="G2" s="7"/>
      <c r="H2" s="7"/>
      <c r="I2" s="7"/>
      <c r="J2" s="7"/>
      <c r="O2" s="7"/>
    </row>
    <row r="3" spans="2:39" ht="21" x14ac:dyDescent="0.35">
      <c r="B3" s="6" t="s">
        <v>29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S3" s="74"/>
    </row>
    <row r="4" spans="2:39" ht="15.75" x14ac:dyDescent="0.25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39" ht="9" customHeight="1" x14ac:dyDescent="0.2"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2:39" s="65" customFormat="1" ht="18" customHeight="1" x14ac:dyDescent="0.25">
      <c r="B6" s="62"/>
      <c r="C6" s="63" t="s">
        <v>8</v>
      </c>
      <c r="D6" s="63"/>
      <c r="E6" s="63"/>
      <c r="F6" s="63"/>
      <c r="G6" s="63"/>
      <c r="H6" s="63"/>
      <c r="I6" s="62"/>
      <c r="J6" s="62"/>
      <c r="K6" s="62"/>
      <c r="L6" s="88"/>
      <c r="M6" s="88"/>
      <c r="N6" s="88"/>
      <c r="O6" s="71" t="s">
        <v>3</v>
      </c>
      <c r="P6" s="88"/>
      <c r="Q6" s="88"/>
      <c r="R6" s="64"/>
    </row>
    <row r="7" spans="2:39" s="65" customFormat="1" ht="18" customHeight="1" x14ac:dyDescent="0.25">
      <c r="B7" s="62"/>
      <c r="C7" s="63" t="s">
        <v>9</v>
      </c>
      <c r="D7" s="63"/>
      <c r="E7" s="63"/>
      <c r="F7" s="89" t="s">
        <v>10</v>
      </c>
      <c r="G7" s="89"/>
      <c r="H7" s="89"/>
      <c r="I7" s="63" t="s">
        <v>11</v>
      </c>
      <c r="J7" s="63"/>
      <c r="K7" s="63"/>
      <c r="L7" s="62"/>
      <c r="M7" s="62"/>
      <c r="N7" s="62"/>
      <c r="O7" s="71" t="s">
        <v>12</v>
      </c>
      <c r="P7" s="62"/>
      <c r="Q7" s="62"/>
      <c r="R7" s="64"/>
    </row>
    <row r="8" spans="2:39" ht="32.1" customHeight="1" x14ac:dyDescent="0.25">
      <c r="B8" s="15" t="s">
        <v>13</v>
      </c>
      <c r="C8" s="16" t="s">
        <v>14</v>
      </c>
      <c r="D8" s="16" t="s">
        <v>15</v>
      </c>
      <c r="E8" s="17" t="s">
        <v>3</v>
      </c>
      <c r="F8" s="16" t="s">
        <v>16</v>
      </c>
      <c r="G8" s="16" t="s">
        <v>17</v>
      </c>
      <c r="H8" s="17" t="s">
        <v>3</v>
      </c>
      <c r="I8" s="90" t="s">
        <v>9</v>
      </c>
      <c r="J8" s="90" t="s">
        <v>10</v>
      </c>
      <c r="K8" s="90" t="s">
        <v>3</v>
      </c>
      <c r="L8" s="72" t="s">
        <v>18</v>
      </c>
      <c r="M8" s="72" t="s">
        <v>19</v>
      </c>
      <c r="N8" s="18" t="s">
        <v>20</v>
      </c>
      <c r="O8" s="71" t="s">
        <v>31</v>
      </c>
      <c r="P8" s="72" t="s">
        <v>22</v>
      </c>
      <c r="Q8" s="72" t="s">
        <v>23</v>
      </c>
      <c r="R8" s="2"/>
    </row>
    <row r="9" spans="2:39" ht="15.75" x14ac:dyDescent="0.25">
      <c r="B9" s="12" t="s">
        <v>24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105"/>
      <c r="P9" s="106"/>
      <c r="Q9" s="106"/>
    </row>
    <row r="10" spans="2:39" ht="16.5" customHeight="1" x14ac:dyDescent="0.25">
      <c r="B10" s="23">
        <v>2010</v>
      </c>
      <c r="C10" s="21">
        <v>12160.696</v>
      </c>
      <c r="D10" s="21">
        <v>1818.143</v>
      </c>
      <c r="E10" s="22">
        <f t="shared" ref="E10:E21" si="0">C10+D10</f>
        <v>13978.839</v>
      </c>
      <c r="F10" s="21">
        <v>2324.712</v>
      </c>
      <c r="G10" s="21">
        <v>3375.0909999999999</v>
      </c>
      <c r="H10" s="22">
        <f t="shared" ref="H10:H21" si="1">F10+G10</f>
        <v>5699.8029999999999</v>
      </c>
      <c r="I10" s="21">
        <v>794.16200000000003</v>
      </c>
      <c r="J10" s="21">
        <v>2610.931</v>
      </c>
      <c r="K10" s="22">
        <f t="shared" ref="K10:K21" si="2">I10+J10</f>
        <v>3405.0929999999998</v>
      </c>
      <c r="L10" s="21">
        <v>1226.367</v>
      </c>
      <c r="M10" s="21">
        <v>310.96899999999999</v>
      </c>
      <c r="N10" s="99">
        <v>180.55699999999999</v>
      </c>
      <c r="O10" s="22">
        <f t="shared" ref="O10:O21" si="3">E10+H10+K10+L10+M10+N10</f>
        <v>24801.628000000001</v>
      </c>
      <c r="P10" s="22">
        <f t="shared" ref="P10:P21" si="4">E10+I10</f>
        <v>14773.001</v>
      </c>
      <c r="Q10" s="22">
        <f t="shared" ref="Q10:Q21" si="5">H10+J10</f>
        <v>8310.7340000000004</v>
      </c>
    </row>
    <row r="11" spans="2:39" ht="16.5" customHeight="1" x14ac:dyDescent="0.25">
      <c r="B11" s="78" t="s">
        <v>25</v>
      </c>
      <c r="C11" s="20">
        <v>11843.885200000006</v>
      </c>
      <c r="D11" s="20">
        <v>1782.2452666666666</v>
      </c>
      <c r="E11" s="94">
        <f t="shared" si="0"/>
        <v>13626.130466666673</v>
      </c>
      <c r="F11" s="20">
        <v>2463.2148811198622</v>
      </c>
      <c r="G11" s="20">
        <v>3407.2922359999998</v>
      </c>
      <c r="H11" s="94">
        <f t="shared" si="1"/>
        <v>5870.5071171198615</v>
      </c>
      <c r="I11" s="20">
        <v>757.2</v>
      </c>
      <c r="J11" s="20">
        <v>2653.8</v>
      </c>
      <c r="K11" s="94">
        <f t="shared" si="2"/>
        <v>3411</v>
      </c>
      <c r="L11" s="20">
        <v>1203</v>
      </c>
      <c r="M11" s="20">
        <v>278</v>
      </c>
      <c r="N11" s="107">
        <v>181.37780246518645</v>
      </c>
      <c r="O11" s="94">
        <f t="shared" si="3"/>
        <v>24570.015386251722</v>
      </c>
      <c r="P11" s="94">
        <f t="shared" si="4"/>
        <v>14383.330466666674</v>
      </c>
      <c r="Q11" s="94">
        <f t="shared" si="5"/>
        <v>8524.3071171198608</v>
      </c>
    </row>
    <row r="12" spans="2:39" ht="16.5" customHeight="1" x14ac:dyDescent="0.25">
      <c r="B12" s="23">
        <v>2012</v>
      </c>
      <c r="C12" s="21">
        <v>11440.714</v>
      </c>
      <c r="D12" s="21">
        <v>1765.5049999999994</v>
      </c>
      <c r="E12" s="22">
        <f t="shared" si="0"/>
        <v>13206.218999999999</v>
      </c>
      <c r="F12" s="21">
        <v>2732.9367693352756</v>
      </c>
      <c r="G12" s="21">
        <v>3418.4705000000008</v>
      </c>
      <c r="H12" s="22">
        <f t="shared" si="1"/>
        <v>6151.4072693352764</v>
      </c>
      <c r="I12" s="21">
        <v>731.03200000000004</v>
      </c>
      <c r="J12" s="21">
        <v>2722.8449999999998</v>
      </c>
      <c r="K12" s="22">
        <f t="shared" si="2"/>
        <v>3453.877</v>
      </c>
      <c r="L12" s="21">
        <v>1242.992</v>
      </c>
      <c r="M12" s="21">
        <v>169.155</v>
      </c>
      <c r="N12" s="99">
        <v>179.73699999999999</v>
      </c>
      <c r="O12" s="22">
        <f t="shared" si="3"/>
        <v>24403.387269335275</v>
      </c>
      <c r="P12" s="22">
        <f t="shared" si="4"/>
        <v>13937.250999999998</v>
      </c>
      <c r="Q12" s="22">
        <f t="shared" si="5"/>
        <v>8874.2522693352767</v>
      </c>
    </row>
    <row r="13" spans="2:39" ht="16.5" customHeight="1" x14ac:dyDescent="0.25">
      <c r="B13" s="19">
        <v>2013</v>
      </c>
      <c r="C13" s="20">
        <v>10706.431</v>
      </c>
      <c r="D13" s="20">
        <v>1645.9360000000004</v>
      </c>
      <c r="E13" s="94">
        <f t="shared" si="0"/>
        <v>12352.367</v>
      </c>
      <c r="F13" s="20">
        <v>2587.2000000000007</v>
      </c>
      <c r="G13" s="20">
        <v>3488.4092999999998</v>
      </c>
      <c r="H13" s="94">
        <f t="shared" si="1"/>
        <v>6075.6093000000001</v>
      </c>
      <c r="I13" s="20">
        <v>636.41499999999996</v>
      </c>
      <c r="J13" s="20">
        <v>2312.3130000000001</v>
      </c>
      <c r="K13" s="94">
        <f t="shared" si="2"/>
        <v>2948.7280000000001</v>
      </c>
      <c r="L13" s="20">
        <v>1190.952</v>
      </c>
      <c r="M13" s="20">
        <v>173.114</v>
      </c>
      <c r="N13" s="107">
        <v>135.179</v>
      </c>
      <c r="O13" s="94">
        <f t="shared" si="3"/>
        <v>22875.949300000004</v>
      </c>
      <c r="P13" s="94">
        <f t="shared" si="4"/>
        <v>12988.781999999999</v>
      </c>
      <c r="Q13" s="94">
        <f t="shared" si="5"/>
        <v>8387.9223000000002</v>
      </c>
    </row>
    <row r="14" spans="2:39" ht="16.5" customHeight="1" x14ac:dyDescent="0.25">
      <c r="B14" s="23">
        <v>2014</v>
      </c>
      <c r="C14" s="21">
        <v>10394.829</v>
      </c>
      <c r="D14" s="21">
        <v>1572.5836000000006</v>
      </c>
      <c r="E14" s="22">
        <f t="shared" si="0"/>
        <v>11967.4126</v>
      </c>
      <c r="F14" s="21">
        <v>2612.9789999999989</v>
      </c>
      <c r="G14" s="21">
        <v>3881.1047999999992</v>
      </c>
      <c r="H14" s="22">
        <f t="shared" si="1"/>
        <v>6494.0837999999985</v>
      </c>
      <c r="I14" s="21">
        <v>818.36300000000006</v>
      </c>
      <c r="J14" s="21">
        <v>2423.9749999999999</v>
      </c>
      <c r="K14" s="22">
        <f t="shared" si="2"/>
        <v>3242.3379999999997</v>
      </c>
      <c r="L14" s="21">
        <v>1243.5899999999999</v>
      </c>
      <c r="M14" s="21">
        <v>165.49700000000001</v>
      </c>
      <c r="N14" s="99">
        <v>158.262</v>
      </c>
      <c r="O14" s="22">
        <f t="shared" si="3"/>
        <v>23271.183399999994</v>
      </c>
      <c r="P14" s="22">
        <f t="shared" si="4"/>
        <v>12785.775599999999</v>
      </c>
      <c r="Q14" s="22">
        <f t="shared" si="5"/>
        <v>8918.0587999999989</v>
      </c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</row>
    <row r="15" spans="2:39" ht="16.5" customHeight="1" x14ac:dyDescent="0.25">
      <c r="B15" s="19">
        <v>2015</v>
      </c>
      <c r="C15" s="20">
        <v>11217.004999999999</v>
      </c>
      <c r="D15" s="20">
        <v>1607.8230000000001</v>
      </c>
      <c r="E15" s="94">
        <f t="shared" si="0"/>
        <v>12824.828</v>
      </c>
      <c r="F15" s="20">
        <v>2537.9130000000005</v>
      </c>
      <c r="G15" s="20">
        <v>3837.2909999999993</v>
      </c>
      <c r="H15" s="94">
        <f t="shared" si="1"/>
        <v>6375.2039999999997</v>
      </c>
      <c r="I15" s="20">
        <v>797.87</v>
      </c>
      <c r="J15" s="20">
        <v>2496.2469999999998</v>
      </c>
      <c r="K15" s="94">
        <f t="shared" si="2"/>
        <v>3294.1169999999997</v>
      </c>
      <c r="L15" s="20">
        <v>1294.9849999999999</v>
      </c>
      <c r="M15" s="20">
        <v>190.77199999999999</v>
      </c>
      <c r="N15" s="107">
        <v>161.95699999999999</v>
      </c>
      <c r="O15" s="94">
        <f t="shared" si="3"/>
        <v>24141.862999999998</v>
      </c>
      <c r="P15" s="94">
        <f t="shared" si="4"/>
        <v>13622.698</v>
      </c>
      <c r="Q15" s="94">
        <f t="shared" si="5"/>
        <v>8871.4509999999991</v>
      </c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</row>
    <row r="16" spans="2:39" ht="16.5" customHeight="1" x14ac:dyDescent="0.25">
      <c r="B16" s="23">
        <v>2016</v>
      </c>
      <c r="C16" s="21">
        <v>11865.206</v>
      </c>
      <c r="D16" s="21">
        <v>1682.9290000000001</v>
      </c>
      <c r="E16" s="22">
        <f t="shared" si="0"/>
        <v>13548.135</v>
      </c>
      <c r="F16" s="21">
        <v>2707.6895189292541</v>
      </c>
      <c r="G16" s="21">
        <v>3846.7208672727265</v>
      </c>
      <c r="H16" s="22">
        <f t="shared" si="1"/>
        <v>6554.4103862019801</v>
      </c>
      <c r="I16" s="21">
        <v>780.20500000000004</v>
      </c>
      <c r="J16" s="21">
        <v>2347.864</v>
      </c>
      <c r="K16" s="22">
        <f t="shared" si="2"/>
        <v>3128.069</v>
      </c>
      <c r="L16" s="21">
        <v>1223.6379999999999</v>
      </c>
      <c r="M16" s="21">
        <v>186.62700000000001</v>
      </c>
      <c r="N16" s="99">
        <v>192.98099999999999</v>
      </c>
      <c r="O16" s="22">
        <f t="shared" si="3"/>
        <v>24833.860386201977</v>
      </c>
      <c r="P16" s="22">
        <f t="shared" si="4"/>
        <v>14328.34</v>
      </c>
      <c r="Q16" s="22">
        <f t="shared" si="5"/>
        <v>8902.2743862019797</v>
      </c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</row>
    <row r="17" spans="2:39" ht="16.5" customHeight="1" x14ac:dyDescent="0.25">
      <c r="B17" s="27">
        <v>2017</v>
      </c>
      <c r="C17" s="20">
        <v>12047.094999999999</v>
      </c>
      <c r="D17" s="20">
        <v>1536.404</v>
      </c>
      <c r="E17" s="94">
        <f t="shared" si="0"/>
        <v>13583.499</v>
      </c>
      <c r="F17" s="20">
        <v>2624.877471910112</v>
      </c>
      <c r="G17" s="20">
        <v>4065.2070000000008</v>
      </c>
      <c r="H17" s="94">
        <f t="shared" si="1"/>
        <v>6690.0844719101133</v>
      </c>
      <c r="I17" s="20">
        <v>782.346</v>
      </c>
      <c r="J17" s="20">
        <v>2537.6640000000002</v>
      </c>
      <c r="K17" s="94">
        <f t="shared" si="2"/>
        <v>3320.01</v>
      </c>
      <c r="L17" s="20">
        <v>1241.086</v>
      </c>
      <c r="M17" s="20">
        <v>209.29400000000001</v>
      </c>
      <c r="N17" s="107">
        <v>168.196</v>
      </c>
      <c r="O17" s="94">
        <f t="shared" si="3"/>
        <v>25212.169471910114</v>
      </c>
      <c r="P17" s="94">
        <f t="shared" si="4"/>
        <v>14365.844999999999</v>
      </c>
      <c r="Q17" s="94">
        <f t="shared" si="5"/>
        <v>9227.7484719101139</v>
      </c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</row>
    <row r="18" spans="2:39" ht="16.5" customHeight="1" x14ac:dyDescent="0.25">
      <c r="B18" s="24">
        <v>2018</v>
      </c>
      <c r="C18" s="21">
        <v>12091.522999999999</v>
      </c>
      <c r="D18" s="21">
        <v>1693.865</v>
      </c>
      <c r="E18" s="22">
        <f t="shared" si="0"/>
        <v>13785.387999999999</v>
      </c>
      <c r="F18" s="21">
        <v>2736.105</v>
      </c>
      <c r="G18" s="21">
        <v>4591.7230000000009</v>
      </c>
      <c r="H18" s="22">
        <f t="shared" si="1"/>
        <v>7327.8280000000013</v>
      </c>
      <c r="I18" s="21">
        <v>600.76800000000003</v>
      </c>
      <c r="J18" s="21">
        <v>2321.6849999999999</v>
      </c>
      <c r="K18" s="22">
        <f t="shared" si="2"/>
        <v>2922.453</v>
      </c>
      <c r="L18" s="21">
        <v>1152.549</v>
      </c>
      <c r="M18" s="21">
        <v>186.874</v>
      </c>
      <c r="N18" s="99">
        <v>130.84100000000001</v>
      </c>
      <c r="O18" s="22">
        <f t="shared" si="3"/>
        <v>25505.933000000001</v>
      </c>
      <c r="P18" s="22">
        <f t="shared" si="4"/>
        <v>14386.155999999999</v>
      </c>
      <c r="Q18" s="22">
        <f t="shared" si="5"/>
        <v>9649.5130000000008</v>
      </c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</row>
    <row r="19" spans="2:39" ht="16.5" customHeight="1" x14ac:dyDescent="0.25">
      <c r="B19" s="27">
        <v>2019</v>
      </c>
      <c r="C19" s="20">
        <v>12700.321</v>
      </c>
      <c r="D19" s="20">
        <v>1731.098</v>
      </c>
      <c r="E19" s="94">
        <f t="shared" si="0"/>
        <v>14431.419</v>
      </c>
      <c r="F19" s="20">
        <v>2619.0920000000001</v>
      </c>
      <c r="G19" s="20">
        <v>3926.4850000000001</v>
      </c>
      <c r="H19" s="94">
        <f t="shared" si="1"/>
        <v>6545.5770000000002</v>
      </c>
      <c r="I19" s="20">
        <v>627.92499999999995</v>
      </c>
      <c r="J19" s="20">
        <v>2368.607</v>
      </c>
      <c r="K19" s="94">
        <f t="shared" si="2"/>
        <v>2996.5320000000002</v>
      </c>
      <c r="L19" s="20">
        <v>1268.788</v>
      </c>
      <c r="M19" s="20">
        <v>188.80799999999999</v>
      </c>
      <c r="N19" s="107">
        <v>134.80600000000001</v>
      </c>
      <c r="O19" s="94">
        <f t="shared" si="3"/>
        <v>25565.93</v>
      </c>
      <c r="P19" s="94">
        <f t="shared" si="4"/>
        <v>15059.343999999999</v>
      </c>
      <c r="Q19" s="94">
        <f t="shared" si="5"/>
        <v>8914.1840000000011</v>
      </c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</row>
    <row r="20" spans="2:39" ht="16.5" customHeight="1" x14ac:dyDescent="0.25">
      <c r="B20" s="81">
        <v>2020</v>
      </c>
      <c r="C20" s="82">
        <v>11602.996999999999</v>
      </c>
      <c r="D20" s="82">
        <v>1336.4760000000001</v>
      </c>
      <c r="E20" s="108">
        <f t="shared" si="0"/>
        <v>12939.473</v>
      </c>
      <c r="F20" s="82">
        <v>2344.4290000000001</v>
      </c>
      <c r="G20" s="82">
        <v>3336.2270000000003</v>
      </c>
      <c r="H20" s="108">
        <f t="shared" si="1"/>
        <v>5680.6560000000009</v>
      </c>
      <c r="I20" s="82">
        <v>537.375</v>
      </c>
      <c r="J20" s="82">
        <v>1870.941</v>
      </c>
      <c r="K20" s="108">
        <f t="shared" si="2"/>
        <v>2408.3159999999998</v>
      </c>
      <c r="L20" s="82">
        <v>1175.922</v>
      </c>
      <c r="M20" s="82">
        <v>201.61500000000001</v>
      </c>
      <c r="N20" s="109">
        <v>85.888000000000005</v>
      </c>
      <c r="O20" s="22">
        <f t="shared" si="3"/>
        <v>22491.87</v>
      </c>
      <c r="P20" s="22">
        <f t="shared" si="4"/>
        <v>13476.848</v>
      </c>
      <c r="Q20" s="22">
        <f t="shared" si="5"/>
        <v>7551.5970000000007</v>
      </c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</row>
    <row r="21" spans="2:39" ht="16.5" customHeight="1" x14ac:dyDescent="0.25">
      <c r="B21" s="27">
        <v>2021</v>
      </c>
      <c r="C21" s="20">
        <v>12807.768000000007</v>
      </c>
      <c r="D21" s="20">
        <v>1494.2809999999999</v>
      </c>
      <c r="E21" s="94">
        <f t="shared" si="0"/>
        <v>14302.049000000006</v>
      </c>
      <c r="F21" s="20">
        <v>2719.652</v>
      </c>
      <c r="G21" s="20">
        <v>4867.6440946493522</v>
      </c>
      <c r="H21" s="94">
        <f t="shared" si="1"/>
        <v>7587.2960946493522</v>
      </c>
      <c r="I21" s="20">
        <v>578.36699999999996</v>
      </c>
      <c r="J21" s="20">
        <v>2177.6869999999999</v>
      </c>
      <c r="K21" s="94">
        <f t="shared" si="2"/>
        <v>2756.0540000000001</v>
      </c>
      <c r="L21" s="20">
        <v>1393.694</v>
      </c>
      <c r="M21" s="20">
        <v>245.15600000000001</v>
      </c>
      <c r="N21" s="107">
        <v>156.32499999999999</v>
      </c>
      <c r="O21" s="94">
        <f t="shared" si="3"/>
        <v>26440.574094649357</v>
      </c>
      <c r="P21" s="94">
        <f t="shared" si="4"/>
        <v>14880.416000000007</v>
      </c>
      <c r="Q21" s="94">
        <f t="shared" si="5"/>
        <v>9764.983094649353</v>
      </c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</row>
    <row r="22" spans="2:39" ht="16.5" customHeight="1" x14ac:dyDescent="0.25">
      <c r="B22" s="24">
        <v>2022</v>
      </c>
      <c r="C22" s="21">
        <v>12999.347</v>
      </c>
      <c r="D22" s="21">
        <v>1432.1030000000001</v>
      </c>
      <c r="E22" s="22">
        <f>C22+D22</f>
        <v>14431.45</v>
      </c>
      <c r="F22" s="21">
        <v>2845.7759999999998</v>
      </c>
      <c r="G22" s="21">
        <v>5238.189526000001</v>
      </c>
      <c r="H22" s="22">
        <f>F22+G22</f>
        <v>8083.9655260000009</v>
      </c>
      <c r="I22" s="21">
        <v>537.33399999999995</v>
      </c>
      <c r="J22" s="21">
        <v>2238.1239999999998</v>
      </c>
      <c r="K22" s="22">
        <f>I22+J22</f>
        <v>2775.4579999999996</v>
      </c>
      <c r="L22" s="21">
        <v>1278.8150000000001</v>
      </c>
      <c r="M22" s="21">
        <v>231.06800000000001</v>
      </c>
      <c r="N22" s="99">
        <v>152.66399999999999</v>
      </c>
      <c r="O22" s="22">
        <f>E22+H22+K22+L22+M22+N22</f>
        <v>26953.420525999998</v>
      </c>
      <c r="P22" s="22">
        <f>E22+I22</f>
        <v>14968.784000000001</v>
      </c>
      <c r="Q22" s="22">
        <f>H22+J22</f>
        <v>10322.089526</v>
      </c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</row>
    <row r="23" spans="2:39" ht="16.5" customHeight="1" x14ac:dyDescent="0.25">
      <c r="B23" s="27">
        <v>2023</v>
      </c>
      <c r="C23" s="20">
        <v>14613.198</v>
      </c>
      <c r="D23" s="20">
        <v>1492.104</v>
      </c>
      <c r="E23" s="94">
        <f>C23+D23</f>
        <v>16105.302</v>
      </c>
      <c r="F23" s="20">
        <v>2841.2069999999999</v>
      </c>
      <c r="G23" s="20">
        <v>4628.0883160000003</v>
      </c>
      <c r="H23" s="94">
        <f>F23+G23</f>
        <v>7469.2953159999997</v>
      </c>
      <c r="I23" s="20">
        <v>667.72500000000002</v>
      </c>
      <c r="J23" s="20">
        <v>2239.0650000000001</v>
      </c>
      <c r="K23" s="94">
        <f>I23+J23</f>
        <v>2906.79</v>
      </c>
      <c r="L23" s="20">
        <v>1594.3309999999999</v>
      </c>
      <c r="M23" s="20">
        <v>354.745</v>
      </c>
      <c r="N23" s="107">
        <v>132.24600000000001</v>
      </c>
      <c r="O23" s="94">
        <f>E23+H23+K23+L23+M23+N23</f>
        <v>28562.709315999997</v>
      </c>
      <c r="P23" s="94">
        <f>E23+I23</f>
        <v>16773.026999999998</v>
      </c>
      <c r="Q23" s="94">
        <f>H23+J23</f>
        <v>9708.3603160000002</v>
      </c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</row>
    <row r="24" spans="2:39" ht="16.5" customHeight="1" x14ac:dyDescent="0.25">
      <c r="B24" s="24" t="s">
        <v>59</v>
      </c>
      <c r="C24" s="21">
        <v>14087.240007599383</v>
      </c>
      <c r="D24" s="21">
        <v>1492.9981376552691</v>
      </c>
      <c r="E24" s="22">
        <f t="shared" ref="E24" si="6">C24+D24</f>
        <v>15580.238145254652</v>
      </c>
      <c r="F24" s="21">
        <v>2935.8181903989826</v>
      </c>
      <c r="G24" s="21">
        <v>4850.3893877941146</v>
      </c>
      <c r="H24" s="22">
        <f t="shared" ref="H24" si="7">F24+G24</f>
        <v>7786.2075781930971</v>
      </c>
      <c r="I24" s="21">
        <v>673.89038105878308</v>
      </c>
      <c r="J24" s="21">
        <v>2295.4648590730885</v>
      </c>
      <c r="K24" s="22">
        <f t="shared" ref="K24" si="8">I24+J24</f>
        <v>2969.3552401318716</v>
      </c>
      <c r="L24" s="21">
        <v>1563.5951266429965</v>
      </c>
      <c r="M24" s="21">
        <v>351.92045904977653</v>
      </c>
      <c r="N24" s="99">
        <v>142.77986547366916</v>
      </c>
      <c r="O24" s="22">
        <f>E24+H24+K24+L24+M24+N24</f>
        <v>28394.096414746062</v>
      </c>
      <c r="P24" s="22">
        <f>E24+I24</f>
        <v>16254.128526313436</v>
      </c>
      <c r="Q24" s="22">
        <f>H24+J24</f>
        <v>10081.672437266185</v>
      </c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</row>
    <row r="25" spans="2:39" ht="9" customHeight="1" x14ac:dyDescent="0.25">
      <c r="B25" s="25"/>
      <c r="C25" s="96"/>
      <c r="D25" s="96"/>
      <c r="E25" s="97"/>
      <c r="F25" s="96"/>
      <c r="G25" s="26"/>
      <c r="H25" s="97"/>
      <c r="I25" s="110"/>
      <c r="J25" s="110"/>
      <c r="K25" s="97"/>
      <c r="L25" s="110"/>
      <c r="M25" s="96"/>
      <c r="N25" s="110"/>
      <c r="O25" s="97"/>
      <c r="P25" s="26"/>
      <c r="Q25" s="26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</row>
    <row r="26" spans="2:39" ht="15" customHeight="1" x14ac:dyDescent="0.25">
      <c r="B26" s="12" t="s">
        <v>0</v>
      </c>
      <c r="C26" s="21"/>
      <c r="D26" s="21"/>
      <c r="E26" s="22"/>
      <c r="F26" s="21"/>
      <c r="G26" s="21"/>
      <c r="H26" s="22"/>
      <c r="I26" s="14"/>
      <c r="J26" s="14"/>
      <c r="K26" s="22"/>
      <c r="L26" s="21"/>
      <c r="M26" s="21"/>
      <c r="N26" s="99"/>
      <c r="O26" s="22"/>
      <c r="P26" s="22"/>
      <c r="Q26" s="22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</row>
    <row r="27" spans="2:39" ht="7.9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</row>
    <row r="28" spans="2:39" ht="16.5" customHeight="1" x14ac:dyDescent="0.25">
      <c r="B28" s="114">
        <v>2025</v>
      </c>
      <c r="C28" s="115">
        <v>13583.97221021284</v>
      </c>
      <c r="D28" s="115">
        <v>1494.6500896698271</v>
      </c>
      <c r="E28" s="120">
        <f t="shared" ref="E28:E51" si="9">C28+D28</f>
        <v>15078.622299882667</v>
      </c>
      <c r="F28" s="115">
        <v>2994.4679565156421</v>
      </c>
      <c r="G28" s="115">
        <v>5084.7665807719795</v>
      </c>
      <c r="H28" s="120">
        <f t="shared" ref="H28:H51" si="10">F28+G28</f>
        <v>8079.2345372876216</v>
      </c>
      <c r="I28" s="115">
        <v>681.67921988286332</v>
      </c>
      <c r="J28" s="115">
        <v>2354.3906997944582</v>
      </c>
      <c r="K28" s="120">
        <f t="shared" ref="K28:K51" si="11">I28+J28</f>
        <v>3036.0699196773216</v>
      </c>
      <c r="L28" s="115">
        <v>1531.1403620927656</v>
      </c>
      <c r="M28" s="115">
        <v>349.63384502502493</v>
      </c>
      <c r="N28" s="121">
        <v>151.915561267024</v>
      </c>
      <c r="O28" s="120">
        <f>E28+H28+K28+L28+M28+N28</f>
        <v>28226.616525232428</v>
      </c>
      <c r="P28" s="120">
        <f>E28+I28</f>
        <v>15760.30151976553</v>
      </c>
      <c r="Q28" s="120">
        <f>H28+J28</f>
        <v>10433.62523708208</v>
      </c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</row>
    <row r="29" spans="2:39" ht="16.5" customHeight="1" x14ac:dyDescent="0.25">
      <c r="B29" s="24">
        <v>2026</v>
      </c>
      <c r="C29" s="21">
        <v>13209.006908565934</v>
      </c>
      <c r="D29" s="21">
        <v>1495.4144225669788</v>
      </c>
      <c r="E29" s="22">
        <f t="shared" si="9"/>
        <v>14704.421331132913</v>
      </c>
      <c r="F29" s="21">
        <v>3042.3640692224521</v>
      </c>
      <c r="G29" s="21">
        <v>5309.0775547745807</v>
      </c>
      <c r="H29" s="22">
        <f t="shared" si="10"/>
        <v>8351.4416239970324</v>
      </c>
      <c r="I29" s="21">
        <v>689.5087267264588</v>
      </c>
      <c r="J29" s="21">
        <v>2415.2311201486236</v>
      </c>
      <c r="K29" s="22">
        <f t="shared" si="11"/>
        <v>3104.7398468750825</v>
      </c>
      <c r="L29" s="21">
        <v>1528.533614093601</v>
      </c>
      <c r="M29" s="21">
        <v>347.39978300482136</v>
      </c>
      <c r="N29" s="99">
        <v>157.41936417499383</v>
      </c>
      <c r="O29" s="22">
        <f>E29+H29+K29+L29+M29+N29</f>
        <v>28193.955563278447</v>
      </c>
      <c r="P29" s="22">
        <f>E29+I29</f>
        <v>15393.930057859372</v>
      </c>
      <c r="Q29" s="22">
        <f>H29+J29</f>
        <v>10766.672744145657</v>
      </c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</row>
    <row r="30" spans="2:39" ht="16.5" customHeight="1" x14ac:dyDescent="0.25">
      <c r="B30" s="27">
        <v>2027</v>
      </c>
      <c r="C30" s="20">
        <v>12890.157701864064</v>
      </c>
      <c r="D30" s="20">
        <v>1496.6583294723255</v>
      </c>
      <c r="E30" s="94">
        <f t="shared" si="9"/>
        <v>14386.81603133639</v>
      </c>
      <c r="F30" s="20">
        <v>3080.4975555087467</v>
      </c>
      <c r="G30" s="20">
        <v>5509.8708480736013</v>
      </c>
      <c r="H30" s="94">
        <f t="shared" si="10"/>
        <v>8590.368403582348</v>
      </c>
      <c r="I30" s="20">
        <v>698.5394400164364</v>
      </c>
      <c r="J30" s="20">
        <v>2476.4153935086169</v>
      </c>
      <c r="K30" s="94">
        <f t="shared" si="11"/>
        <v>3174.9548335250533</v>
      </c>
      <c r="L30" s="20">
        <v>1537.1210484789485</v>
      </c>
      <c r="M30" s="20">
        <v>347.21218712199874</v>
      </c>
      <c r="N30" s="107">
        <v>162.2599939343329</v>
      </c>
      <c r="O30" s="94">
        <f>E30+H30+K30+L30+M30+N30</f>
        <v>28198.732497979072</v>
      </c>
      <c r="P30" s="94">
        <f>E30+I30</f>
        <v>15085.355471352826</v>
      </c>
      <c r="Q30" s="94">
        <f>H30+J30</f>
        <v>11066.783797090964</v>
      </c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</row>
    <row r="31" spans="2:39" ht="16.5" customHeight="1" x14ac:dyDescent="0.25">
      <c r="B31" s="24">
        <v>2028</v>
      </c>
      <c r="C31" s="21">
        <v>12607.77966852695</v>
      </c>
      <c r="D31" s="21">
        <v>1497.7568459598353</v>
      </c>
      <c r="E31" s="22">
        <f t="shared" si="9"/>
        <v>14105.536514486785</v>
      </c>
      <c r="F31" s="21">
        <v>3115.3975616620205</v>
      </c>
      <c r="G31" s="21">
        <v>5713.6465714858541</v>
      </c>
      <c r="H31" s="22">
        <f t="shared" si="10"/>
        <v>8829.0441331478742</v>
      </c>
      <c r="I31" s="21">
        <v>706.91263038048714</v>
      </c>
      <c r="J31" s="21">
        <v>2539.5362235386747</v>
      </c>
      <c r="K31" s="22">
        <f t="shared" si="11"/>
        <v>3246.4488539191616</v>
      </c>
      <c r="L31" s="21">
        <v>1547.6636706124664</v>
      </c>
      <c r="M31" s="21">
        <v>347.7080061252089</v>
      </c>
      <c r="N31" s="99">
        <v>164.63649212038348</v>
      </c>
      <c r="O31" s="22">
        <f>E31+H31+K31+L31+M31+N31</f>
        <v>28241.037670411879</v>
      </c>
      <c r="P31" s="22">
        <f>E31+I31</f>
        <v>14812.449144867272</v>
      </c>
      <c r="Q31" s="22">
        <f>H31+J31</f>
        <v>11368.580356686549</v>
      </c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</row>
    <row r="32" spans="2:39" ht="16.5" customHeight="1" x14ac:dyDescent="0.25">
      <c r="B32" s="27">
        <v>2029</v>
      </c>
      <c r="C32" s="20">
        <v>12384.809411158059</v>
      </c>
      <c r="D32" s="20">
        <v>1497.5799580044991</v>
      </c>
      <c r="E32" s="94">
        <f t="shared" si="9"/>
        <v>13882.389369162558</v>
      </c>
      <c r="F32" s="20">
        <v>3152.5185864753553</v>
      </c>
      <c r="G32" s="20">
        <v>5919.427596704827</v>
      </c>
      <c r="H32" s="94">
        <f t="shared" si="10"/>
        <v>9071.9461831801818</v>
      </c>
      <c r="I32" s="20">
        <v>715.31651934823412</v>
      </c>
      <c r="J32" s="20">
        <v>2604.6094524846881</v>
      </c>
      <c r="K32" s="94">
        <f t="shared" si="11"/>
        <v>3319.9259718329222</v>
      </c>
      <c r="L32" s="20">
        <v>1559.6078788025216</v>
      </c>
      <c r="M32" s="20">
        <v>354.15381714275799</v>
      </c>
      <c r="N32" s="107">
        <v>166.7162042414011</v>
      </c>
      <c r="O32" s="94">
        <f>E32+H32+K32+L32+M32+N32</f>
        <v>28354.739424362342</v>
      </c>
      <c r="P32" s="94">
        <f>E32+I32</f>
        <v>14597.705888510793</v>
      </c>
      <c r="Q32" s="94">
        <f>H32+J32</f>
        <v>11676.55563566487</v>
      </c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</row>
    <row r="33" spans="2:39" ht="7.9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</row>
    <row r="34" spans="2:39" ht="16.5" customHeight="1" x14ac:dyDescent="0.25">
      <c r="B34" s="24">
        <v>2030</v>
      </c>
      <c r="C34" s="21">
        <v>12238.445673913153</v>
      </c>
      <c r="D34" s="21">
        <v>1497.6100485435832</v>
      </c>
      <c r="E34" s="22">
        <f t="shared" si="9"/>
        <v>13736.055722456736</v>
      </c>
      <c r="F34" s="21">
        <v>3183.976092888327</v>
      </c>
      <c r="G34" s="21">
        <v>6124.9735006434448</v>
      </c>
      <c r="H34" s="22">
        <f t="shared" si="10"/>
        <v>9308.9495935317718</v>
      </c>
      <c r="I34" s="21">
        <v>723.75119622133059</v>
      </c>
      <c r="J34" s="21">
        <v>2670.0502649783662</v>
      </c>
      <c r="K34" s="22">
        <f t="shared" si="11"/>
        <v>3393.8014611996969</v>
      </c>
      <c r="L34" s="21">
        <v>1575.0521134878686</v>
      </c>
      <c r="M34" s="21">
        <v>361.61760883904168</v>
      </c>
      <c r="N34" s="99">
        <v>168.48674785274463</v>
      </c>
      <c r="O34" s="22">
        <f>E34+H34+K34+L34+M34+N34</f>
        <v>28543.963247367861</v>
      </c>
      <c r="P34" s="22">
        <f>E34+I34</f>
        <v>14459.806918678067</v>
      </c>
      <c r="Q34" s="22">
        <f>H34+J34</f>
        <v>11978.999858510138</v>
      </c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</row>
    <row r="35" spans="2:39" ht="16.5" customHeight="1" x14ac:dyDescent="0.25">
      <c r="B35" s="27">
        <v>2031</v>
      </c>
      <c r="C35" s="20">
        <v>12156.549356176802</v>
      </c>
      <c r="D35" s="20">
        <v>1497.3175389472847</v>
      </c>
      <c r="E35" s="94">
        <f t="shared" si="9"/>
        <v>13653.866895124087</v>
      </c>
      <c r="F35" s="20">
        <v>3217.4181190826735</v>
      </c>
      <c r="G35" s="20">
        <v>6337.8727760612592</v>
      </c>
      <c r="H35" s="94">
        <f t="shared" si="10"/>
        <v>9555.2908951439331</v>
      </c>
      <c r="I35" s="20">
        <v>732.21675053584204</v>
      </c>
      <c r="J35" s="20">
        <v>2735.860280861933</v>
      </c>
      <c r="K35" s="94">
        <f t="shared" si="11"/>
        <v>3468.077031397775</v>
      </c>
      <c r="L35" s="20">
        <v>1590.6345153317582</v>
      </c>
      <c r="M35" s="20">
        <v>372.43033696093778</v>
      </c>
      <c r="N35" s="107">
        <v>169.76817963930765</v>
      </c>
      <c r="O35" s="94">
        <f t="shared" ref="O35:O51" si="12">E35+H35+K35+L35+M35+N35</f>
        <v>28810.0678535978</v>
      </c>
      <c r="P35" s="94">
        <f t="shared" ref="P35:P51" si="13">E35+I35</f>
        <v>14386.083645659928</v>
      </c>
      <c r="Q35" s="94">
        <f t="shared" ref="Q35:Q51" si="14">H35+J35</f>
        <v>12291.151176005866</v>
      </c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</row>
    <row r="36" spans="2:39" ht="16.5" customHeight="1" x14ac:dyDescent="0.25">
      <c r="B36" s="24">
        <v>2032</v>
      </c>
      <c r="C36" s="21">
        <v>12077.835047265777</v>
      </c>
      <c r="D36" s="21">
        <v>1497.491076681162</v>
      </c>
      <c r="E36" s="22">
        <f t="shared" si="9"/>
        <v>13575.326123946939</v>
      </c>
      <c r="F36" s="21">
        <v>3251.0451188674188</v>
      </c>
      <c r="G36" s="21">
        <v>6539.9082841279806</v>
      </c>
      <c r="H36" s="22">
        <f t="shared" si="10"/>
        <v>9790.9534029953993</v>
      </c>
      <c r="I36" s="21">
        <v>739.5412573918411</v>
      </c>
      <c r="J36" s="21">
        <v>2805.2618633152997</v>
      </c>
      <c r="K36" s="22">
        <f t="shared" si="11"/>
        <v>3544.8031207071408</v>
      </c>
      <c r="L36" s="21">
        <v>1606.2193647684978</v>
      </c>
      <c r="M36" s="21">
        <v>383.38723747432857</v>
      </c>
      <c r="N36" s="99">
        <v>170.4624884531369</v>
      </c>
      <c r="O36" s="22">
        <f>E36+H36+K36+L36+M36+N36</f>
        <v>29071.151738345441</v>
      </c>
      <c r="P36" s="22">
        <f>E36+I36</f>
        <v>14314.86738133878</v>
      </c>
      <c r="Q36" s="22">
        <f>H36+J36</f>
        <v>12596.215266310699</v>
      </c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</row>
    <row r="37" spans="2:39" ht="16.5" customHeight="1" x14ac:dyDescent="0.25">
      <c r="B37" s="27">
        <v>2033</v>
      </c>
      <c r="C37" s="20">
        <v>12028.392236319754</v>
      </c>
      <c r="D37" s="20">
        <v>1498.5692354146986</v>
      </c>
      <c r="E37" s="94">
        <f t="shared" si="9"/>
        <v>13526.961471734452</v>
      </c>
      <c r="F37" s="20">
        <v>3280.5086413521517</v>
      </c>
      <c r="G37" s="20">
        <v>6746.2023446650164</v>
      </c>
      <c r="H37" s="94">
        <f t="shared" si="10"/>
        <v>10026.710986017168</v>
      </c>
      <c r="I37" s="20">
        <v>746.14673207751537</v>
      </c>
      <c r="J37" s="20">
        <v>2875.0552325208591</v>
      </c>
      <c r="K37" s="94">
        <f t="shared" si="11"/>
        <v>3621.2019645983746</v>
      </c>
      <c r="L37" s="20">
        <v>1623.0207835417768</v>
      </c>
      <c r="M37" s="20">
        <v>395.08629902585773</v>
      </c>
      <c r="N37" s="107">
        <v>171.15849821500348</v>
      </c>
      <c r="O37" s="94">
        <f>E37+H37+K37+L37+M37+N37</f>
        <v>29364.140003132634</v>
      </c>
      <c r="P37" s="94">
        <f>E37+I37</f>
        <v>14273.108203811968</v>
      </c>
      <c r="Q37" s="94">
        <f>H37+J37</f>
        <v>12901.766218538027</v>
      </c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</row>
    <row r="38" spans="2:39" ht="16.5" customHeight="1" x14ac:dyDescent="0.25">
      <c r="B38" s="24">
        <v>2034</v>
      </c>
      <c r="C38" s="21">
        <v>12002.855247105328</v>
      </c>
      <c r="D38" s="21">
        <v>1498.2221956680676</v>
      </c>
      <c r="E38" s="22">
        <f t="shared" si="9"/>
        <v>13501.077442773396</v>
      </c>
      <c r="F38" s="21">
        <v>3315.3748858128133</v>
      </c>
      <c r="G38" s="21">
        <v>6969.6217933642911</v>
      </c>
      <c r="H38" s="22">
        <f t="shared" si="10"/>
        <v>10284.996679177104</v>
      </c>
      <c r="I38" s="21">
        <v>752.76467817130333</v>
      </c>
      <c r="J38" s="21">
        <v>2943.924111736716</v>
      </c>
      <c r="K38" s="22">
        <f t="shared" si="11"/>
        <v>3696.6887899080193</v>
      </c>
      <c r="L38" s="21">
        <v>1639.2126989839189</v>
      </c>
      <c r="M38" s="21">
        <v>408.56664354861999</v>
      </c>
      <c r="N38" s="99">
        <v>171.69598187276785</v>
      </c>
      <c r="O38" s="22">
        <f>E38+H38+K38+L38+M38+N38</f>
        <v>29702.238236263824</v>
      </c>
      <c r="P38" s="22">
        <f>E38+I38</f>
        <v>14253.842120944699</v>
      </c>
      <c r="Q38" s="22">
        <f>H38+J38</f>
        <v>13228.92079091382</v>
      </c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</row>
    <row r="39" spans="2:39" ht="9" customHeight="1" x14ac:dyDescent="0.25">
      <c r="B39" s="28"/>
      <c r="C39" s="26"/>
      <c r="D39" s="26"/>
      <c r="E39" s="97"/>
      <c r="F39" s="26"/>
      <c r="G39" s="26"/>
      <c r="H39" s="97"/>
      <c r="I39" s="26"/>
      <c r="J39" s="26"/>
      <c r="K39" s="97"/>
      <c r="L39" s="26"/>
      <c r="M39" s="26"/>
      <c r="N39" s="96"/>
      <c r="O39" s="97"/>
      <c r="P39" s="97"/>
      <c r="Q39" s="97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</row>
    <row r="40" spans="2:39" ht="16.5" customHeight="1" x14ac:dyDescent="0.25">
      <c r="B40" s="27">
        <v>2035</v>
      </c>
      <c r="C40" s="20">
        <v>11990.156638188671</v>
      </c>
      <c r="D40" s="20">
        <v>1497.8766131439615</v>
      </c>
      <c r="E40" s="94">
        <f t="shared" si="9"/>
        <v>13488.033251332632</v>
      </c>
      <c r="F40" s="20">
        <v>3347.0031943374502</v>
      </c>
      <c r="G40" s="20">
        <v>7186.434274535427</v>
      </c>
      <c r="H40" s="94">
        <f t="shared" si="10"/>
        <v>10533.437468872877</v>
      </c>
      <c r="I40" s="20">
        <v>759.39511401054699</v>
      </c>
      <c r="J40" s="20">
        <v>3011.5534448082622</v>
      </c>
      <c r="K40" s="94">
        <f t="shared" si="11"/>
        <v>3770.948558818809</v>
      </c>
      <c r="L40" s="20">
        <v>1656.3624425776027</v>
      </c>
      <c r="M40" s="20">
        <v>422.50693742649889</v>
      </c>
      <c r="N40" s="107">
        <v>172.23469287488453</v>
      </c>
      <c r="O40" s="94">
        <f t="shared" si="12"/>
        <v>30043.523351903306</v>
      </c>
      <c r="P40" s="94">
        <f t="shared" si="13"/>
        <v>14247.428365343179</v>
      </c>
      <c r="Q40" s="94">
        <f t="shared" si="14"/>
        <v>13544.990913681138</v>
      </c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</row>
    <row r="41" spans="2:39" ht="16.5" customHeight="1" x14ac:dyDescent="0.25">
      <c r="B41" s="24">
        <v>2036</v>
      </c>
      <c r="C41" s="21">
        <v>11971.814317106031</v>
      </c>
      <c r="D41" s="21">
        <v>1499.806155220421</v>
      </c>
      <c r="E41" s="22">
        <f t="shared" si="9"/>
        <v>13471.620472326453</v>
      </c>
      <c r="F41" s="21">
        <v>3380.7236816279842</v>
      </c>
      <c r="G41" s="21">
        <v>7400.7636484278173</v>
      </c>
      <c r="H41" s="22">
        <f t="shared" si="10"/>
        <v>10781.487330055801</v>
      </c>
      <c r="I41" s="21">
        <v>766.03805795679079</v>
      </c>
      <c r="J41" s="21">
        <v>3079.3790420497717</v>
      </c>
      <c r="K41" s="22">
        <f t="shared" si="11"/>
        <v>3845.4171000065626</v>
      </c>
      <c r="L41" s="21">
        <v>1673.6314452312004</v>
      </c>
      <c r="M41" s="21">
        <v>436.79776982731909</v>
      </c>
      <c r="N41" s="99">
        <v>172.7746336940483</v>
      </c>
      <c r="O41" s="22">
        <f t="shared" si="12"/>
        <v>30381.728751141385</v>
      </c>
      <c r="P41" s="22">
        <f t="shared" si="13"/>
        <v>14237.658530283243</v>
      </c>
      <c r="Q41" s="22">
        <f t="shared" si="14"/>
        <v>13860.866372105573</v>
      </c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</row>
    <row r="42" spans="2:39" ht="16.5" customHeight="1" x14ac:dyDescent="0.25">
      <c r="B42" s="27">
        <v>2037</v>
      </c>
      <c r="C42" s="20">
        <v>11980.41916987176</v>
      </c>
      <c r="D42" s="20">
        <v>1499.6403632527606</v>
      </c>
      <c r="E42" s="94">
        <f t="shared" si="9"/>
        <v>13480.05953312452</v>
      </c>
      <c r="F42" s="20">
        <v>3418.9113357194142</v>
      </c>
      <c r="G42" s="20">
        <v>7614.3986673356549</v>
      </c>
      <c r="H42" s="94">
        <f t="shared" si="10"/>
        <v>11033.310003055069</v>
      </c>
      <c r="I42" s="20">
        <v>771.51564191960006</v>
      </c>
      <c r="J42" s="20">
        <v>3149.027063920445</v>
      </c>
      <c r="K42" s="94">
        <f t="shared" si="11"/>
        <v>3920.5427058400451</v>
      </c>
      <c r="L42" s="20">
        <v>1691.0244348807628</v>
      </c>
      <c r="M42" s="20">
        <v>451.48749722549661</v>
      </c>
      <c r="N42" s="107">
        <v>173.40233491884757</v>
      </c>
      <c r="O42" s="94">
        <f t="shared" si="12"/>
        <v>30749.826509044742</v>
      </c>
      <c r="P42" s="94">
        <f t="shared" si="13"/>
        <v>14251.57517504412</v>
      </c>
      <c r="Q42" s="94">
        <f t="shared" si="14"/>
        <v>14182.337066975513</v>
      </c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</row>
    <row r="43" spans="2:39" ht="16.5" customHeight="1" x14ac:dyDescent="0.25">
      <c r="B43" s="24">
        <v>2038</v>
      </c>
      <c r="C43" s="21">
        <v>11992.434484605263</v>
      </c>
      <c r="D43" s="21">
        <v>1500.5374934845386</v>
      </c>
      <c r="E43" s="22">
        <f t="shared" si="9"/>
        <v>13492.971978089801</v>
      </c>
      <c r="F43" s="21">
        <v>3462.0251858146162</v>
      </c>
      <c r="G43" s="21">
        <v>7820.2100737762903</v>
      </c>
      <c r="H43" s="22">
        <f t="shared" si="10"/>
        <v>11282.235259590907</v>
      </c>
      <c r="I43" s="21">
        <v>777.00341501227695</v>
      </c>
      <c r="J43" s="21">
        <v>3218.877101253885</v>
      </c>
      <c r="K43" s="22">
        <f t="shared" si="11"/>
        <v>3995.880516266162</v>
      </c>
      <c r="L43" s="21">
        <v>1708.5421343439305</v>
      </c>
      <c r="M43" s="21">
        <v>466.78739265960002</v>
      </c>
      <c r="N43" s="99">
        <v>173.94501360657316</v>
      </c>
      <c r="O43" s="22">
        <f t="shared" si="12"/>
        <v>31120.362294556973</v>
      </c>
      <c r="P43" s="22">
        <f t="shared" si="13"/>
        <v>14269.975393102079</v>
      </c>
      <c r="Q43" s="22">
        <f t="shared" si="14"/>
        <v>14501.112360844792</v>
      </c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</row>
    <row r="44" spans="2:39" ht="16.5" customHeight="1" x14ac:dyDescent="0.25">
      <c r="B44" s="27">
        <v>2039</v>
      </c>
      <c r="C44" s="20">
        <v>12013.930507048979</v>
      </c>
      <c r="D44" s="20">
        <v>1501.8779052049463</v>
      </c>
      <c r="E44" s="94">
        <f t="shared" si="9"/>
        <v>13515.808412253926</v>
      </c>
      <c r="F44" s="20">
        <v>3504.2299948411674</v>
      </c>
      <c r="G44" s="20">
        <v>8036.4887280659104</v>
      </c>
      <c r="H44" s="94">
        <f t="shared" si="10"/>
        <v>11540.718722907077</v>
      </c>
      <c r="I44" s="20">
        <v>782.50139213549733</v>
      </c>
      <c r="J44" s="20">
        <v>3288.929603388432</v>
      </c>
      <c r="K44" s="94">
        <f t="shared" si="11"/>
        <v>4071.4309955239296</v>
      </c>
      <c r="L44" s="20">
        <v>1726.5293716831993</v>
      </c>
      <c r="M44" s="20">
        <v>482.25672685233911</v>
      </c>
      <c r="N44" s="107">
        <v>174.48893017510838</v>
      </c>
      <c r="O44" s="94">
        <f t="shared" si="12"/>
        <v>31511.233159395579</v>
      </c>
      <c r="P44" s="94">
        <f t="shared" si="13"/>
        <v>14298.309804389422</v>
      </c>
      <c r="Q44" s="94">
        <f t="shared" si="14"/>
        <v>14829.648326295508</v>
      </c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</row>
    <row r="45" spans="2:39" ht="7.9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</row>
    <row r="46" spans="2:39" ht="16.5" customHeight="1" x14ac:dyDescent="0.25">
      <c r="B46" s="24">
        <v>2040</v>
      </c>
      <c r="C46" s="21">
        <v>12034.92979137329</v>
      </c>
      <c r="D46" s="21">
        <v>1507.207946479024</v>
      </c>
      <c r="E46" s="22">
        <f t="shared" si="9"/>
        <v>13542.137737852314</v>
      </c>
      <c r="F46" s="21">
        <v>3548.4027498240857</v>
      </c>
      <c r="G46" s="21">
        <v>8253.1911965597938</v>
      </c>
      <c r="H46" s="22">
        <f t="shared" si="10"/>
        <v>11801.59394638388</v>
      </c>
      <c r="I46" s="21">
        <v>788.00958820954895</v>
      </c>
      <c r="J46" s="21">
        <v>3359.1850205559049</v>
      </c>
      <c r="K46" s="22">
        <f t="shared" si="11"/>
        <v>4147.1946087654542</v>
      </c>
      <c r="L46" s="21">
        <v>1744.2893206358599</v>
      </c>
      <c r="M46" s="21">
        <v>497.75404676973903</v>
      </c>
      <c r="N46" s="99">
        <v>174.9816555383016</v>
      </c>
      <c r="O46" s="22">
        <f t="shared" si="12"/>
        <v>31907.951315945549</v>
      </c>
      <c r="P46" s="22">
        <f t="shared" si="13"/>
        <v>14330.147326061862</v>
      </c>
      <c r="Q46" s="22">
        <f t="shared" si="14"/>
        <v>15160.778966939786</v>
      </c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</row>
    <row r="47" spans="2:39" ht="16.5" customHeight="1" x14ac:dyDescent="0.25">
      <c r="B47" s="27">
        <v>2041</v>
      </c>
      <c r="C47" s="20">
        <v>12063.616708008827</v>
      </c>
      <c r="D47" s="20">
        <v>1513.1670657685142</v>
      </c>
      <c r="E47" s="94">
        <f t="shared" si="9"/>
        <v>13576.783773777341</v>
      </c>
      <c r="F47" s="20">
        <v>3593.6111984146442</v>
      </c>
      <c r="G47" s="20">
        <v>8473.1046591403501</v>
      </c>
      <c r="H47" s="94">
        <f t="shared" si="10"/>
        <v>12066.715857554995</v>
      </c>
      <c r="I47" s="20">
        <v>793.5280181743567</v>
      </c>
      <c r="J47" s="20">
        <v>3429.6438038832725</v>
      </c>
      <c r="K47" s="94">
        <f t="shared" si="11"/>
        <v>4223.1718220576295</v>
      </c>
      <c r="L47" s="20">
        <v>1762.5422079484256</v>
      </c>
      <c r="M47" s="20">
        <v>513.1214563326846</v>
      </c>
      <c r="N47" s="107">
        <v>175.47531217830701</v>
      </c>
      <c r="O47" s="94">
        <f t="shared" si="12"/>
        <v>32317.810429849382</v>
      </c>
      <c r="P47" s="94">
        <f t="shared" si="13"/>
        <v>14370.311791951697</v>
      </c>
      <c r="Q47" s="94">
        <f t="shared" si="14"/>
        <v>15496.359661438268</v>
      </c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</row>
    <row r="48" spans="2:39" ht="16.5" customHeight="1" x14ac:dyDescent="0.25">
      <c r="B48" s="24">
        <v>2042</v>
      </c>
      <c r="C48" s="21">
        <v>12102.532782328783</v>
      </c>
      <c r="D48" s="21">
        <v>1519.8324744313202</v>
      </c>
      <c r="E48" s="22">
        <f t="shared" si="9"/>
        <v>13622.365256760102</v>
      </c>
      <c r="F48" s="21">
        <v>3638.989759855358</v>
      </c>
      <c r="G48" s="21">
        <v>8691.8183220288774</v>
      </c>
      <c r="H48" s="22">
        <f t="shared" si="10"/>
        <v>12330.808081884235</v>
      </c>
      <c r="I48" s="21">
        <v>799.05669698950578</v>
      </c>
      <c r="J48" s="21">
        <v>3500.3064053943262</v>
      </c>
      <c r="K48" s="22">
        <f t="shared" si="11"/>
        <v>4299.3631023838316</v>
      </c>
      <c r="L48" s="21">
        <v>1780.930035916617</v>
      </c>
      <c r="M48" s="21">
        <v>528.62660131512632</v>
      </c>
      <c r="N48" s="99">
        <v>175.93474982249813</v>
      </c>
      <c r="O48" s="22">
        <f t="shared" si="12"/>
        <v>32738.02782808241</v>
      </c>
      <c r="P48" s="22">
        <f t="shared" si="13"/>
        <v>14421.421953749608</v>
      </c>
      <c r="Q48" s="22">
        <f t="shared" si="14"/>
        <v>15831.114487278563</v>
      </c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</row>
    <row r="49" spans="2:39" ht="16.5" customHeight="1" x14ac:dyDescent="0.25">
      <c r="B49" s="27">
        <v>2043</v>
      </c>
      <c r="C49" s="20">
        <v>12143.676111371053</v>
      </c>
      <c r="D49" s="20">
        <v>1525.5511222995635</v>
      </c>
      <c r="E49" s="94">
        <f t="shared" si="9"/>
        <v>13669.227233670616</v>
      </c>
      <c r="F49" s="20">
        <v>3683.0173391763519</v>
      </c>
      <c r="G49" s="20">
        <v>8896.4606537860036</v>
      </c>
      <c r="H49" s="94">
        <f t="shared" si="10"/>
        <v>12579.477992962355</v>
      </c>
      <c r="I49" s="20">
        <v>804.59563963426706</v>
      </c>
      <c r="J49" s="20">
        <v>3571.1732780113543</v>
      </c>
      <c r="K49" s="94">
        <f t="shared" si="11"/>
        <v>4375.7689176456215</v>
      </c>
      <c r="L49" s="20">
        <v>1799.087584038916</v>
      </c>
      <c r="M49" s="20">
        <v>544.38342728318639</v>
      </c>
      <c r="N49" s="107">
        <v>176.39493086666542</v>
      </c>
      <c r="O49" s="94">
        <f t="shared" si="12"/>
        <v>33144.34008646736</v>
      </c>
      <c r="P49" s="94">
        <f t="shared" si="13"/>
        <v>14473.822873304882</v>
      </c>
      <c r="Q49" s="94">
        <f t="shared" si="14"/>
        <v>16150.651270973709</v>
      </c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</row>
    <row r="50" spans="2:39" ht="16.5" customHeight="1" x14ac:dyDescent="0.25">
      <c r="B50" s="24">
        <v>2044</v>
      </c>
      <c r="C50" s="21">
        <v>12191.466222621901</v>
      </c>
      <c r="D50" s="21">
        <v>1531.83700008714</v>
      </c>
      <c r="E50" s="22">
        <f t="shared" si="9"/>
        <v>13723.303222709041</v>
      </c>
      <c r="F50" s="21">
        <v>3728.9108668129115</v>
      </c>
      <c r="G50" s="21">
        <v>9103.8479270935513</v>
      </c>
      <c r="H50" s="22">
        <f t="shared" si="10"/>
        <v>12832.758793906463</v>
      </c>
      <c r="I50" s="21">
        <v>810.14486110762084</v>
      </c>
      <c r="J50" s="21">
        <v>3642.2448755568216</v>
      </c>
      <c r="K50" s="22">
        <f t="shared" si="11"/>
        <v>4452.3897366644424</v>
      </c>
      <c r="L50" s="21">
        <v>1818.2884470055499</v>
      </c>
      <c r="M50" s="21">
        <v>560.44818222231311</v>
      </c>
      <c r="N50" s="99">
        <v>176.80285258502289</v>
      </c>
      <c r="O50" s="22">
        <f t="shared" si="12"/>
        <v>33563.991235092828</v>
      </c>
      <c r="P50" s="22">
        <f t="shared" si="13"/>
        <v>14533.448083816662</v>
      </c>
      <c r="Q50" s="22">
        <f t="shared" si="14"/>
        <v>16475.003669463284</v>
      </c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</row>
    <row r="51" spans="2:39" ht="16.5" customHeight="1" x14ac:dyDescent="0.25">
      <c r="B51" s="27">
        <v>2045</v>
      </c>
      <c r="C51" s="20">
        <v>12231.547444514825</v>
      </c>
      <c r="D51" s="20">
        <v>1539.4960247732181</v>
      </c>
      <c r="E51" s="94">
        <f t="shared" si="9"/>
        <v>13771.043469288043</v>
      </c>
      <c r="F51" s="20">
        <v>3781.866310750946</v>
      </c>
      <c r="G51" s="20">
        <v>9319.9015422224875</v>
      </c>
      <c r="H51" s="94">
        <f t="shared" si="10"/>
        <v>13101.767852973433</v>
      </c>
      <c r="I51" s="20">
        <v>815.70437642828176</v>
      </c>
      <c r="J51" s="20">
        <v>3711.8763175079262</v>
      </c>
      <c r="K51" s="94">
        <f t="shared" si="11"/>
        <v>4527.5806939362083</v>
      </c>
      <c r="L51" s="20">
        <v>1837.0784916190703</v>
      </c>
      <c r="M51" s="20">
        <v>576.46999463159341</v>
      </c>
      <c r="N51" s="107">
        <v>177.08729785177374</v>
      </c>
      <c r="O51" s="94">
        <f t="shared" si="12"/>
        <v>33991.027800300122</v>
      </c>
      <c r="P51" s="94">
        <f t="shared" si="13"/>
        <v>14586.747845716325</v>
      </c>
      <c r="Q51" s="94">
        <f t="shared" si="14"/>
        <v>16813.644170481359</v>
      </c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</row>
    <row r="52" spans="2:39" ht="9" customHeight="1" x14ac:dyDescent="0.25">
      <c r="B52" s="28"/>
      <c r="C52" s="26"/>
      <c r="D52" s="26"/>
      <c r="E52" s="26"/>
      <c r="F52" s="26"/>
      <c r="G52" s="26"/>
      <c r="H52" s="26"/>
      <c r="I52" s="26"/>
      <c r="J52" s="26"/>
      <c r="K52" s="97"/>
      <c r="L52" s="26"/>
      <c r="M52" s="26"/>
      <c r="N52" s="26"/>
      <c r="O52" s="97"/>
      <c r="P52" s="97"/>
      <c r="Q52" s="97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</row>
    <row r="53" spans="2:39" ht="15" customHeight="1" x14ac:dyDescent="0.25">
      <c r="B53" s="35" t="s">
        <v>1</v>
      </c>
      <c r="C53" s="21"/>
      <c r="D53" s="21"/>
      <c r="E53" s="22"/>
      <c r="F53" s="21"/>
      <c r="G53" s="21"/>
      <c r="H53" s="22"/>
      <c r="I53" s="21"/>
      <c r="J53" s="21"/>
      <c r="K53" s="22"/>
      <c r="L53" s="21"/>
      <c r="M53" s="21"/>
      <c r="N53" s="21"/>
      <c r="O53" s="22"/>
      <c r="P53" s="22"/>
      <c r="Q53" s="100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</row>
    <row r="54" spans="2:39" ht="15" customHeight="1" x14ac:dyDescent="0.25">
      <c r="B54" s="24" t="s">
        <v>63</v>
      </c>
      <c r="C54" s="29">
        <f>RATE(2024-2010,,-C10,C24)</f>
        <v>1.0559671920934686E-2</v>
      </c>
      <c r="D54" s="29">
        <f t="shared" ref="D54:Q54" si="15">RATE(2024-2010,,-D10,D24)</f>
        <v>-1.3974957961292861E-2</v>
      </c>
      <c r="E54" s="29">
        <f t="shared" si="15"/>
        <v>7.7771316790890468E-3</v>
      </c>
      <c r="F54" s="29">
        <f t="shared" si="15"/>
        <v>1.6810447795844712E-2</v>
      </c>
      <c r="G54" s="29">
        <f t="shared" si="15"/>
        <v>2.6241009793437013E-2</v>
      </c>
      <c r="H54" s="29">
        <f t="shared" si="15"/>
        <v>2.2530220532439617E-2</v>
      </c>
      <c r="I54" s="29">
        <f t="shared" si="15"/>
        <v>-1.16614726294252E-2</v>
      </c>
      <c r="J54" s="29">
        <f t="shared" si="15"/>
        <v>-9.1557914710389855E-3</v>
      </c>
      <c r="K54" s="29">
        <f t="shared" si="15"/>
        <v>-9.7328557169987888E-3</v>
      </c>
      <c r="L54" s="29">
        <f t="shared" si="15"/>
        <v>1.7503681997828563E-2</v>
      </c>
      <c r="M54" s="29">
        <f t="shared" si="15"/>
        <v>8.8757257730678399E-3</v>
      </c>
      <c r="N54" s="29">
        <f t="shared" si="15"/>
        <v>-1.6627530561751234E-2</v>
      </c>
      <c r="O54" s="29">
        <f t="shared" si="15"/>
        <v>9.7091130355957522E-3</v>
      </c>
      <c r="P54" s="29">
        <f t="shared" si="15"/>
        <v>6.848032821448892E-3</v>
      </c>
      <c r="Q54" s="29">
        <f t="shared" si="15"/>
        <v>1.3893576190757619E-2</v>
      </c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</row>
    <row r="55" spans="2:39" ht="15" customHeight="1" x14ac:dyDescent="0.25">
      <c r="B55" s="27" t="s">
        <v>60</v>
      </c>
      <c r="C55" s="30">
        <f>RATE(2025-2024,,-C24,C28)</f>
        <v>-3.5725081500354534E-2</v>
      </c>
      <c r="D55" s="30">
        <f t="shared" ref="D55:Q55" si="16">RATE(2025-2024,,-D24,D28)</f>
        <v>1.1064662258402859E-3</v>
      </c>
      <c r="E55" s="30">
        <f t="shared" si="16"/>
        <v>-3.2195646863380251E-2</v>
      </c>
      <c r="F55" s="30">
        <f t="shared" si="16"/>
        <v>1.9977315457906049E-2</v>
      </c>
      <c r="G55" s="30">
        <f t="shared" si="16"/>
        <v>4.8321314896422489E-2</v>
      </c>
      <c r="H55" s="30">
        <f t="shared" si="16"/>
        <v>3.7634105712157875E-2</v>
      </c>
      <c r="I55" s="30">
        <f t="shared" si="16"/>
        <v>1.1558020477815421E-2</v>
      </c>
      <c r="J55" s="30">
        <f t="shared" si="16"/>
        <v>2.5670547945205256E-2</v>
      </c>
      <c r="K55" s="30">
        <f t="shared" si="16"/>
        <v>2.2467732605306941E-2</v>
      </c>
      <c r="L55" s="30">
        <f t="shared" si="16"/>
        <v>-2.0756501473569177E-2</v>
      </c>
      <c r="M55" s="30">
        <f t="shared" si="16"/>
        <v>-6.4975308083130177E-3</v>
      </c>
      <c r="N55" s="30">
        <f t="shared" si="16"/>
        <v>6.3984482427178094E-2</v>
      </c>
      <c r="O55" s="30">
        <f t="shared" si="16"/>
        <v>-5.8984053257864835E-3</v>
      </c>
      <c r="P55" s="30">
        <f t="shared" si="16"/>
        <v>-3.0381635394875851E-2</v>
      </c>
      <c r="Q55" s="30">
        <f t="shared" si="16"/>
        <v>3.4910160194743925E-2</v>
      </c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</row>
    <row r="56" spans="2:39" ht="15" customHeight="1" x14ac:dyDescent="0.25">
      <c r="B56" s="24" t="s">
        <v>61</v>
      </c>
      <c r="C56" s="29">
        <f>RATE(2035-2025,,-C28,C40)</f>
        <v>-1.2402897185422928E-2</v>
      </c>
      <c r="D56" s="29">
        <f t="shared" ref="D56:Q56" si="17">RATE(2035-2025,,-D28,D40)</f>
        <v>2.156620776949232E-4</v>
      </c>
      <c r="E56" s="29">
        <f t="shared" si="17"/>
        <v>-1.1085609957550138E-2</v>
      </c>
      <c r="F56" s="29">
        <f t="shared" si="17"/>
        <v>1.1192048017853198E-2</v>
      </c>
      <c r="G56" s="29">
        <f t="shared" si="17"/>
        <v>3.5199953175569433E-2</v>
      </c>
      <c r="H56" s="29">
        <f t="shared" si="17"/>
        <v>2.6880697889729969E-2</v>
      </c>
      <c r="I56" s="29">
        <f t="shared" si="17"/>
        <v>1.0854792235567862E-2</v>
      </c>
      <c r="J56" s="29">
        <f t="shared" si="17"/>
        <v>2.4922917421540392E-2</v>
      </c>
      <c r="K56" s="29">
        <f t="shared" si="17"/>
        <v>2.1912905771259893E-2</v>
      </c>
      <c r="L56" s="29">
        <f t="shared" si="17"/>
        <v>7.8920902372146759E-3</v>
      </c>
      <c r="M56" s="29">
        <f t="shared" si="17"/>
        <v>1.9112287191112815E-2</v>
      </c>
      <c r="N56" s="29">
        <f t="shared" si="17"/>
        <v>1.2632442821382929E-2</v>
      </c>
      <c r="O56" s="29">
        <f t="shared" si="17"/>
        <v>6.2576706708338233E-3</v>
      </c>
      <c r="P56" s="29">
        <f t="shared" si="17"/>
        <v>-1.0041028000748218E-2</v>
      </c>
      <c r="Q56" s="29">
        <f t="shared" si="17"/>
        <v>2.6441844619511708E-2</v>
      </c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</row>
    <row r="57" spans="2:39" ht="15" customHeight="1" x14ac:dyDescent="0.25">
      <c r="B57" s="27" t="s">
        <v>62</v>
      </c>
      <c r="C57" s="30">
        <f>RATE(2045-2025,,-C28,C51)</f>
        <v>-5.2298819734588583E-3</v>
      </c>
      <c r="D57" s="30">
        <f t="shared" ref="D57:Q57" si="18">RATE(2045-2025,,-D28,D51)</f>
        <v>1.4792420282763502E-3</v>
      </c>
      <c r="E57" s="30">
        <f t="shared" si="18"/>
        <v>-4.5252257052663643E-3</v>
      </c>
      <c r="F57" s="30">
        <f t="shared" si="18"/>
        <v>1.1740942522016079E-2</v>
      </c>
      <c r="G57" s="30">
        <f t="shared" si="18"/>
        <v>3.0758714381005324E-2</v>
      </c>
      <c r="H57" s="30">
        <f t="shared" si="18"/>
        <v>2.4467025216229184E-2</v>
      </c>
      <c r="I57" s="30">
        <f t="shared" si="18"/>
        <v>9.0150333539397321E-3</v>
      </c>
      <c r="J57" s="30">
        <f t="shared" si="18"/>
        <v>2.3023825310677447E-2</v>
      </c>
      <c r="K57" s="30">
        <f t="shared" si="18"/>
        <v>2.0182152475589851E-2</v>
      </c>
      <c r="L57" s="30">
        <f t="shared" si="18"/>
        <v>9.1497928071438694E-3</v>
      </c>
      <c r="M57" s="30">
        <f t="shared" si="18"/>
        <v>2.5317009211647621E-2</v>
      </c>
      <c r="N57" s="30">
        <f t="shared" si="18"/>
        <v>7.6953567608280876E-3</v>
      </c>
      <c r="O57" s="30">
        <f t="shared" si="18"/>
        <v>9.3348615768590725E-3</v>
      </c>
      <c r="P57" s="30">
        <f t="shared" si="18"/>
        <v>-3.861563986400206E-3</v>
      </c>
      <c r="Q57" s="30">
        <f t="shared" si="18"/>
        <v>2.4144721443317023E-2</v>
      </c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</row>
    <row r="58" spans="2:39" x14ac:dyDescent="0.2">
      <c r="B58" s="101" t="s">
        <v>64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2:39" ht="15" x14ac:dyDescent="0.25">
      <c r="B59" s="11" t="s">
        <v>26</v>
      </c>
      <c r="C59" s="11"/>
      <c r="D59" s="11"/>
      <c r="E59" s="11"/>
      <c r="F59" s="11"/>
      <c r="G59" s="11"/>
      <c r="H59" s="11"/>
      <c r="I59" s="11"/>
    </row>
    <row r="60" spans="2:39" ht="15" x14ac:dyDescent="0.25">
      <c r="B60" s="11" t="s">
        <v>27</v>
      </c>
      <c r="C60" s="11"/>
      <c r="D60" s="11"/>
      <c r="E60" s="11"/>
      <c r="F60" s="11"/>
      <c r="G60" s="11"/>
      <c r="H60" s="11"/>
      <c r="I60" s="111"/>
      <c r="J60" s="104"/>
      <c r="K60" s="104"/>
      <c r="L60" s="104"/>
      <c r="O60" s="36"/>
      <c r="Q60" s="36"/>
    </row>
    <row r="61" spans="2:39" ht="15.75" x14ac:dyDescent="0.25"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</row>
    <row r="62" spans="2:39" x14ac:dyDescent="0.2"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</row>
    <row r="63" spans="2:39" x14ac:dyDescent="0.2">
      <c r="C63" s="104"/>
      <c r="H63" s="104"/>
      <c r="K63" s="104"/>
    </row>
  </sheetData>
  <printOptions horizontalCentered="1" gridLinesSet="0"/>
  <pageMargins left="0.42" right="0.21" top="0.35" bottom="0.23" header="0.25" footer="0.17"/>
  <pageSetup scale="67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pageSetUpPr fitToPage="1"/>
  </sheetPr>
  <dimension ref="B1:O63"/>
  <sheetViews>
    <sheetView showGridLines="0" zoomScale="70" zoomScaleNormal="70" workbookViewId="0">
      <pane ySplit="10" topLeftCell="A20" activePane="bottomLeft" state="frozen"/>
      <selection activeCell="T1" sqref="T1:V2"/>
      <selection pane="bottomLeft" activeCell="O1" sqref="O1"/>
    </sheetView>
  </sheetViews>
  <sheetFormatPr defaultColWidth="9.140625" defaultRowHeight="12.75" x14ac:dyDescent="0.2"/>
  <cols>
    <col min="1" max="1" width="7.42578125" style="1" customWidth="1"/>
    <col min="2" max="2" width="14.85546875" style="5" customWidth="1"/>
    <col min="3" max="3" width="9.5703125" style="5" customWidth="1"/>
    <col min="4" max="4" width="10" style="5" customWidth="1"/>
    <col min="5" max="5" width="10.85546875" style="5" customWidth="1"/>
    <col min="6" max="6" width="14.85546875" style="5" customWidth="1"/>
    <col min="7" max="7" width="12.85546875" style="5" customWidth="1"/>
    <col min="8" max="8" width="11.28515625" style="5" customWidth="1"/>
    <col min="9" max="9" width="13.5703125" style="5" customWidth="1"/>
    <col min="10" max="10" width="13.85546875" style="5" customWidth="1"/>
    <col min="11" max="11" width="14.42578125" style="5" customWidth="1"/>
    <col min="12" max="12" width="18.7109375" style="5" customWidth="1"/>
    <col min="13" max="16384" width="9.140625" style="1"/>
  </cols>
  <sheetData>
    <row r="1" spans="2:15" ht="18.75" x14ac:dyDescent="0.3">
      <c r="B1" s="3" t="s">
        <v>32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pans="2:15" ht="12" customHeight="1" x14ac:dyDescent="0.2">
      <c r="B2" s="4"/>
      <c r="C2" s="7"/>
      <c r="D2" s="7"/>
      <c r="E2" s="7"/>
      <c r="F2" s="7"/>
      <c r="G2" s="7"/>
      <c r="H2" s="7"/>
      <c r="I2" s="7"/>
    </row>
    <row r="3" spans="2:15" ht="21" x14ac:dyDescent="0.35">
      <c r="B3" s="6" t="s">
        <v>33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spans="2:15" ht="9.75" customHeight="1" x14ac:dyDescent="0.25">
      <c r="B4" s="8"/>
      <c r="C4" s="7"/>
      <c r="D4" s="7"/>
      <c r="E4" s="7"/>
      <c r="F4" s="7"/>
      <c r="G4" s="7"/>
      <c r="H4" s="7"/>
      <c r="I4" s="7"/>
      <c r="J4" s="7"/>
      <c r="K4" s="7"/>
      <c r="L4" s="7"/>
    </row>
    <row r="5" spans="2:15" ht="9.75" customHeight="1" x14ac:dyDescent="0.25">
      <c r="B5" s="8"/>
      <c r="C5" s="7"/>
      <c r="D5" s="7"/>
      <c r="E5" s="7"/>
      <c r="F5" s="7"/>
      <c r="G5" s="7"/>
      <c r="H5" s="7"/>
      <c r="I5" s="7"/>
      <c r="J5" s="7"/>
      <c r="K5" s="7"/>
      <c r="L5" s="7"/>
    </row>
    <row r="6" spans="2:15" ht="9.75" customHeight="1" x14ac:dyDescent="0.2">
      <c r="B6" s="39"/>
      <c r="C6" s="7"/>
      <c r="D6" s="7"/>
      <c r="E6" s="7"/>
      <c r="F6" s="7"/>
      <c r="G6" s="7"/>
      <c r="H6" s="7"/>
      <c r="I6" s="7"/>
      <c r="J6" s="7"/>
      <c r="K6" s="7"/>
      <c r="L6" s="7"/>
      <c r="O6" s="65"/>
    </row>
    <row r="7" spans="2:15" ht="15.75" x14ac:dyDescent="0.25">
      <c r="B7" s="17"/>
      <c r="C7" s="69"/>
      <c r="D7" s="69"/>
      <c r="E7" s="69"/>
      <c r="F7" s="69"/>
      <c r="G7" s="69"/>
      <c r="H7" s="69"/>
      <c r="I7" s="69"/>
      <c r="J7" s="69"/>
      <c r="K7" s="69"/>
      <c r="L7" s="69"/>
      <c r="O7" s="65"/>
    </row>
    <row r="8" spans="2:15" ht="52.15" customHeight="1" x14ac:dyDescent="0.25">
      <c r="B8" s="70" t="s">
        <v>13</v>
      </c>
      <c r="C8" s="71" t="s">
        <v>34</v>
      </c>
      <c r="D8" s="61" t="s">
        <v>35</v>
      </c>
      <c r="E8" s="61" t="s">
        <v>36</v>
      </c>
      <c r="F8" s="61" t="s">
        <v>37</v>
      </c>
      <c r="G8" s="71" t="s">
        <v>38</v>
      </c>
      <c r="H8" s="71" t="s">
        <v>39</v>
      </c>
      <c r="I8" s="71" t="s">
        <v>40</v>
      </c>
      <c r="J8" s="73" t="s">
        <v>41</v>
      </c>
      <c r="K8" s="71" t="s">
        <v>42</v>
      </c>
      <c r="L8" s="73" t="s">
        <v>58</v>
      </c>
    </row>
    <row r="9" spans="2:15" ht="15.75" x14ac:dyDescent="0.25">
      <c r="B9" s="12" t="s">
        <v>43</v>
      </c>
      <c r="C9" s="76"/>
      <c r="D9" s="77"/>
      <c r="E9" s="77"/>
      <c r="F9" s="77"/>
      <c r="G9" s="76"/>
      <c r="H9" s="77"/>
      <c r="I9" s="77"/>
      <c r="J9" s="79"/>
      <c r="K9" s="77"/>
      <c r="L9" s="79"/>
    </row>
    <row r="10" spans="2:15" ht="15.75" x14ac:dyDescent="0.25">
      <c r="B10" s="23">
        <v>2010</v>
      </c>
      <c r="C10" s="40">
        <v>212</v>
      </c>
      <c r="D10" s="40">
        <v>3682</v>
      </c>
      <c r="E10" s="41">
        <v>202020</v>
      </c>
      <c r="F10" s="41">
        <v>123705</v>
      </c>
      <c r="G10" s="40">
        <v>142198</v>
      </c>
      <c r="H10" s="40">
        <v>15377</v>
      </c>
      <c r="I10" s="47">
        <v>21275</v>
      </c>
      <c r="J10" s="42">
        <f t="shared" ref="J10:J17" si="0">SUM(C10:I10)</f>
        <v>508469</v>
      </c>
      <c r="K10" s="40">
        <v>318001</v>
      </c>
      <c r="L10" s="42">
        <f>J10-G10</f>
        <v>366271</v>
      </c>
    </row>
    <row r="11" spans="2:15" ht="15.75" x14ac:dyDescent="0.25">
      <c r="B11" s="19">
        <v>2011</v>
      </c>
      <c r="C11" s="43">
        <v>227</v>
      </c>
      <c r="D11" s="43">
        <v>4066</v>
      </c>
      <c r="E11" s="44">
        <v>194441</v>
      </c>
      <c r="F11" s="44">
        <v>120865</v>
      </c>
      <c r="G11" s="43">
        <v>142511</v>
      </c>
      <c r="H11" s="43">
        <v>15220</v>
      </c>
      <c r="I11" s="45">
        <v>21141</v>
      </c>
      <c r="J11" s="46">
        <f t="shared" si="0"/>
        <v>498471</v>
      </c>
      <c r="K11" s="43">
        <v>314122</v>
      </c>
      <c r="L11" s="46">
        <f t="shared" ref="L11:L51" si="1">J11-G11</f>
        <v>355960</v>
      </c>
    </row>
    <row r="12" spans="2:15" ht="15.75" x14ac:dyDescent="0.25">
      <c r="B12" s="23">
        <v>2012</v>
      </c>
      <c r="C12" s="40">
        <v>218</v>
      </c>
      <c r="D12" s="40">
        <v>4493</v>
      </c>
      <c r="E12" s="41">
        <v>188001</v>
      </c>
      <c r="F12" s="41">
        <v>116400</v>
      </c>
      <c r="G12" s="40">
        <v>145590</v>
      </c>
      <c r="H12" s="40">
        <v>15126</v>
      </c>
      <c r="I12" s="47">
        <v>20802</v>
      </c>
      <c r="J12" s="42">
        <f t="shared" si="0"/>
        <v>490630</v>
      </c>
      <c r="K12" s="40">
        <v>311952</v>
      </c>
      <c r="L12" s="42">
        <f t="shared" si="1"/>
        <v>345040</v>
      </c>
    </row>
    <row r="13" spans="2:15" ht="15.75" x14ac:dyDescent="0.25">
      <c r="B13" s="19">
        <v>2013</v>
      </c>
      <c r="C13" s="43">
        <v>238</v>
      </c>
      <c r="D13" s="43">
        <v>4824</v>
      </c>
      <c r="E13" s="44">
        <v>180214</v>
      </c>
      <c r="F13" s="44">
        <v>108206</v>
      </c>
      <c r="G13" s="43">
        <v>149824</v>
      </c>
      <c r="H13" s="43">
        <v>15114</v>
      </c>
      <c r="I13" s="45">
        <v>20381</v>
      </c>
      <c r="J13" s="46">
        <f t="shared" si="0"/>
        <v>478801</v>
      </c>
      <c r="K13" s="43">
        <v>307120</v>
      </c>
      <c r="L13" s="46">
        <f t="shared" si="1"/>
        <v>328977</v>
      </c>
    </row>
    <row r="14" spans="2:15" ht="15.75" x14ac:dyDescent="0.25">
      <c r="B14" s="23">
        <v>2014</v>
      </c>
      <c r="C14" s="40">
        <v>220</v>
      </c>
      <c r="D14" s="40">
        <v>5157</v>
      </c>
      <c r="E14" s="41">
        <v>174883</v>
      </c>
      <c r="F14" s="41">
        <v>104322</v>
      </c>
      <c r="G14" s="40">
        <v>152933</v>
      </c>
      <c r="H14" s="40">
        <v>15511</v>
      </c>
      <c r="I14" s="47">
        <v>19927</v>
      </c>
      <c r="J14" s="42">
        <f t="shared" si="0"/>
        <v>472953</v>
      </c>
      <c r="K14" s="40">
        <v>306066</v>
      </c>
      <c r="L14" s="42">
        <f t="shared" si="1"/>
        <v>320020</v>
      </c>
    </row>
    <row r="15" spans="2:15" ht="15.75" x14ac:dyDescent="0.25">
      <c r="B15" s="19">
        <v>2015</v>
      </c>
      <c r="C15" s="43">
        <v>190</v>
      </c>
      <c r="D15" s="43">
        <v>5482</v>
      </c>
      <c r="E15" s="44">
        <v>170718</v>
      </c>
      <c r="F15" s="44">
        <v>101164</v>
      </c>
      <c r="G15" s="43">
        <v>154730</v>
      </c>
      <c r="H15" s="43">
        <v>15566</v>
      </c>
      <c r="I15" s="45">
        <v>19460</v>
      </c>
      <c r="J15" s="46">
        <f t="shared" si="0"/>
        <v>467310</v>
      </c>
      <c r="K15" s="43">
        <v>304329</v>
      </c>
      <c r="L15" s="46">
        <f t="shared" si="1"/>
        <v>312580</v>
      </c>
    </row>
    <row r="16" spans="2:15" ht="15.75" x14ac:dyDescent="0.25">
      <c r="B16" s="23">
        <v>2016</v>
      </c>
      <c r="C16" s="40">
        <v>175</v>
      </c>
      <c r="D16" s="40">
        <v>5889</v>
      </c>
      <c r="E16" s="41">
        <v>162313</v>
      </c>
      <c r="F16" s="41">
        <v>96081</v>
      </c>
      <c r="G16" s="32">
        <v>157894</v>
      </c>
      <c r="H16" s="40">
        <v>15518</v>
      </c>
      <c r="I16" s="47">
        <v>17991</v>
      </c>
      <c r="J16" s="42">
        <f t="shared" si="0"/>
        <v>455861</v>
      </c>
      <c r="K16" s="32">
        <v>302572</v>
      </c>
      <c r="L16" s="42">
        <f t="shared" si="1"/>
        <v>297967</v>
      </c>
    </row>
    <row r="17" spans="2:12" ht="15.75" x14ac:dyDescent="0.25">
      <c r="B17" s="27">
        <v>2017</v>
      </c>
      <c r="C17" s="43">
        <v>153</v>
      </c>
      <c r="D17" s="43">
        <v>6097</v>
      </c>
      <c r="E17" s="44">
        <v>162455</v>
      </c>
      <c r="F17" s="44">
        <v>98161</v>
      </c>
      <c r="G17" s="31">
        <v>159825</v>
      </c>
      <c r="H17" s="43">
        <v>15355</v>
      </c>
      <c r="I17" s="45">
        <v>18139</v>
      </c>
      <c r="J17" s="46">
        <f t="shared" si="0"/>
        <v>460185</v>
      </c>
      <c r="K17" s="31">
        <v>306652</v>
      </c>
      <c r="L17" s="46">
        <f t="shared" si="1"/>
        <v>300360</v>
      </c>
    </row>
    <row r="18" spans="2:12" ht="15.75" x14ac:dyDescent="0.25">
      <c r="B18" s="24">
        <v>2018</v>
      </c>
      <c r="C18" s="40">
        <v>144</v>
      </c>
      <c r="D18" s="40">
        <v>6246</v>
      </c>
      <c r="E18" s="41">
        <v>163695</v>
      </c>
      <c r="F18" s="41">
        <v>99880</v>
      </c>
      <c r="G18" s="32">
        <v>162145</v>
      </c>
      <c r="H18" s="40">
        <v>15033</v>
      </c>
      <c r="I18" s="47">
        <v>18370</v>
      </c>
      <c r="J18" s="42">
        <f t="shared" ref="J18:J24" si="2">SUM(C18:I18)</f>
        <v>465513</v>
      </c>
      <c r="K18" s="32">
        <v>311017</v>
      </c>
      <c r="L18" s="42">
        <f t="shared" si="1"/>
        <v>303368</v>
      </c>
    </row>
    <row r="19" spans="2:12" ht="15.75" x14ac:dyDescent="0.25">
      <c r="B19" s="27">
        <v>2019</v>
      </c>
      <c r="C19" s="43">
        <v>127</v>
      </c>
      <c r="D19" s="43">
        <v>6467</v>
      </c>
      <c r="E19" s="44">
        <v>161105</v>
      </c>
      <c r="F19" s="44">
        <v>100863</v>
      </c>
      <c r="G19" s="31">
        <v>164947</v>
      </c>
      <c r="H19" s="43">
        <v>14248</v>
      </c>
      <c r="I19" s="45">
        <v>19143</v>
      </c>
      <c r="J19" s="46">
        <f t="shared" si="2"/>
        <v>466900</v>
      </c>
      <c r="K19" s="31">
        <v>314168</v>
      </c>
      <c r="L19" s="46">
        <f t="shared" si="1"/>
        <v>301953</v>
      </c>
    </row>
    <row r="20" spans="2:12" ht="15.75" x14ac:dyDescent="0.25">
      <c r="B20" s="81">
        <v>2020</v>
      </c>
      <c r="C20" s="83">
        <v>105</v>
      </c>
      <c r="D20" s="83">
        <v>6643</v>
      </c>
      <c r="E20" s="84">
        <v>160860</v>
      </c>
      <c r="F20" s="84">
        <v>103879</v>
      </c>
      <c r="G20" s="85">
        <v>164193</v>
      </c>
      <c r="H20" s="83">
        <v>13629</v>
      </c>
      <c r="I20" s="86">
        <v>19753</v>
      </c>
      <c r="J20" s="42">
        <f t="shared" si="2"/>
        <v>469062</v>
      </c>
      <c r="K20" s="85">
        <v>316651</v>
      </c>
      <c r="L20" s="42">
        <f t="shared" si="1"/>
        <v>304869</v>
      </c>
    </row>
    <row r="21" spans="2:12" ht="15.75" x14ac:dyDescent="0.25">
      <c r="B21" s="27">
        <v>2021</v>
      </c>
      <c r="C21" s="43">
        <v>85</v>
      </c>
      <c r="D21" s="43">
        <v>6801</v>
      </c>
      <c r="E21" s="44">
        <v>161459</v>
      </c>
      <c r="F21" s="44">
        <v>104610</v>
      </c>
      <c r="G21" s="31">
        <v>163934</v>
      </c>
      <c r="H21" s="43">
        <v>13191</v>
      </c>
      <c r="I21" s="45">
        <v>20328</v>
      </c>
      <c r="J21" s="46">
        <f t="shared" si="2"/>
        <v>470408</v>
      </c>
      <c r="K21" s="31">
        <v>317169</v>
      </c>
      <c r="L21" s="46">
        <f t="shared" si="1"/>
        <v>306474</v>
      </c>
    </row>
    <row r="22" spans="2:12" ht="15.75" x14ac:dyDescent="0.25">
      <c r="B22" s="24">
        <v>2022</v>
      </c>
      <c r="C22" s="40">
        <v>79</v>
      </c>
      <c r="D22" s="40">
        <v>6957</v>
      </c>
      <c r="E22" s="41">
        <v>164090</v>
      </c>
      <c r="F22" s="41">
        <v>104498</v>
      </c>
      <c r="G22" s="32">
        <v>166738</v>
      </c>
      <c r="H22" s="40">
        <v>13180</v>
      </c>
      <c r="I22" s="47">
        <v>20804</v>
      </c>
      <c r="J22" s="42">
        <f t="shared" si="2"/>
        <v>476346</v>
      </c>
      <c r="K22" s="32">
        <v>321217</v>
      </c>
      <c r="L22" s="42">
        <f t="shared" si="1"/>
        <v>309608</v>
      </c>
    </row>
    <row r="23" spans="2:12" ht="15.75" x14ac:dyDescent="0.25">
      <c r="B23" s="27">
        <v>2023</v>
      </c>
      <c r="C23" s="43">
        <v>71</v>
      </c>
      <c r="D23" s="43">
        <v>7144</v>
      </c>
      <c r="E23" s="43">
        <v>167711</v>
      </c>
      <c r="F23" s="43">
        <v>106711</v>
      </c>
      <c r="G23" s="31">
        <v>174113</v>
      </c>
      <c r="H23" s="43">
        <v>13428</v>
      </c>
      <c r="I23" s="45">
        <v>21292</v>
      </c>
      <c r="J23" s="46">
        <f t="shared" si="2"/>
        <v>490470</v>
      </c>
      <c r="K23" s="31">
        <v>332313</v>
      </c>
      <c r="L23" s="46">
        <f t="shared" si="1"/>
        <v>316357</v>
      </c>
    </row>
    <row r="24" spans="2:12" ht="15.75" x14ac:dyDescent="0.25">
      <c r="B24" s="24">
        <v>2024</v>
      </c>
      <c r="C24" s="40">
        <v>59</v>
      </c>
      <c r="D24" s="40">
        <v>7309</v>
      </c>
      <c r="E24" s="40">
        <v>172012</v>
      </c>
      <c r="F24" s="40">
        <v>109727</v>
      </c>
      <c r="G24" s="32">
        <v>179194</v>
      </c>
      <c r="H24" s="40">
        <v>13429</v>
      </c>
      <c r="I24" s="47">
        <v>21545</v>
      </c>
      <c r="J24" s="42">
        <f t="shared" si="2"/>
        <v>503275</v>
      </c>
      <c r="K24" s="32">
        <v>342400</v>
      </c>
      <c r="L24" s="42">
        <f>J24-G24</f>
        <v>324081</v>
      </c>
    </row>
    <row r="25" spans="2:12" ht="10.35" customHeight="1" x14ac:dyDescent="0.25">
      <c r="B25" s="25"/>
      <c r="C25" s="52"/>
      <c r="D25" s="52"/>
      <c r="E25" s="52"/>
      <c r="F25" s="52"/>
      <c r="G25" s="52"/>
      <c r="H25" s="52"/>
      <c r="I25" s="52"/>
      <c r="J25" s="53"/>
      <c r="K25" s="52"/>
      <c r="L25" s="53"/>
    </row>
    <row r="26" spans="2:12" ht="15" customHeight="1" x14ac:dyDescent="0.25">
      <c r="B26" s="12" t="s">
        <v>0</v>
      </c>
      <c r="C26" s="40"/>
      <c r="D26" s="40"/>
      <c r="E26" s="41"/>
      <c r="F26" s="41"/>
      <c r="G26" s="48"/>
      <c r="H26" s="40"/>
      <c r="I26" s="47"/>
      <c r="J26" s="42"/>
      <c r="K26" s="40"/>
      <c r="L26" s="42"/>
    </row>
    <row r="27" spans="2:12" ht="10.3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ht="15.75" x14ac:dyDescent="0.25">
      <c r="B28" s="114">
        <v>2025</v>
      </c>
      <c r="C28" s="116">
        <v>50</v>
      </c>
      <c r="D28" s="116">
        <v>7560</v>
      </c>
      <c r="E28" s="116">
        <v>174950</v>
      </c>
      <c r="F28" s="116">
        <v>112200</v>
      </c>
      <c r="G28" s="117">
        <v>183900</v>
      </c>
      <c r="H28" s="116">
        <v>13600</v>
      </c>
      <c r="I28" s="118">
        <v>21800</v>
      </c>
      <c r="J28" s="119">
        <f>SUM(C28:I28)</f>
        <v>514060</v>
      </c>
      <c r="K28" s="117">
        <v>351350</v>
      </c>
      <c r="L28" s="119">
        <f t="shared" si="1"/>
        <v>330160</v>
      </c>
    </row>
    <row r="29" spans="2:12" ht="15.75" x14ac:dyDescent="0.25">
      <c r="B29" s="24">
        <v>2026</v>
      </c>
      <c r="C29" s="40">
        <v>40</v>
      </c>
      <c r="D29" s="40">
        <v>7810</v>
      </c>
      <c r="E29" s="40">
        <v>176900</v>
      </c>
      <c r="F29" s="40">
        <v>114300</v>
      </c>
      <c r="G29" s="32">
        <v>185600</v>
      </c>
      <c r="H29" s="40">
        <v>13700</v>
      </c>
      <c r="I29" s="47">
        <v>22100</v>
      </c>
      <c r="J29" s="42">
        <f>SUM(C29:I29)</f>
        <v>520450</v>
      </c>
      <c r="K29" s="32">
        <v>354250</v>
      </c>
      <c r="L29" s="42">
        <f t="shared" si="1"/>
        <v>334850</v>
      </c>
    </row>
    <row r="30" spans="2:12" ht="15.75" x14ac:dyDescent="0.25">
      <c r="B30" s="27">
        <v>2027</v>
      </c>
      <c r="C30" s="43">
        <v>30</v>
      </c>
      <c r="D30" s="43">
        <v>8030</v>
      </c>
      <c r="E30" s="43">
        <v>178050</v>
      </c>
      <c r="F30" s="43">
        <v>116200</v>
      </c>
      <c r="G30" s="31">
        <v>187300</v>
      </c>
      <c r="H30" s="43">
        <v>13800</v>
      </c>
      <c r="I30" s="45">
        <v>22400</v>
      </c>
      <c r="J30" s="46">
        <f>SUM(C30:I30)</f>
        <v>525810</v>
      </c>
      <c r="K30" s="31">
        <v>357050</v>
      </c>
      <c r="L30" s="46">
        <f t="shared" si="1"/>
        <v>338510</v>
      </c>
    </row>
    <row r="31" spans="2:12" ht="15.75" x14ac:dyDescent="0.25">
      <c r="B31" s="24">
        <v>2028</v>
      </c>
      <c r="C31" s="40">
        <v>20</v>
      </c>
      <c r="D31" s="40">
        <v>8290</v>
      </c>
      <c r="E31" s="40">
        <v>178600</v>
      </c>
      <c r="F31" s="40">
        <v>117700</v>
      </c>
      <c r="G31" s="32">
        <v>188900</v>
      </c>
      <c r="H31" s="40">
        <v>14000</v>
      </c>
      <c r="I31" s="47">
        <v>22650</v>
      </c>
      <c r="J31" s="42">
        <f>SUM(C31:I31)</f>
        <v>530160</v>
      </c>
      <c r="K31" s="32">
        <v>359500</v>
      </c>
      <c r="L31" s="42">
        <f t="shared" si="1"/>
        <v>341260</v>
      </c>
    </row>
    <row r="32" spans="2:12" ht="15.75" x14ac:dyDescent="0.25">
      <c r="B32" s="27">
        <v>2029</v>
      </c>
      <c r="C32" s="43">
        <v>10</v>
      </c>
      <c r="D32" s="43">
        <v>8525</v>
      </c>
      <c r="E32" s="43">
        <v>178700</v>
      </c>
      <c r="F32" s="43">
        <v>118950</v>
      </c>
      <c r="G32" s="31">
        <v>190500</v>
      </c>
      <c r="H32" s="43">
        <v>14250</v>
      </c>
      <c r="I32" s="45">
        <v>22900</v>
      </c>
      <c r="J32" s="46">
        <f>SUM(C32:I32)</f>
        <v>533835</v>
      </c>
      <c r="K32" s="31">
        <v>361750</v>
      </c>
      <c r="L32" s="46">
        <f t="shared" si="1"/>
        <v>343335</v>
      </c>
    </row>
    <row r="33" spans="2:12" ht="10.3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15.75" x14ac:dyDescent="0.25">
      <c r="B34" s="24">
        <v>2030</v>
      </c>
      <c r="C34" s="40">
        <v>5</v>
      </c>
      <c r="D34" s="40">
        <v>8815</v>
      </c>
      <c r="E34" s="40">
        <v>178550</v>
      </c>
      <c r="F34" s="40">
        <v>120000</v>
      </c>
      <c r="G34" s="32">
        <v>192000</v>
      </c>
      <c r="H34" s="40">
        <v>14500</v>
      </c>
      <c r="I34" s="47">
        <v>23100</v>
      </c>
      <c r="J34" s="42">
        <f>SUM(C34:I34)</f>
        <v>536970</v>
      </c>
      <c r="K34" s="32">
        <v>363900</v>
      </c>
      <c r="L34" s="42">
        <f t="shared" si="1"/>
        <v>344970</v>
      </c>
    </row>
    <row r="35" spans="2:12" ht="15.75" x14ac:dyDescent="0.25">
      <c r="B35" s="27">
        <v>2031</v>
      </c>
      <c r="C35" s="43">
        <v>0</v>
      </c>
      <c r="D35" s="43">
        <v>9065</v>
      </c>
      <c r="E35" s="43">
        <v>178250</v>
      </c>
      <c r="F35" s="43">
        <v>120900</v>
      </c>
      <c r="G35" s="31">
        <v>193500</v>
      </c>
      <c r="H35" s="43">
        <v>14750</v>
      </c>
      <c r="I35" s="45">
        <v>23300</v>
      </c>
      <c r="J35" s="46">
        <f>SUM(C35:I35)</f>
        <v>539765</v>
      </c>
      <c r="K35" s="31">
        <v>366000</v>
      </c>
      <c r="L35" s="46">
        <f t="shared" si="1"/>
        <v>346265</v>
      </c>
    </row>
    <row r="36" spans="2:12" ht="15.75" x14ac:dyDescent="0.25">
      <c r="B36" s="24">
        <v>2032</v>
      </c>
      <c r="C36" s="40">
        <v>0</v>
      </c>
      <c r="D36" s="40">
        <v>9315</v>
      </c>
      <c r="E36" s="40">
        <v>177850</v>
      </c>
      <c r="F36" s="40">
        <v>121600</v>
      </c>
      <c r="G36" s="32">
        <v>194900</v>
      </c>
      <c r="H36" s="40">
        <v>15000</v>
      </c>
      <c r="I36" s="47">
        <v>23450</v>
      </c>
      <c r="J36" s="42">
        <f>SUM(C36:I36)</f>
        <v>542115</v>
      </c>
      <c r="K36" s="32">
        <v>367950</v>
      </c>
      <c r="L36" s="42">
        <f t="shared" si="1"/>
        <v>347215</v>
      </c>
    </row>
    <row r="37" spans="2:12" ht="15.75" x14ac:dyDescent="0.25">
      <c r="B37" s="27">
        <v>2033</v>
      </c>
      <c r="C37" s="43">
        <v>0</v>
      </c>
      <c r="D37" s="43">
        <v>9555</v>
      </c>
      <c r="E37" s="43">
        <v>177450</v>
      </c>
      <c r="F37" s="43">
        <v>122250</v>
      </c>
      <c r="G37" s="31">
        <v>196400</v>
      </c>
      <c r="H37" s="43">
        <v>15250</v>
      </c>
      <c r="I37" s="45">
        <v>23550</v>
      </c>
      <c r="J37" s="46">
        <f>SUM(C37:I37)</f>
        <v>544455</v>
      </c>
      <c r="K37" s="31">
        <v>369950</v>
      </c>
      <c r="L37" s="46">
        <f t="shared" si="1"/>
        <v>348055</v>
      </c>
    </row>
    <row r="38" spans="2:12" ht="15.75" x14ac:dyDescent="0.25">
      <c r="B38" s="24">
        <v>2034</v>
      </c>
      <c r="C38" s="40">
        <v>0</v>
      </c>
      <c r="D38" s="40">
        <v>9840</v>
      </c>
      <c r="E38" s="40">
        <v>177050</v>
      </c>
      <c r="F38" s="40">
        <v>122750</v>
      </c>
      <c r="G38" s="32">
        <v>197900</v>
      </c>
      <c r="H38" s="40">
        <v>15450</v>
      </c>
      <c r="I38" s="47">
        <v>23650</v>
      </c>
      <c r="J38" s="42">
        <f>SUM(C38:I38)</f>
        <v>546640</v>
      </c>
      <c r="K38" s="32">
        <v>371850</v>
      </c>
      <c r="L38" s="42">
        <f t="shared" si="1"/>
        <v>348740</v>
      </c>
    </row>
    <row r="39" spans="2:12" ht="10.35" customHeight="1" x14ac:dyDescent="0.25">
      <c r="B39" s="28"/>
      <c r="C39" s="54"/>
      <c r="D39" s="54"/>
      <c r="E39" s="54"/>
      <c r="F39" s="54"/>
      <c r="G39" s="33"/>
      <c r="H39" s="54"/>
      <c r="I39" s="52"/>
      <c r="J39" s="53"/>
      <c r="K39" s="33"/>
      <c r="L39" s="53"/>
    </row>
    <row r="40" spans="2:12" ht="15.75" x14ac:dyDescent="0.25">
      <c r="B40" s="27">
        <v>2035</v>
      </c>
      <c r="C40" s="43">
        <v>0</v>
      </c>
      <c r="D40" s="43">
        <v>10090</v>
      </c>
      <c r="E40" s="43">
        <v>176700</v>
      </c>
      <c r="F40" s="43">
        <v>123150</v>
      </c>
      <c r="G40" s="31">
        <v>199400</v>
      </c>
      <c r="H40" s="43">
        <v>15650</v>
      </c>
      <c r="I40" s="45">
        <v>23750</v>
      </c>
      <c r="J40" s="46">
        <f t="shared" ref="J40:J47" si="3">SUM(C40:I40)</f>
        <v>548740</v>
      </c>
      <c r="K40" s="31">
        <v>373650</v>
      </c>
      <c r="L40" s="46">
        <f t="shared" si="1"/>
        <v>349340</v>
      </c>
    </row>
    <row r="41" spans="2:12" ht="15.75" x14ac:dyDescent="0.25">
      <c r="B41" s="24">
        <v>2036</v>
      </c>
      <c r="C41" s="40">
        <v>0</v>
      </c>
      <c r="D41" s="40">
        <v>10385</v>
      </c>
      <c r="E41" s="40">
        <v>176350</v>
      </c>
      <c r="F41" s="40">
        <v>123500</v>
      </c>
      <c r="G41" s="32">
        <v>200900</v>
      </c>
      <c r="H41" s="40">
        <v>15850</v>
      </c>
      <c r="I41" s="47">
        <v>23800</v>
      </c>
      <c r="J41" s="42">
        <f t="shared" si="3"/>
        <v>550785</v>
      </c>
      <c r="K41" s="32">
        <v>375450</v>
      </c>
      <c r="L41" s="42">
        <f t="shared" si="1"/>
        <v>349885</v>
      </c>
    </row>
    <row r="42" spans="2:12" ht="15.75" x14ac:dyDescent="0.25">
      <c r="B42" s="27">
        <v>2037</v>
      </c>
      <c r="C42" s="43">
        <v>0</v>
      </c>
      <c r="D42" s="43">
        <v>10640</v>
      </c>
      <c r="E42" s="43">
        <v>176050</v>
      </c>
      <c r="F42" s="43">
        <v>123800</v>
      </c>
      <c r="G42" s="31">
        <v>202300</v>
      </c>
      <c r="H42" s="43">
        <v>16050</v>
      </c>
      <c r="I42" s="45">
        <v>23900</v>
      </c>
      <c r="J42" s="46">
        <f t="shared" si="3"/>
        <v>552740</v>
      </c>
      <c r="K42" s="31">
        <v>377250</v>
      </c>
      <c r="L42" s="46">
        <f t="shared" si="1"/>
        <v>350440</v>
      </c>
    </row>
    <row r="43" spans="2:12" ht="15.75" x14ac:dyDescent="0.25">
      <c r="B43" s="24">
        <v>2038</v>
      </c>
      <c r="C43" s="40">
        <v>0</v>
      </c>
      <c r="D43" s="40">
        <v>10900</v>
      </c>
      <c r="E43" s="40">
        <v>175800</v>
      </c>
      <c r="F43" s="40">
        <v>124000</v>
      </c>
      <c r="G43" s="32">
        <v>203600</v>
      </c>
      <c r="H43" s="40">
        <v>16250</v>
      </c>
      <c r="I43" s="47">
        <v>23950</v>
      </c>
      <c r="J43" s="42">
        <f t="shared" si="3"/>
        <v>554500</v>
      </c>
      <c r="K43" s="32">
        <v>378950</v>
      </c>
      <c r="L43" s="42">
        <f t="shared" si="1"/>
        <v>350900</v>
      </c>
    </row>
    <row r="44" spans="2:12" ht="15.75" x14ac:dyDescent="0.25">
      <c r="B44" s="27">
        <v>2039</v>
      </c>
      <c r="C44" s="43">
        <v>0</v>
      </c>
      <c r="D44" s="43">
        <v>11155</v>
      </c>
      <c r="E44" s="43">
        <v>175650</v>
      </c>
      <c r="F44" s="43">
        <v>124200</v>
      </c>
      <c r="G44" s="31">
        <v>205000</v>
      </c>
      <c r="H44" s="43">
        <v>16450</v>
      </c>
      <c r="I44" s="45">
        <v>24000</v>
      </c>
      <c r="J44" s="46">
        <f t="shared" ref="J44" si="4">SUM(C44:I44)</f>
        <v>556455</v>
      </c>
      <c r="K44" s="31">
        <v>380650</v>
      </c>
      <c r="L44" s="46">
        <f t="shared" si="1"/>
        <v>351455</v>
      </c>
    </row>
    <row r="45" spans="2:12" ht="10.3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ht="15.75" x14ac:dyDescent="0.25">
      <c r="B46" s="24">
        <v>2040</v>
      </c>
      <c r="C46" s="40">
        <v>0</v>
      </c>
      <c r="D46" s="40">
        <v>11405</v>
      </c>
      <c r="E46" s="40">
        <v>175550</v>
      </c>
      <c r="F46" s="40">
        <v>124300</v>
      </c>
      <c r="G46" s="32">
        <v>206300</v>
      </c>
      <c r="H46" s="40">
        <v>16650</v>
      </c>
      <c r="I46" s="47">
        <v>24050</v>
      </c>
      <c r="J46" s="42">
        <f t="shared" si="3"/>
        <v>558255</v>
      </c>
      <c r="K46" s="32">
        <v>382300</v>
      </c>
      <c r="L46" s="42">
        <f t="shared" si="1"/>
        <v>351955</v>
      </c>
    </row>
    <row r="47" spans="2:12" ht="15.75" x14ac:dyDescent="0.25">
      <c r="B47" s="27">
        <v>2041</v>
      </c>
      <c r="C47" s="43">
        <v>0</v>
      </c>
      <c r="D47" s="43">
        <v>11650</v>
      </c>
      <c r="E47" s="43">
        <v>175500</v>
      </c>
      <c r="F47" s="43">
        <v>124400</v>
      </c>
      <c r="G47" s="31">
        <v>207700</v>
      </c>
      <c r="H47" s="43">
        <v>16850</v>
      </c>
      <c r="I47" s="45">
        <v>24050</v>
      </c>
      <c r="J47" s="46">
        <f t="shared" si="3"/>
        <v>560150</v>
      </c>
      <c r="K47" s="31">
        <v>383950</v>
      </c>
      <c r="L47" s="46">
        <f t="shared" si="1"/>
        <v>352450</v>
      </c>
    </row>
    <row r="48" spans="2:12" ht="15.75" x14ac:dyDescent="0.25">
      <c r="B48" s="24">
        <v>2042</v>
      </c>
      <c r="C48" s="40">
        <v>0</v>
      </c>
      <c r="D48" s="40">
        <v>11870</v>
      </c>
      <c r="E48" s="40">
        <v>175550</v>
      </c>
      <c r="F48" s="40">
        <v>124500</v>
      </c>
      <c r="G48" s="32">
        <v>209100</v>
      </c>
      <c r="H48" s="40">
        <v>17050</v>
      </c>
      <c r="I48" s="47">
        <v>24100</v>
      </c>
      <c r="J48" s="42">
        <f>SUM(C48:I48)</f>
        <v>562170</v>
      </c>
      <c r="K48" s="32">
        <v>385600</v>
      </c>
      <c r="L48" s="42">
        <f t="shared" si="1"/>
        <v>353070</v>
      </c>
    </row>
    <row r="49" spans="2:12" ht="15.75" x14ac:dyDescent="0.25">
      <c r="B49" s="27">
        <v>2043</v>
      </c>
      <c r="C49" s="43">
        <v>0</v>
      </c>
      <c r="D49" s="43">
        <v>12095</v>
      </c>
      <c r="E49" s="43">
        <v>175650</v>
      </c>
      <c r="F49" s="43">
        <v>124600</v>
      </c>
      <c r="G49" s="31">
        <v>210500</v>
      </c>
      <c r="H49" s="43">
        <v>17250</v>
      </c>
      <c r="I49" s="45">
        <v>24100</v>
      </c>
      <c r="J49" s="46">
        <f t="shared" ref="J49:J51" si="5">SUM(C49:I49)</f>
        <v>564195</v>
      </c>
      <c r="K49" s="31">
        <v>387250</v>
      </c>
      <c r="L49" s="46">
        <f t="shared" si="1"/>
        <v>353695</v>
      </c>
    </row>
    <row r="50" spans="2:12" ht="15.75" x14ac:dyDescent="0.25">
      <c r="B50" s="24">
        <v>2044</v>
      </c>
      <c r="C50" s="40">
        <v>0</v>
      </c>
      <c r="D50" s="40">
        <v>12280</v>
      </c>
      <c r="E50" s="40">
        <v>175850</v>
      </c>
      <c r="F50" s="40">
        <v>124700</v>
      </c>
      <c r="G50" s="32">
        <v>212000</v>
      </c>
      <c r="H50" s="40">
        <v>17450</v>
      </c>
      <c r="I50" s="47">
        <v>24100</v>
      </c>
      <c r="J50" s="42">
        <f t="shared" ref="J50" si="6">SUM(C50:I50)</f>
        <v>566380</v>
      </c>
      <c r="K50" s="32">
        <v>388900</v>
      </c>
      <c r="L50" s="42">
        <f t="shared" si="1"/>
        <v>354380</v>
      </c>
    </row>
    <row r="51" spans="2:12" ht="15.75" x14ac:dyDescent="0.25">
      <c r="B51" s="27">
        <v>2045</v>
      </c>
      <c r="C51" s="43">
        <v>0</v>
      </c>
      <c r="D51" s="43">
        <v>12530</v>
      </c>
      <c r="E51" s="43">
        <v>176100</v>
      </c>
      <c r="F51" s="43">
        <v>124750</v>
      </c>
      <c r="G51" s="31">
        <v>213400</v>
      </c>
      <c r="H51" s="43">
        <v>17650</v>
      </c>
      <c r="I51" s="45">
        <v>24150</v>
      </c>
      <c r="J51" s="46">
        <f t="shared" si="5"/>
        <v>568580</v>
      </c>
      <c r="K51" s="31">
        <v>390450</v>
      </c>
      <c r="L51" s="46">
        <f t="shared" si="1"/>
        <v>355180</v>
      </c>
    </row>
    <row r="52" spans="2:12" ht="10.35" customHeight="1" x14ac:dyDescent="0.25">
      <c r="B52" s="28"/>
      <c r="C52" s="54"/>
      <c r="D52" s="54"/>
      <c r="E52" s="55"/>
      <c r="F52" s="54"/>
      <c r="G52" s="54"/>
      <c r="H52" s="54"/>
      <c r="I52" s="52"/>
      <c r="J52" s="53"/>
      <c r="K52" s="54"/>
      <c r="L52" s="53"/>
    </row>
    <row r="53" spans="2:12" ht="15" customHeight="1" x14ac:dyDescent="0.25">
      <c r="B53" s="35" t="s">
        <v>1</v>
      </c>
      <c r="C53" s="40"/>
      <c r="D53" s="42"/>
      <c r="E53" s="40"/>
      <c r="F53" s="40"/>
      <c r="G53" s="42"/>
      <c r="H53" s="40"/>
      <c r="I53" s="40"/>
      <c r="J53" s="40"/>
      <c r="K53" s="42"/>
      <c r="L53" s="40"/>
    </row>
    <row r="54" spans="2:12" ht="15" customHeight="1" x14ac:dyDescent="0.25">
      <c r="B54" s="24" t="s">
        <v>63</v>
      </c>
      <c r="C54" s="29">
        <f>RATE(2024-2010,,-C10,C24)</f>
        <v>-8.7311492011671529E-2</v>
      </c>
      <c r="D54" s="29">
        <f t="shared" ref="D54:L54" si="7">RATE(2024-2010,,-D10,D24)</f>
        <v>5.0194124266579918E-2</v>
      </c>
      <c r="E54" s="29">
        <f t="shared" si="7"/>
        <v>-1.1420179030131192E-2</v>
      </c>
      <c r="F54" s="29">
        <f t="shared" si="7"/>
        <v>-8.5280166920812996E-3</v>
      </c>
      <c r="G54" s="29">
        <f t="shared" si="7"/>
        <v>1.6654926990185118E-2</v>
      </c>
      <c r="H54" s="29">
        <f t="shared" si="7"/>
        <v>-9.6287961835937012E-3</v>
      </c>
      <c r="I54" s="29">
        <f t="shared" si="7"/>
        <v>9.0119845039939776E-4</v>
      </c>
      <c r="J54" s="29">
        <f t="shared" si="7"/>
        <v>-7.3312467746391335E-4</v>
      </c>
      <c r="K54" s="29">
        <f t="shared" si="7"/>
        <v>5.2943311888072782E-3</v>
      </c>
      <c r="L54" s="29">
        <f t="shared" si="7"/>
        <v>-8.7033342190522851E-3</v>
      </c>
    </row>
    <row r="55" spans="2:12" ht="15" customHeight="1" x14ac:dyDescent="0.25">
      <c r="B55" s="27" t="s">
        <v>60</v>
      </c>
      <c r="C55" s="30">
        <f>RATE(2025-2024,,-C24,C28)</f>
        <v>-0.15254237288135586</v>
      </c>
      <c r="D55" s="30">
        <f t="shared" ref="D55:L55" si="8">RATE(2025-2024,,-D24,D28)</f>
        <v>3.4341223149541716E-2</v>
      </c>
      <c r="E55" s="30">
        <f t="shared" si="8"/>
        <v>1.7080203706718085E-2</v>
      </c>
      <c r="F55" s="30">
        <f t="shared" si="8"/>
        <v>2.2537752786460769E-2</v>
      </c>
      <c r="G55" s="30">
        <f t="shared" si="8"/>
        <v>2.6262040023661535E-2</v>
      </c>
      <c r="H55" s="30">
        <f t="shared" si="8"/>
        <v>1.2733636160548146E-2</v>
      </c>
      <c r="I55" s="30">
        <f t="shared" si="8"/>
        <v>1.1835692736133692E-2</v>
      </c>
      <c r="J55" s="30">
        <f t="shared" si="8"/>
        <v>2.1429635884953668E-2</v>
      </c>
      <c r="K55" s="30">
        <f t="shared" si="8"/>
        <v>2.6139018691588869E-2</v>
      </c>
      <c r="L55" s="30">
        <f t="shared" si="8"/>
        <v>1.8757656264946031E-2</v>
      </c>
    </row>
    <row r="56" spans="2:12" ht="15" customHeight="1" x14ac:dyDescent="0.25">
      <c r="B56" s="24" t="s">
        <v>61</v>
      </c>
      <c r="C56" s="29">
        <f>RATE(2035-2025,,-C28,C40)</f>
        <v>-0.99999874110137132</v>
      </c>
      <c r="D56" s="29">
        <f t="shared" ref="D56:L56" si="9">RATE(2035-2025,,-D28,D40)</f>
        <v>2.9288065199158386E-2</v>
      </c>
      <c r="E56" s="29">
        <f t="shared" si="9"/>
        <v>9.9581154259335619E-4</v>
      </c>
      <c r="F56" s="29">
        <f t="shared" si="9"/>
        <v>9.3555048357939156E-3</v>
      </c>
      <c r="G56" s="29">
        <f t="shared" si="9"/>
        <v>8.1249019038069133E-3</v>
      </c>
      <c r="H56" s="29">
        <f t="shared" si="9"/>
        <v>1.4139137702132806E-2</v>
      </c>
      <c r="I56" s="29">
        <f t="shared" si="9"/>
        <v>8.6040600347538198E-3</v>
      </c>
      <c r="J56" s="29">
        <f t="shared" si="9"/>
        <v>6.5498320271139294E-3</v>
      </c>
      <c r="K56" s="29">
        <f t="shared" si="9"/>
        <v>6.1726379692007265E-3</v>
      </c>
      <c r="L56" s="29">
        <f t="shared" si="9"/>
        <v>5.6628008379063996E-3</v>
      </c>
    </row>
    <row r="57" spans="2:12" ht="15" customHeight="1" x14ac:dyDescent="0.25">
      <c r="B57" s="27" t="s">
        <v>62</v>
      </c>
      <c r="C57" s="30">
        <f>RATE(2045-2025,,-C28,C51)</f>
        <v>-0.99911207191253926</v>
      </c>
      <c r="D57" s="30">
        <f t="shared" ref="D57:L57" si="10">RATE(2045-2025,,-D28,D51)</f>
        <v>2.5584535864984537E-2</v>
      </c>
      <c r="E57" s="30">
        <f t="shared" si="10"/>
        <v>3.2764349783264096E-4</v>
      </c>
      <c r="F57" s="30">
        <f t="shared" si="10"/>
        <v>5.3155145606633147E-3</v>
      </c>
      <c r="G57" s="30">
        <f t="shared" si="10"/>
        <v>7.4665470459960338E-3</v>
      </c>
      <c r="H57" s="30">
        <f t="shared" si="10"/>
        <v>1.3118603173340767E-2</v>
      </c>
      <c r="I57" s="30">
        <f t="shared" si="10"/>
        <v>5.1318435465221067E-3</v>
      </c>
      <c r="J57" s="30">
        <f t="shared" si="10"/>
        <v>5.052824394522629E-3</v>
      </c>
      <c r="K57" s="30">
        <f t="shared" si="10"/>
        <v>5.2897939388738E-3</v>
      </c>
      <c r="L57" s="30">
        <f t="shared" si="10"/>
        <v>3.6590439051109283E-3</v>
      </c>
    </row>
    <row r="58" spans="2:12" ht="15" customHeight="1" x14ac:dyDescent="0.2">
      <c r="B58" s="58" t="s">
        <v>44</v>
      </c>
      <c r="C58" s="59"/>
      <c r="D58" s="59"/>
      <c r="E58" s="59"/>
      <c r="F58" s="59"/>
      <c r="G58" s="59"/>
      <c r="H58" s="59"/>
      <c r="I58" s="59"/>
      <c r="J58" s="60"/>
      <c r="K58" s="59"/>
      <c r="L58" s="60"/>
    </row>
    <row r="59" spans="2:12" ht="15" customHeight="1" x14ac:dyDescent="0.25">
      <c r="B59" s="13" t="s">
        <v>45</v>
      </c>
      <c r="C59" s="49"/>
      <c r="D59" s="49"/>
      <c r="E59" s="49"/>
      <c r="F59" s="49"/>
      <c r="G59" s="49"/>
      <c r="H59" s="50"/>
      <c r="I59" s="51"/>
      <c r="J59" s="51"/>
      <c r="K59" s="51"/>
      <c r="L59" s="51"/>
    </row>
    <row r="60" spans="2:12" ht="15" customHeight="1" x14ac:dyDescent="0.25">
      <c r="B60" s="13" t="s">
        <v>46</v>
      </c>
      <c r="C60" s="49"/>
      <c r="D60" s="49"/>
      <c r="E60" s="49"/>
      <c r="F60" s="49"/>
      <c r="G60" s="49"/>
      <c r="H60" s="50"/>
      <c r="I60" s="51"/>
      <c r="J60" s="51"/>
      <c r="K60" s="51"/>
      <c r="L60" s="51"/>
    </row>
    <row r="61" spans="2:12" ht="15" customHeight="1" x14ac:dyDescent="0.25">
      <c r="B61" s="13" t="s">
        <v>47</v>
      </c>
      <c r="C61" s="49"/>
      <c r="D61" s="49"/>
      <c r="E61" s="49"/>
      <c r="F61" s="49"/>
      <c r="G61" s="49"/>
      <c r="H61" s="50"/>
      <c r="I61" s="51"/>
      <c r="J61" s="51"/>
      <c r="K61" s="51"/>
      <c r="L61" s="51"/>
    </row>
    <row r="62" spans="2:12" ht="15" customHeight="1" x14ac:dyDescent="0.25">
      <c r="B62" s="13" t="s">
        <v>65</v>
      </c>
      <c r="C62" s="49"/>
      <c r="D62" s="49"/>
      <c r="E62" s="49"/>
      <c r="F62" s="49"/>
      <c r="G62" s="49"/>
      <c r="H62" s="50"/>
      <c r="I62" s="51"/>
      <c r="J62" s="51"/>
      <c r="K62" s="51"/>
      <c r="L62" s="51"/>
    </row>
    <row r="63" spans="2:12" ht="15" customHeight="1" x14ac:dyDescent="0.25">
      <c r="B63" s="34" t="s">
        <v>48</v>
      </c>
      <c r="C63" s="49"/>
      <c r="D63" s="49"/>
      <c r="E63" s="49"/>
      <c r="F63" s="49"/>
      <c r="G63" s="49"/>
      <c r="H63" s="49"/>
      <c r="I63" s="51"/>
      <c r="J63" s="51"/>
      <c r="K63" s="51"/>
      <c r="L63" s="51"/>
    </row>
  </sheetData>
  <printOptions horizontalCentered="1"/>
  <pageMargins left="0.7" right="0.7" top="0.5" bottom="0.25" header="0.5" footer="0.25"/>
  <pageSetup scale="64" orientation="landscape" cellComments="asDisplayed" r:id="rId1"/>
  <headerFooter alignWithMargins="0"/>
  <ignoredErrors>
    <ignoredError sqref="J52 J10:J26 J28:J32 J40:J44 J34:J38 J46:J5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pageSetUpPr fitToPage="1"/>
  </sheetPr>
  <dimension ref="B1:O60"/>
  <sheetViews>
    <sheetView showGridLines="0" zoomScale="70" zoomScaleNormal="70" workbookViewId="0">
      <pane ySplit="10" topLeftCell="A20" activePane="bottomLeft" state="frozen"/>
      <selection activeCell="T1" sqref="T1:V2"/>
      <selection pane="bottomLeft" activeCell="Q1" sqref="Q1"/>
    </sheetView>
  </sheetViews>
  <sheetFormatPr defaultColWidth="9.140625" defaultRowHeight="12.75" x14ac:dyDescent="0.2"/>
  <cols>
    <col min="1" max="1" width="9.140625" style="1"/>
    <col min="2" max="2" width="17.5703125" style="5" customWidth="1"/>
    <col min="3" max="8" width="10.5703125" style="5" customWidth="1"/>
    <col min="9" max="9" width="11.7109375" style="5" customWidth="1"/>
    <col min="10" max="11" width="10.5703125" style="5" customWidth="1"/>
    <col min="12" max="12" width="10.7109375" style="5" customWidth="1"/>
    <col min="13" max="13" width="15.42578125" style="37" customWidth="1"/>
    <col min="14" max="15" width="9.140625" style="5"/>
    <col min="16" max="16384" width="9.140625" style="1"/>
  </cols>
  <sheetData>
    <row r="1" spans="2:15" ht="18.75" x14ac:dyDescent="0.3">
      <c r="B1" s="3" t="s">
        <v>49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2:15" ht="9" customHeight="1" x14ac:dyDescent="0.2">
      <c r="B2" s="4"/>
      <c r="C2" s="4"/>
      <c r="D2" s="4"/>
      <c r="E2" s="4"/>
      <c r="F2" s="4"/>
      <c r="G2" s="4"/>
      <c r="H2" s="4"/>
      <c r="I2" s="4"/>
      <c r="J2" s="4"/>
    </row>
    <row r="3" spans="2:15" ht="21" x14ac:dyDescent="0.35">
      <c r="B3" s="6" t="s">
        <v>50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2:15" ht="15.75" x14ac:dyDescent="0.25">
      <c r="B4" s="8" t="s">
        <v>51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5" ht="9" customHeight="1" x14ac:dyDescent="0.2"/>
    <row r="6" spans="2:15" s="65" customFormat="1" ht="18" customHeight="1" x14ac:dyDescent="0.25">
      <c r="B6" s="62"/>
      <c r="C6" s="63" t="s">
        <v>8</v>
      </c>
      <c r="D6" s="63"/>
      <c r="E6" s="63"/>
      <c r="F6" s="63"/>
      <c r="G6" s="62"/>
      <c r="H6" s="62"/>
      <c r="I6" s="68"/>
      <c r="J6" s="68"/>
      <c r="K6" s="63"/>
      <c r="L6" s="63"/>
      <c r="M6" s="63"/>
      <c r="N6" s="67"/>
      <c r="O6" s="67"/>
    </row>
    <row r="7" spans="2:15" s="65" customFormat="1" ht="18" customHeight="1" x14ac:dyDescent="0.25">
      <c r="B7" s="62"/>
      <c r="C7" s="63" t="s">
        <v>52</v>
      </c>
      <c r="D7" s="63"/>
      <c r="E7" s="66" t="s">
        <v>10</v>
      </c>
      <c r="F7" s="66"/>
      <c r="G7" s="63" t="s">
        <v>11</v>
      </c>
      <c r="H7" s="63"/>
      <c r="I7" s="62"/>
      <c r="J7" s="62"/>
      <c r="K7" s="63" t="s">
        <v>5</v>
      </c>
      <c r="L7" s="63"/>
      <c r="M7" s="63"/>
      <c r="N7" s="67"/>
      <c r="O7" s="67"/>
    </row>
    <row r="8" spans="2:15" ht="50.25" customHeight="1" x14ac:dyDescent="0.25">
      <c r="B8" s="15" t="s">
        <v>2</v>
      </c>
      <c r="C8" s="16" t="s">
        <v>14</v>
      </c>
      <c r="D8" s="16" t="s">
        <v>15</v>
      </c>
      <c r="E8" s="16" t="s">
        <v>16</v>
      </c>
      <c r="F8" s="16" t="s">
        <v>17</v>
      </c>
      <c r="G8" s="17" t="s">
        <v>9</v>
      </c>
      <c r="H8" s="17" t="s">
        <v>10</v>
      </c>
      <c r="I8" s="72" t="s">
        <v>53</v>
      </c>
      <c r="J8" s="72" t="s">
        <v>54</v>
      </c>
      <c r="K8" s="18" t="s">
        <v>55</v>
      </c>
      <c r="L8" s="17" t="s">
        <v>4</v>
      </c>
      <c r="M8" s="18" t="s">
        <v>3</v>
      </c>
      <c r="N8" s="14"/>
      <c r="O8" s="14"/>
    </row>
    <row r="9" spans="2:15" ht="15.75" x14ac:dyDescent="0.25">
      <c r="B9" s="12" t="s">
        <v>24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80"/>
      <c r="N9" s="14"/>
      <c r="O9" s="14"/>
    </row>
    <row r="10" spans="2:15" ht="15.75" x14ac:dyDescent="0.25">
      <c r="B10" s="23">
        <v>2010</v>
      </c>
      <c r="C10" s="21">
        <v>133.11718500000001</v>
      </c>
      <c r="D10" s="21">
        <v>53.853118200000004</v>
      </c>
      <c r="E10" s="21">
        <v>187.13931599999998</v>
      </c>
      <c r="F10" s="21">
        <v>1122.8927756999999</v>
      </c>
      <c r="G10" s="21">
        <v>10.721187</v>
      </c>
      <c r="H10" s="21">
        <v>124.8025018</v>
      </c>
      <c r="I10" s="21">
        <v>21.584059199999999</v>
      </c>
      <c r="J10" s="21">
        <v>1.4615543</v>
      </c>
      <c r="K10" s="21">
        <f t="shared" ref="K10:K18" si="0">C10+D10+G10+I10+J10</f>
        <v>220.73710370000003</v>
      </c>
      <c r="L10" s="21">
        <f t="shared" ref="L10:L18" si="1">E10+F10+H10</f>
        <v>1434.8345935</v>
      </c>
      <c r="M10" s="21">
        <f t="shared" ref="M10:M18" si="2">K10+L10</f>
        <v>1655.5716972</v>
      </c>
      <c r="N10" s="14"/>
      <c r="O10" s="14"/>
    </row>
    <row r="11" spans="2:15" ht="15.75" x14ac:dyDescent="0.25">
      <c r="B11" s="78" t="s">
        <v>25</v>
      </c>
      <c r="C11" s="20">
        <v>129.92742064399997</v>
      </c>
      <c r="D11" s="20">
        <v>52.861394609333331</v>
      </c>
      <c r="E11" s="20">
        <v>195.33294007280506</v>
      </c>
      <c r="F11" s="20">
        <v>1124.6081950036</v>
      </c>
      <c r="G11" s="20">
        <v>10.328208</v>
      </c>
      <c r="H11" s="20">
        <v>136.40532000000002</v>
      </c>
      <c r="I11" s="20">
        <v>21.481487478655811</v>
      </c>
      <c r="J11" s="20">
        <v>1.3622000000000001</v>
      </c>
      <c r="K11" s="20">
        <f t="shared" si="0"/>
        <v>215.96071073198911</v>
      </c>
      <c r="L11" s="20">
        <f t="shared" si="1"/>
        <v>1456.3464550764052</v>
      </c>
      <c r="M11" s="20">
        <f t="shared" si="2"/>
        <v>1672.3071658083943</v>
      </c>
      <c r="N11" s="14"/>
      <c r="O11" s="14"/>
    </row>
    <row r="12" spans="2:15" ht="15.75" x14ac:dyDescent="0.25">
      <c r="B12" s="23">
        <v>2012</v>
      </c>
      <c r="C12" s="21">
        <v>125.80498059583442</v>
      </c>
      <c r="D12" s="21">
        <v>53.858426237170839</v>
      </c>
      <c r="E12" s="21">
        <v>208.79636917721498</v>
      </c>
      <c r="F12" s="21">
        <v>1077.1600545500003</v>
      </c>
      <c r="G12" s="21">
        <v>10.234448</v>
      </c>
      <c r="H12" s="21">
        <v>148.93962150000002</v>
      </c>
      <c r="I12" s="21">
        <v>15.70433412</v>
      </c>
      <c r="J12" s="21">
        <v>0.84577499999999994</v>
      </c>
      <c r="K12" s="21">
        <f t="shared" si="0"/>
        <v>206.44796395300529</v>
      </c>
      <c r="L12" s="21">
        <f t="shared" si="1"/>
        <v>1434.8960452272152</v>
      </c>
      <c r="M12" s="21">
        <f t="shared" si="2"/>
        <v>1641.3440091802204</v>
      </c>
      <c r="N12" s="14"/>
      <c r="O12" s="14"/>
    </row>
    <row r="13" spans="2:15" ht="15.75" x14ac:dyDescent="0.25">
      <c r="B13" s="19">
        <v>2013</v>
      </c>
      <c r="C13" s="20">
        <v>117.19713740000002</v>
      </c>
      <c r="D13" s="20">
        <v>53.853118199999997</v>
      </c>
      <c r="E13" s="20">
        <v>188.60695290000001</v>
      </c>
      <c r="F13" s="20">
        <v>945.00999809999996</v>
      </c>
      <c r="G13" s="20">
        <v>8.8461684999999992</v>
      </c>
      <c r="H13" s="20">
        <v>126.0210585</v>
      </c>
      <c r="I13" s="20">
        <v>16.484165060000002</v>
      </c>
      <c r="J13" s="20">
        <v>0.88288140000000004</v>
      </c>
      <c r="K13" s="20">
        <f t="shared" si="0"/>
        <v>197.26347056000003</v>
      </c>
      <c r="L13" s="20">
        <f t="shared" si="1"/>
        <v>1259.6380095</v>
      </c>
      <c r="M13" s="20">
        <f t="shared" si="2"/>
        <v>1456.90148006</v>
      </c>
      <c r="N13" s="14"/>
      <c r="O13" s="14"/>
    </row>
    <row r="14" spans="2:15" ht="15.75" x14ac:dyDescent="0.25">
      <c r="B14" s="23">
        <v>2014</v>
      </c>
      <c r="C14" s="21">
        <v>119.95288089848533</v>
      </c>
      <c r="D14" s="21">
        <v>48.193576193410877</v>
      </c>
      <c r="E14" s="21">
        <v>198.84770189999989</v>
      </c>
      <c r="F14" s="21">
        <v>1135.2231539999998</v>
      </c>
      <c r="G14" s="21">
        <v>11.047900500000001</v>
      </c>
      <c r="H14" s="21">
        <v>132.34903500000001</v>
      </c>
      <c r="I14" s="21">
        <v>29.498610239999998</v>
      </c>
      <c r="J14" s="21">
        <v>0.84403470000000003</v>
      </c>
      <c r="K14" s="21">
        <f t="shared" si="0"/>
        <v>209.53700253189621</v>
      </c>
      <c r="L14" s="21">
        <f t="shared" si="1"/>
        <v>1466.4198908999997</v>
      </c>
      <c r="M14" s="21">
        <f t="shared" si="2"/>
        <v>1675.9568934318959</v>
      </c>
      <c r="N14" s="14"/>
      <c r="O14" s="14"/>
    </row>
    <row r="15" spans="2:15" ht="15.75" x14ac:dyDescent="0.25">
      <c r="B15" s="19">
        <v>2015</v>
      </c>
      <c r="C15" s="20">
        <v>128.42674603470542</v>
      </c>
      <c r="D15" s="20">
        <v>40.408021912039942</v>
      </c>
      <c r="E15" s="20">
        <v>191.35864020000005</v>
      </c>
      <c r="F15" s="20">
        <v>1062.9296069999998</v>
      </c>
      <c r="G15" s="20">
        <v>10.212736000000001</v>
      </c>
      <c r="H15" s="20">
        <v>128.30709579999998</v>
      </c>
      <c r="I15" s="20">
        <v>15.395487114756348</v>
      </c>
      <c r="J15" s="20">
        <v>1.2018635999999998</v>
      </c>
      <c r="K15" s="20">
        <f t="shared" si="0"/>
        <v>195.64485466150171</v>
      </c>
      <c r="L15" s="20">
        <f t="shared" si="1"/>
        <v>1382.595343</v>
      </c>
      <c r="M15" s="20">
        <f t="shared" si="2"/>
        <v>1578.2401976615017</v>
      </c>
      <c r="N15" s="14"/>
      <c r="O15" s="14"/>
    </row>
    <row r="16" spans="2:15" ht="15.75" x14ac:dyDescent="0.25">
      <c r="B16" s="23">
        <v>2016</v>
      </c>
      <c r="C16" s="21">
        <v>136.74285022845373</v>
      </c>
      <c r="D16" s="21">
        <v>42.361862656394138</v>
      </c>
      <c r="E16" s="21">
        <v>206.59671029430208</v>
      </c>
      <c r="F16" s="21">
        <v>1116.7030677692726</v>
      </c>
      <c r="G16" s="21">
        <v>9.7525624999999998</v>
      </c>
      <c r="H16" s="21">
        <v>113.4018312</v>
      </c>
      <c r="I16" s="21">
        <v>16.65323091846664</v>
      </c>
      <c r="J16" s="21">
        <v>0.98912310000000003</v>
      </c>
      <c r="K16" s="21">
        <f t="shared" si="0"/>
        <v>206.49962940331451</v>
      </c>
      <c r="L16" s="21">
        <f t="shared" si="1"/>
        <v>1436.7016092635747</v>
      </c>
      <c r="M16" s="21">
        <f t="shared" si="2"/>
        <v>1643.2012386668891</v>
      </c>
      <c r="N16" s="14"/>
      <c r="O16" s="14"/>
    </row>
    <row r="17" spans="2:15" ht="15.75" x14ac:dyDescent="0.25">
      <c r="B17" s="27">
        <v>2017</v>
      </c>
      <c r="C17" s="20">
        <v>138.47853818623813</v>
      </c>
      <c r="D17" s="20">
        <v>40.518254345083719</v>
      </c>
      <c r="E17" s="20">
        <v>198.44073687640446</v>
      </c>
      <c r="F17" s="20">
        <v>1203.7077927000003</v>
      </c>
      <c r="G17" s="20">
        <v>10.0140288</v>
      </c>
      <c r="H17" s="20">
        <v>138.8102208</v>
      </c>
      <c r="I17" s="20">
        <v>16.194000200000001</v>
      </c>
      <c r="J17" s="20">
        <v>1.2139051999999999</v>
      </c>
      <c r="K17" s="20">
        <f t="shared" si="0"/>
        <v>206.41872673132184</v>
      </c>
      <c r="L17" s="20">
        <f t="shared" si="1"/>
        <v>1540.9587503764046</v>
      </c>
      <c r="M17" s="20">
        <f t="shared" si="2"/>
        <v>1747.3774771077265</v>
      </c>
      <c r="N17" s="14"/>
      <c r="O17" s="14"/>
    </row>
    <row r="18" spans="2:15" ht="15.75" x14ac:dyDescent="0.25">
      <c r="B18" s="24">
        <v>2018</v>
      </c>
      <c r="C18" s="21">
        <v>152.39575123838472</v>
      </c>
      <c r="D18" s="21">
        <v>49.610620530346623</v>
      </c>
      <c r="E18" s="21">
        <v>233.66336700000008</v>
      </c>
      <c r="F18" s="21">
        <v>1454.6578464000004</v>
      </c>
      <c r="G18" s="21">
        <v>8.5909824000000015</v>
      </c>
      <c r="H18" s="21">
        <v>131.63953950000001</v>
      </c>
      <c r="I18" s="21">
        <v>20.340480499999998</v>
      </c>
      <c r="J18" s="21">
        <v>1.0278069999999999</v>
      </c>
      <c r="K18" s="21">
        <f t="shared" si="0"/>
        <v>231.96564166873134</v>
      </c>
      <c r="L18" s="21">
        <f t="shared" si="1"/>
        <v>1819.9607529000004</v>
      </c>
      <c r="M18" s="21">
        <f t="shared" si="2"/>
        <v>2051.9263945687317</v>
      </c>
      <c r="N18" s="14"/>
      <c r="O18" s="14"/>
    </row>
    <row r="19" spans="2:15" ht="15.75" x14ac:dyDescent="0.25">
      <c r="B19" s="27">
        <v>2019</v>
      </c>
      <c r="C19" s="20">
        <v>130.57156048200002</v>
      </c>
      <c r="D19" s="20">
        <v>44.913820599288712</v>
      </c>
      <c r="E19" s="20">
        <v>213.19400739999998</v>
      </c>
      <c r="F19" s="20">
        <v>1170.0925300000001</v>
      </c>
      <c r="G19" s="20">
        <v>7.9746474999999988</v>
      </c>
      <c r="H19" s="20">
        <v>127.19419590000001</v>
      </c>
      <c r="I19" s="20">
        <v>15.659971199999998</v>
      </c>
      <c r="J19" s="20">
        <v>1.0384439999999999</v>
      </c>
      <c r="K19" s="20">
        <f>C19+D19+G19+I19+J19</f>
        <v>200.15844378128872</v>
      </c>
      <c r="L19" s="20">
        <f>E19+F19+H19</f>
        <v>1510.4807333000001</v>
      </c>
      <c r="M19" s="20">
        <f>K19+L19</f>
        <v>1710.6391770812888</v>
      </c>
      <c r="N19" s="14"/>
      <c r="O19" s="14"/>
    </row>
    <row r="20" spans="2:15" ht="15.75" x14ac:dyDescent="0.25">
      <c r="B20" s="81">
        <v>2020</v>
      </c>
      <c r="C20" s="82">
        <v>145.64101844446</v>
      </c>
      <c r="D20" s="82">
        <v>34.86693470895306</v>
      </c>
      <c r="E20" s="82">
        <v>201.38645110000004</v>
      </c>
      <c r="F20" s="82">
        <v>1035.8984835000001</v>
      </c>
      <c r="G20" s="82">
        <v>7.7919375000000004</v>
      </c>
      <c r="H20" s="82">
        <v>104.95979009999999</v>
      </c>
      <c r="I20" s="82">
        <v>14.142875999999999</v>
      </c>
      <c r="J20" s="82">
        <v>1.0685595000000001</v>
      </c>
      <c r="K20" s="21">
        <f t="shared" ref="K20" si="3">C20+D20+G20+I20+J20</f>
        <v>203.51132615341305</v>
      </c>
      <c r="L20" s="21">
        <f t="shared" ref="L20" si="4">E20+F20+H20</f>
        <v>1342.2447247000002</v>
      </c>
      <c r="M20" s="21">
        <f t="shared" ref="M20" si="5">K20+L20</f>
        <v>1545.7560508534134</v>
      </c>
      <c r="N20" s="14"/>
      <c r="O20" s="14"/>
    </row>
    <row r="21" spans="2:15" ht="15.75" x14ac:dyDescent="0.25">
      <c r="B21" s="27">
        <v>2021</v>
      </c>
      <c r="C21" s="20">
        <v>154.5182282245139</v>
      </c>
      <c r="D21" s="20">
        <v>47.140662675486091</v>
      </c>
      <c r="E21" s="20">
        <v>229.5386288</v>
      </c>
      <c r="F21" s="20">
        <v>1556.672581468863</v>
      </c>
      <c r="G21" s="20">
        <v>7.9814646000000007</v>
      </c>
      <c r="H21" s="20">
        <v>123.0393155</v>
      </c>
      <c r="I21" s="20">
        <v>17.554418299999998</v>
      </c>
      <c r="J21" s="20">
        <v>1.4464204000000003</v>
      </c>
      <c r="K21" s="20">
        <f>C21+D21+G21+I21+J21</f>
        <v>228.6411942</v>
      </c>
      <c r="L21" s="20">
        <f>E21+F21+H21</f>
        <v>1909.2505257688629</v>
      </c>
      <c r="M21" s="20">
        <f>K21+L21</f>
        <v>2137.8917199688631</v>
      </c>
      <c r="N21" s="14"/>
      <c r="O21" s="14"/>
    </row>
    <row r="22" spans="2:15" ht="15.75" x14ac:dyDescent="0.25">
      <c r="B22" s="24">
        <v>2022</v>
      </c>
      <c r="C22" s="21">
        <v>158.36676520241508</v>
      </c>
      <c r="D22" s="21">
        <v>45.11669720139237</v>
      </c>
      <c r="E22" s="21">
        <v>241.89095999999998</v>
      </c>
      <c r="F22" s="21">
        <v>1683.0302947038006</v>
      </c>
      <c r="G22" s="21">
        <v>7.6301427999999989</v>
      </c>
      <c r="H22" s="21">
        <v>122.64919519999999</v>
      </c>
      <c r="I22" s="21">
        <v>20.987222800000005</v>
      </c>
      <c r="J22" s="21">
        <v>1.2708740000000001</v>
      </c>
      <c r="K22" s="21">
        <f>C22+D22+G22+I22+J22</f>
        <v>233.37170200380743</v>
      </c>
      <c r="L22" s="21">
        <f>E22+F22+H22</f>
        <v>2047.5704499038004</v>
      </c>
      <c r="M22" s="21">
        <f>K22+L22</f>
        <v>2280.9421519076077</v>
      </c>
      <c r="N22" s="14"/>
      <c r="O22" s="14"/>
    </row>
    <row r="23" spans="2:15" ht="15.75" x14ac:dyDescent="0.25">
      <c r="B23" s="27">
        <v>2023</v>
      </c>
      <c r="C23" s="20">
        <v>174.63841192001468</v>
      </c>
      <c r="D23" s="20">
        <v>46.004225479985308</v>
      </c>
      <c r="E23" s="20">
        <v>237.24078449999999</v>
      </c>
      <c r="F23" s="20">
        <v>1420.3603041803999</v>
      </c>
      <c r="G23" s="20">
        <v>9.4149225000000012</v>
      </c>
      <c r="H23" s="20">
        <v>118.44653849999999</v>
      </c>
      <c r="I23" s="20">
        <v>23.916383199999999</v>
      </c>
      <c r="J23" s="20">
        <v>1.8801485</v>
      </c>
      <c r="K23" s="20">
        <f>C23+D23+G23+I23+J23</f>
        <v>255.85409159999998</v>
      </c>
      <c r="L23" s="20">
        <f>E23+F23+H23</f>
        <v>1776.0476271804</v>
      </c>
      <c r="M23" s="20">
        <f>K23+L23</f>
        <v>2031.9017187804</v>
      </c>
      <c r="N23" s="14"/>
      <c r="O23" s="14"/>
    </row>
    <row r="24" spans="2:15" ht="15.75" x14ac:dyDescent="0.25">
      <c r="B24" s="24" t="s">
        <v>59</v>
      </c>
      <c r="C24" s="21">
        <v>168.18447611809464</v>
      </c>
      <c r="D24" s="21">
        <v>45.822479125901161</v>
      </c>
      <c r="E24" s="21">
        <v>244.04018946527935</v>
      </c>
      <c r="F24" s="21">
        <v>1475.4703179727524</v>
      </c>
      <c r="G24" s="21">
        <v>9.4932825236290022</v>
      </c>
      <c r="H24" s="21">
        <v>120.71819173809256</v>
      </c>
      <c r="I24" s="21">
        <v>23.63654687532566</v>
      </c>
      <c r="J24" s="21">
        <v>1.8651784329638155</v>
      </c>
      <c r="K24" s="21">
        <f>C24+D24+G24+I24+J24</f>
        <v>249.00196307591426</v>
      </c>
      <c r="L24" s="21">
        <f>E24+F24+H24</f>
        <v>1840.2286991761243</v>
      </c>
      <c r="M24" s="21">
        <f>K24+L24</f>
        <v>2089.2306622520387</v>
      </c>
      <c r="N24" s="14"/>
      <c r="O24" s="14"/>
    </row>
    <row r="25" spans="2:15" ht="9" customHeight="1" x14ac:dyDescent="0.25">
      <c r="B25" s="25"/>
      <c r="C25" s="26"/>
      <c r="D25" s="26"/>
      <c r="E25" s="26"/>
      <c r="F25" s="26"/>
      <c r="G25" s="112"/>
      <c r="H25" s="113"/>
      <c r="I25" s="112"/>
      <c r="J25" s="112"/>
      <c r="K25" s="26"/>
      <c r="L25" s="26"/>
      <c r="M25" s="26"/>
      <c r="N25" s="14"/>
      <c r="O25" s="14"/>
    </row>
    <row r="26" spans="2:15" ht="15" customHeight="1" x14ac:dyDescent="0.25">
      <c r="B26" s="12" t="s"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14"/>
      <c r="O26" s="14"/>
    </row>
    <row r="27" spans="2:15" ht="9" customHeight="1" x14ac:dyDescent="0.25">
      <c r="B27" s="24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14"/>
      <c r="O27" s="14"/>
    </row>
    <row r="28" spans="2:15" ht="15.75" x14ac:dyDescent="0.25">
      <c r="B28" s="114">
        <v>2025</v>
      </c>
      <c r="C28" s="115">
        <v>161.85171985767792</v>
      </c>
      <c r="D28" s="115">
        <v>45.664587180457275</v>
      </c>
      <c r="E28" s="115">
        <v>247.79788056878996</v>
      </c>
      <c r="F28" s="115">
        <v>1533.1402205813613</v>
      </c>
      <c r="G28" s="115">
        <v>9.5943429767754349</v>
      </c>
      <c r="H28" s="115">
        <v>123.49116459560891</v>
      </c>
      <c r="I28" s="115">
        <v>23.272769206480461</v>
      </c>
      <c r="J28" s="115">
        <v>1.8491739962117115</v>
      </c>
      <c r="K28" s="115">
        <f t="shared" ref="K28:K44" si="6">C28+D28+G28+I28+J28</f>
        <v>242.23259321760281</v>
      </c>
      <c r="L28" s="115">
        <f t="shared" ref="L28:L44" si="7">E28+F28+H28</f>
        <v>1904.4292657457602</v>
      </c>
      <c r="M28" s="115">
        <f t="shared" ref="M28:M44" si="8">K28+L28</f>
        <v>2146.6618589633631</v>
      </c>
      <c r="N28" s="14"/>
      <c r="O28" s="14"/>
    </row>
    <row r="29" spans="2:15" ht="15.75" x14ac:dyDescent="0.25">
      <c r="B29" s="24">
        <v>2026</v>
      </c>
      <c r="C29" s="21">
        <v>157.06927633344949</v>
      </c>
      <c r="D29" s="21">
        <v>45.48018844924087</v>
      </c>
      <c r="E29" s="21">
        <v>250.63102008091514</v>
      </c>
      <c r="F29" s="21">
        <v>1586.6710919202205</v>
      </c>
      <c r="G29" s="21">
        <v>9.6957852345310336</v>
      </c>
      <c r="H29" s="21">
        <v>126.34886022479648</v>
      </c>
      <c r="I29" s="21">
        <v>23.312828772734527</v>
      </c>
      <c r="J29" s="21">
        <v>1.8335058326667215</v>
      </c>
      <c r="K29" s="21">
        <f t="shared" si="6"/>
        <v>237.39158462262264</v>
      </c>
      <c r="L29" s="21">
        <f t="shared" si="7"/>
        <v>1963.650972225932</v>
      </c>
      <c r="M29" s="21">
        <f t="shared" si="8"/>
        <v>2201.0425568485548</v>
      </c>
      <c r="N29" s="14"/>
      <c r="O29" s="14"/>
    </row>
    <row r="30" spans="2:15" ht="15.75" x14ac:dyDescent="0.25">
      <c r="B30" s="27">
        <v>2027</v>
      </c>
      <c r="C30" s="20">
        <v>152.97126124306706</v>
      </c>
      <c r="D30" s="20">
        <v>45.311041517843492</v>
      </c>
      <c r="E30" s="20">
        <v>252.63308638229128</v>
      </c>
      <c r="F30" s="20">
        <v>1636.2573179252104</v>
      </c>
      <c r="G30" s="20">
        <v>9.8139126336125067</v>
      </c>
      <c r="H30" s="20">
        <v>129.20859603023862</v>
      </c>
      <c r="I30" s="20">
        <v>23.498507830329512</v>
      </c>
      <c r="J30" s="20">
        <v>1.8286734317516207</v>
      </c>
      <c r="K30" s="20">
        <f t="shared" si="6"/>
        <v>233.42339665660421</v>
      </c>
      <c r="L30" s="20">
        <f t="shared" si="7"/>
        <v>2018.0990003377403</v>
      </c>
      <c r="M30" s="20">
        <f t="shared" si="8"/>
        <v>2251.5223969943445</v>
      </c>
      <c r="N30" s="14"/>
      <c r="O30" s="14"/>
    </row>
    <row r="31" spans="2:15" ht="15.6" customHeight="1" x14ac:dyDescent="0.25">
      <c r="B31" s="24">
        <v>2028</v>
      </c>
      <c r="C31" s="21">
        <v>149.32095836005044</v>
      </c>
      <c r="D31" s="21">
        <v>45.138110832051559</v>
      </c>
      <c r="E31" s="21">
        <v>254.348134066722</v>
      </c>
      <c r="F31" s="21">
        <v>1686.0323324610915</v>
      </c>
      <c r="G31" s="21">
        <v>9.9225896805564773</v>
      </c>
      <c r="H31" s="21">
        <v>131.06396411247124</v>
      </c>
      <c r="I31" s="21">
        <v>23.677149372404877</v>
      </c>
      <c r="J31" s="21">
        <v>1.8274450506533209</v>
      </c>
      <c r="K31" s="21">
        <f t="shared" si="6"/>
        <v>229.88625329571667</v>
      </c>
      <c r="L31" s="21">
        <f t="shared" si="7"/>
        <v>2071.4444306402847</v>
      </c>
      <c r="M31" s="21">
        <f t="shared" si="8"/>
        <v>2301.3306839360016</v>
      </c>
      <c r="N31" s="14"/>
      <c r="O31" s="14"/>
    </row>
    <row r="32" spans="2:15" ht="15.75" x14ac:dyDescent="0.25">
      <c r="B32" s="27">
        <v>2029</v>
      </c>
      <c r="C32" s="20">
        <v>146.38683699138335</v>
      </c>
      <c r="D32" s="20">
        <v>44.927553686419934</v>
      </c>
      <c r="E32" s="20">
        <v>256.22320362375132</v>
      </c>
      <c r="F32" s="20">
        <v>1735.6996739899923</v>
      </c>
      <c r="G32" s="20">
        <v>10.031493173042994</v>
      </c>
      <c r="H32" s="20">
        <v>134.06850903806603</v>
      </c>
      <c r="I32" s="20">
        <v>23.871067742103577</v>
      </c>
      <c r="J32" s="20">
        <v>1.85741951954252</v>
      </c>
      <c r="K32" s="20">
        <f>C32+D32+G32+I32+J32</f>
        <v>227.0743711124924</v>
      </c>
      <c r="L32" s="20">
        <f>E32+F32+H32</f>
        <v>2125.9913866518095</v>
      </c>
      <c r="M32" s="20">
        <f>K32+L32</f>
        <v>2353.0657577643019</v>
      </c>
      <c r="N32" s="14"/>
      <c r="O32" s="14"/>
    </row>
    <row r="33" spans="2:15" ht="9" customHeight="1" x14ac:dyDescent="0.25">
      <c r="B33" s="24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14"/>
      <c r="O33" s="14"/>
    </row>
    <row r="34" spans="2:15" ht="15.75" x14ac:dyDescent="0.25">
      <c r="B34" s="24">
        <v>2030</v>
      </c>
      <c r="C34" s="21">
        <v>144.36752297377902</v>
      </c>
      <c r="D34" s="21">
        <v>44.724159250541959</v>
      </c>
      <c r="E34" s="21">
        <v>257.61806884007012</v>
      </c>
      <c r="F34" s="21">
        <v>1784.6022089651995</v>
      </c>
      <c r="G34" s="21">
        <v>10.140623476911516</v>
      </c>
      <c r="H34" s="21">
        <v>135.94541957162616</v>
      </c>
      <c r="I34" s="21">
        <v>24.066953110130942</v>
      </c>
      <c r="J34" s="21">
        <v>1.8814921758348793</v>
      </c>
      <c r="K34" s="21">
        <f t="shared" si="6"/>
        <v>225.18075098719834</v>
      </c>
      <c r="L34" s="21">
        <f t="shared" si="7"/>
        <v>2178.1656973768959</v>
      </c>
      <c r="M34" s="21">
        <f t="shared" si="8"/>
        <v>2403.3464483640942</v>
      </c>
      <c r="N34" s="14"/>
      <c r="O34" s="14"/>
    </row>
    <row r="35" spans="2:15" ht="15.75" x14ac:dyDescent="0.25">
      <c r="B35" s="27">
        <v>2031</v>
      </c>
      <c r="C35" s="20">
        <v>143.11465224348083</v>
      </c>
      <c r="D35" s="20">
        <v>44.51209537454308</v>
      </c>
      <c r="E35" s="20">
        <v>259.1550919511605</v>
      </c>
      <c r="F35" s="20">
        <v>1835.9897393388369</v>
      </c>
      <c r="G35" s="20">
        <v>10.249980958531427</v>
      </c>
      <c r="H35" s="20">
        <v>138.92945642042326</v>
      </c>
      <c r="I35" s="20">
        <v>24.299733177292211</v>
      </c>
      <c r="J35" s="20">
        <v>1.9268774894825569</v>
      </c>
      <c r="K35" s="20">
        <f t="shared" si="6"/>
        <v>224.10333924333011</v>
      </c>
      <c r="L35" s="20">
        <f t="shared" si="7"/>
        <v>2234.0742877104208</v>
      </c>
      <c r="M35" s="20">
        <f t="shared" si="8"/>
        <v>2458.1776269537509</v>
      </c>
      <c r="N35" s="14"/>
      <c r="O35" s="14"/>
    </row>
    <row r="36" spans="2:15" ht="15.75" x14ac:dyDescent="0.25">
      <c r="B36" s="24">
        <v>2032</v>
      </c>
      <c r="C36" s="21">
        <v>141.90360124205552</v>
      </c>
      <c r="D36" s="21">
        <v>44.314826934891038</v>
      </c>
      <c r="E36" s="21">
        <v>260.68795242234137</v>
      </c>
      <c r="F36" s="21">
        <v>1883.5966571946806</v>
      </c>
      <c r="G36" s="21">
        <v>10.34317426647238</v>
      </c>
      <c r="H36" s="21">
        <v>140.90772547508806</v>
      </c>
      <c r="I36" s="21">
        <v>24.524442673005776</v>
      </c>
      <c r="J36" s="21">
        <v>1.9724359592684855</v>
      </c>
      <c r="K36" s="21">
        <f t="shared" si="6"/>
        <v>223.05848107569321</v>
      </c>
      <c r="L36" s="21">
        <f t="shared" si="7"/>
        <v>2285.1923350921102</v>
      </c>
      <c r="M36" s="21">
        <f t="shared" si="8"/>
        <v>2508.2508161678034</v>
      </c>
      <c r="N36" s="14"/>
      <c r="O36" s="14"/>
    </row>
    <row r="37" spans="2:15" ht="15.75" x14ac:dyDescent="0.25">
      <c r="B37" s="27">
        <v>2033</v>
      </c>
      <c r="C37" s="20">
        <v>141.04004769633099</v>
      </c>
      <c r="D37" s="20">
        <v>44.145080618940419</v>
      </c>
      <c r="E37" s="20">
        <v>261.86947115992882</v>
      </c>
      <c r="F37" s="20">
        <v>1931.8132343956772</v>
      </c>
      <c r="G37" s="20">
        <v>10.42614382539457</v>
      </c>
      <c r="H37" s="20">
        <v>144.03328609891759</v>
      </c>
      <c r="I37" s="20">
        <v>24.765968572680542</v>
      </c>
      <c r="J37" s="20">
        <v>2.0212192969396616</v>
      </c>
      <c r="K37" s="20">
        <f t="shared" si="6"/>
        <v>222.39846001028619</v>
      </c>
      <c r="L37" s="20">
        <f t="shared" si="7"/>
        <v>2337.7159916545234</v>
      </c>
      <c r="M37" s="20">
        <f t="shared" si="8"/>
        <v>2560.1144516648096</v>
      </c>
      <c r="N37" s="14"/>
      <c r="O37" s="14"/>
    </row>
    <row r="38" spans="2:15" ht="15.75" x14ac:dyDescent="0.25">
      <c r="B38" s="24">
        <v>2034</v>
      </c>
      <c r="C38" s="21">
        <v>140.45913009798295</v>
      </c>
      <c r="D38" s="21">
        <v>43.934168940304176</v>
      </c>
      <c r="E38" s="21">
        <v>263.46446604378815</v>
      </c>
      <c r="F38" s="21">
        <v>1984.2870865306602</v>
      </c>
      <c r="G38" s="21">
        <v>10.509129378836871</v>
      </c>
      <c r="H38" s="21">
        <v>147.09522244615431</v>
      </c>
      <c r="I38" s="21">
        <v>24.996892971686215</v>
      </c>
      <c r="J38" s="21">
        <v>2.0858007298872283</v>
      </c>
      <c r="K38" s="21">
        <f>C38+D38+G38+I38+J38</f>
        <v>221.98512211869743</v>
      </c>
      <c r="L38" s="21">
        <f>E38+F38+H38</f>
        <v>2394.8467750206028</v>
      </c>
      <c r="M38" s="21">
        <f>K38+L38</f>
        <v>2616.8318971393001</v>
      </c>
      <c r="N38" s="14"/>
      <c r="O38" s="14"/>
    </row>
    <row r="39" spans="2:15" ht="9" customHeight="1" x14ac:dyDescent="0.25">
      <c r="B39" s="28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14"/>
      <c r="O39" s="14"/>
    </row>
    <row r="40" spans="2:15" ht="15.75" x14ac:dyDescent="0.25">
      <c r="B40" s="27">
        <v>2035</v>
      </c>
      <c r="C40" s="20">
        <v>139.74928704222361</v>
      </c>
      <c r="D40" s="20">
        <v>43.79330301562419</v>
      </c>
      <c r="E40" s="20">
        <v>264.19839842347915</v>
      </c>
      <c r="F40" s="20">
        <v>2029.770882368914</v>
      </c>
      <c r="G40" s="20">
        <v>10.592130929121154</v>
      </c>
      <c r="H40" s="20">
        <v>149.349156861425</v>
      </c>
      <c r="I40" s="20">
        <v>25.19692128725271</v>
      </c>
      <c r="J40" s="20">
        <v>2.1398262998959239</v>
      </c>
      <c r="K40" s="20">
        <f t="shared" si="6"/>
        <v>221.47146857411758</v>
      </c>
      <c r="L40" s="20">
        <f t="shared" si="7"/>
        <v>2443.3184376538179</v>
      </c>
      <c r="M40" s="20">
        <f t="shared" si="8"/>
        <v>2664.7899062279357</v>
      </c>
      <c r="N40" s="14"/>
      <c r="O40" s="14"/>
    </row>
    <row r="41" spans="2:15" ht="15.75" x14ac:dyDescent="0.25">
      <c r="B41" s="24">
        <v>2036</v>
      </c>
      <c r="C41" s="21">
        <v>138.97735914878896</v>
      </c>
      <c r="D41" s="21">
        <v>43.719206089772108</v>
      </c>
      <c r="E41" s="21">
        <v>265.6620077445881</v>
      </c>
      <c r="F41" s="21">
        <v>2078.25873948143</v>
      </c>
      <c r="G41" s="21">
        <v>10.675148478569579</v>
      </c>
      <c r="H41" s="21">
        <v>151.5708177181555</v>
      </c>
      <c r="I41" s="21">
        <v>25.442317355195943</v>
      </c>
      <c r="J41" s="21">
        <v>2.1997903657300113</v>
      </c>
      <c r="K41" s="21">
        <f t="shared" si="6"/>
        <v>221.01382143805662</v>
      </c>
      <c r="L41" s="21">
        <f t="shared" si="7"/>
        <v>2495.4915649441737</v>
      </c>
      <c r="M41" s="21">
        <f>K41+L41</f>
        <v>2716.5053863822304</v>
      </c>
      <c r="N41" s="14"/>
      <c r="O41" s="14"/>
    </row>
    <row r="42" spans="2:15" ht="15.75" x14ac:dyDescent="0.25">
      <c r="B42" s="27">
        <v>2037</v>
      </c>
      <c r="C42" s="20">
        <v>138.52094141519245</v>
      </c>
      <c r="D42" s="20">
        <v>43.584265296980881</v>
      </c>
      <c r="E42" s="20">
        <v>267.45660888486839</v>
      </c>
      <c r="F42" s="20">
        <v>2125.9263394114655</v>
      </c>
      <c r="G42" s="20">
        <v>10.741782361776707</v>
      </c>
      <c r="H42" s="20">
        <v>154.59096813643788</v>
      </c>
      <c r="I42" s="20">
        <v>25.690631169485521</v>
      </c>
      <c r="J42" s="20">
        <v>2.2610117443366362</v>
      </c>
      <c r="K42" s="20">
        <f t="shared" si="6"/>
        <v>220.79863198777218</v>
      </c>
      <c r="L42" s="20">
        <f t="shared" si="7"/>
        <v>2547.9739164327716</v>
      </c>
      <c r="M42" s="20">
        <f t="shared" si="8"/>
        <v>2768.7725484205439</v>
      </c>
      <c r="N42" s="14"/>
      <c r="O42" s="14"/>
    </row>
    <row r="43" spans="2:15" ht="15.75" x14ac:dyDescent="0.25">
      <c r="B43" s="24">
        <v>2038</v>
      </c>
      <c r="C43" s="21">
        <v>138.10522636551283</v>
      </c>
      <c r="D43" s="21">
        <v>43.480540390320115</v>
      </c>
      <c r="E43" s="21">
        <v>269.61337915818746</v>
      </c>
      <c r="F43" s="21">
        <v>2170.803641596156</v>
      </c>
      <c r="G43" s="21">
        <v>10.808429068109071</v>
      </c>
      <c r="H43" s="21">
        <v>156.83838542377396</v>
      </c>
      <c r="I43" s="21">
        <v>25.939491849546396</v>
      </c>
      <c r="J43" s="21">
        <v>2.3245153291808589</v>
      </c>
      <c r="K43" s="21">
        <f t="shared" si="6"/>
        <v>220.65820300266924</v>
      </c>
      <c r="L43" s="21">
        <f t="shared" si="7"/>
        <v>2597.2554061781175</v>
      </c>
      <c r="M43" s="21">
        <f t="shared" si="8"/>
        <v>2817.9136091807868</v>
      </c>
      <c r="N43" s="14"/>
      <c r="O43" s="14"/>
    </row>
    <row r="44" spans="2:15" ht="15.75" x14ac:dyDescent="0.25">
      <c r="B44" s="27">
        <v>2039</v>
      </c>
      <c r="C44" s="20">
        <v>137.79936408808928</v>
      </c>
      <c r="D44" s="20">
        <v>43.389853409814243</v>
      </c>
      <c r="E44" s="20">
        <v>271.67491526069216</v>
      </c>
      <c r="F44" s="20">
        <v>2217.9818209835835</v>
      </c>
      <c r="G44" s="20">
        <v>10.875088599427075</v>
      </c>
      <c r="H44" s="20">
        <v>159.82982547628123</v>
      </c>
      <c r="I44" s="20">
        <v>26.194839524178601</v>
      </c>
      <c r="J44" s="20">
        <v>2.3880740953054804</v>
      </c>
      <c r="K44" s="20">
        <f t="shared" si="6"/>
        <v>220.64721971681467</v>
      </c>
      <c r="L44" s="20">
        <f t="shared" si="7"/>
        <v>2649.4865617205569</v>
      </c>
      <c r="M44" s="20">
        <f t="shared" si="8"/>
        <v>2870.1337814373715</v>
      </c>
      <c r="N44" s="14"/>
      <c r="O44" s="14"/>
    </row>
    <row r="45" spans="2:15" ht="9" customHeight="1" x14ac:dyDescent="0.25">
      <c r="B45" s="24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14"/>
      <c r="O45" s="14"/>
    </row>
    <row r="46" spans="2:15" ht="15.75" x14ac:dyDescent="0.25">
      <c r="B46" s="24">
        <v>2040</v>
      </c>
      <c r="C46" s="21">
        <v>137.48806424662649</v>
      </c>
      <c r="D46" s="21">
        <v>43.414240021705389</v>
      </c>
      <c r="E46" s="21">
        <v>273.67966564504565</v>
      </c>
      <c r="F46" s="21">
        <v>2259.7053532689588</v>
      </c>
      <c r="G46" s="21">
        <v>10.941760957591352</v>
      </c>
      <c r="H46" s="21">
        <v>162.02327856272515</v>
      </c>
      <c r="I46" s="21">
        <v>26.400108033441363</v>
      </c>
      <c r="J46" s="21">
        <v>2.4648148563581223</v>
      </c>
      <c r="K46" s="21">
        <f t="shared" ref="K46:K51" si="9">C46+D46+G46+I46+J46</f>
        <v>220.70898811572272</v>
      </c>
      <c r="L46" s="21">
        <f t="shared" ref="L46:L51" si="10">E46+F46+H46</f>
        <v>2695.4082974767293</v>
      </c>
      <c r="M46" s="21">
        <f t="shared" ref="M46:M51" si="11">K46+L46</f>
        <v>2916.1172855924519</v>
      </c>
      <c r="N46" s="14"/>
      <c r="O46" s="14"/>
    </row>
    <row r="47" spans="2:15" ht="15.75" x14ac:dyDescent="0.25">
      <c r="B47" s="27">
        <v>2041</v>
      </c>
      <c r="C47" s="20">
        <v>137.67797024259374</v>
      </c>
      <c r="D47" s="20">
        <v>43.456163391947456</v>
      </c>
      <c r="E47" s="20">
        <v>275.9220654643679</v>
      </c>
      <c r="F47" s="20">
        <v>2306.5453589361146</v>
      </c>
      <c r="G47" s="20">
        <v>11.008446144462784</v>
      </c>
      <c r="H47" s="20">
        <v>164.18472577019219</v>
      </c>
      <c r="I47" s="20">
        <v>26.657971978525389</v>
      </c>
      <c r="J47" s="20">
        <v>2.5409123178258946</v>
      </c>
      <c r="K47" s="20">
        <f t="shared" si="9"/>
        <v>221.34146407535528</v>
      </c>
      <c r="L47" s="20">
        <f t="shared" si="10"/>
        <v>2746.6521501706743</v>
      </c>
      <c r="M47" s="20">
        <f t="shared" si="11"/>
        <v>2967.9936142460297</v>
      </c>
      <c r="N47" s="14"/>
      <c r="O47" s="14"/>
    </row>
    <row r="48" spans="2:15" ht="15.75" x14ac:dyDescent="0.25">
      <c r="B48" s="24">
        <v>2042</v>
      </c>
      <c r="C48" s="21">
        <v>137.98398410752907</v>
      </c>
      <c r="D48" s="21">
        <v>43.517675952124748</v>
      </c>
      <c r="E48" s="21">
        <v>278.15181545945808</v>
      </c>
      <c r="F48" s="21">
        <v>2352.4456007089962</v>
      </c>
      <c r="G48" s="21">
        <v>11.07514416190249</v>
      </c>
      <c r="H48" s="21">
        <v>167.24832773445152</v>
      </c>
      <c r="I48" s="21">
        <v>26.917221378156132</v>
      </c>
      <c r="J48" s="21">
        <v>2.6176918276073358</v>
      </c>
      <c r="K48" s="21">
        <f t="shared" si="9"/>
        <v>222.1117174273198</v>
      </c>
      <c r="L48" s="21">
        <f t="shared" si="10"/>
        <v>2797.8457439029057</v>
      </c>
      <c r="M48" s="21">
        <f t="shared" si="11"/>
        <v>3019.9574613302257</v>
      </c>
      <c r="N48" s="14"/>
      <c r="O48" s="14"/>
    </row>
    <row r="49" spans="2:15" ht="15.75" x14ac:dyDescent="0.25">
      <c r="B49" s="27">
        <v>2043</v>
      </c>
      <c r="C49" s="20">
        <v>138.31461635791089</v>
      </c>
      <c r="D49" s="20">
        <v>43.551409282336579</v>
      </c>
      <c r="E49" s="20">
        <v>280.25318040387816</v>
      </c>
      <c r="F49" s="20">
        <v>2393.9536199112877</v>
      </c>
      <c r="G49" s="20">
        <v>11.141855011771828</v>
      </c>
      <c r="H49" s="20">
        <v>167.70747944552895</v>
      </c>
      <c r="I49" s="20">
        <v>27.173313439899193</v>
      </c>
      <c r="J49" s="20">
        <v>2.6957176296820098</v>
      </c>
      <c r="K49" s="20">
        <f t="shared" si="9"/>
        <v>222.87691172160052</v>
      </c>
      <c r="L49" s="20">
        <f t="shared" si="10"/>
        <v>2841.9142797606946</v>
      </c>
      <c r="M49" s="20">
        <f t="shared" si="11"/>
        <v>3064.7911914822953</v>
      </c>
      <c r="N49" s="14"/>
      <c r="O49" s="14"/>
    </row>
    <row r="50" spans="2:15" ht="15.75" x14ac:dyDescent="0.25">
      <c r="B50" s="24">
        <v>2044</v>
      </c>
      <c r="C50" s="21">
        <v>138.72007948824995</v>
      </c>
      <c r="D50" s="21">
        <v>43.600701384009589</v>
      </c>
      <c r="E50" s="21">
        <v>282.47141776434688</v>
      </c>
      <c r="F50" s="21">
        <v>2435.6393672868917</v>
      </c>
      <c r="G50" s="21">
        <v>11.208578695932394</v>
      </c>
      <c r="H50" s="21">
        <v>168.11111810919775</v>
      </c>
      <c r="I50" s="21">
        <v>27.44303774694842</v>
      </c>
      <c r="J50" s="21">
        <v>2.7752682569339253</v>
      </c>
      <c r="K50" s="21">
        <f t="shared" si="9"/>
        <v>223.74766557207428</v>
      </c>
      <c r="L50" s="21">
        <f t="shared" si="10"/>
        <v>2886.2219031604363</v>
      </c>
      <c r="M50" s="21">
        <f t="shared" si="11"/>
        <v>3109.9695687325107</v>
      </c>
      <c r="N50" s="14"/>
      <c r="O50" s="14"/>
    </row>
    <row r="51" spans="2:15" ht="15.75" x14ac:dyDescent="0.25">
      <c r="B51" s="27">
        <v>2045</v>
      </c>
      <c r="C51" s="20">
        <v>139.03696582354874</v>
      </c>
      <c r="D51" s="20">
        <v>43.688281844389039</v>
      </c>
      <c r="E51" s="20">
        <v>285.19663741689334</v>
      </c>
      <c r="F51" s="20">
        <v>2479.0702596060792</v>
      </c>
      <c r="G51" s="20">
        <v>11.275315216246034</v>
      </c>
      <c r="H51" s="20">
        <v>168.38623234462506</v>
      </c>
      <c r="I51" s="20">
        <v>27.705412679812639</v>
      </c>
      <c r="J51" s="20">
        <v>2.8546062382290236</v>
      </c>
      <c r="K51" s="20">
        <f t="shared" si="9"/>
        <v>224.56058180222547</v>
      </c>
      <c r="L51" s="20">
        <f t="shared" si="10"/>
        <v>2932.6531293675976</v>
      </c>
      <c r="M51" s="20">
        <f t="shared" si="11"/>
        <v>3157.213711169823</v>
      </c>
      <c r="N51" s="14"/>
      <c r="O51" s="14"/>
    </row>
    <row r="52" spans="2:15" ht="9" customHeight="1" x14ac:dyDescent="0.25">
      <c r="B52" s="28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14"/>
    </row>
    <row r="53" spans="2:15" ht="15" customHeight="1" x14ac:dyDescent="0.25">
      <c r="B53" s="35" t="s">
        <v>1</v>
      </c>
      <c r="C53" s="21"/>
      <c r="D53" s="21"/>
      <c r="E53" s="22"/>
      <c r="F53" s="21"/>
      <c r="G53" s="38"/>
      <c r="H53" s="38"/>
      <c r="I53" s="21"/>
      <c r="J53" s="21"/>
      <c r="K53" s="38"/>
      <c r="L53" s="38"/>
      <c r="M53" s="38"/>
      <c r="N53" s="14"/>
      <c r="O53" s="14"/>
    </row>
    <row r="54" spans="2:15" ht="15" customHeight="1" x14ac:dyDescent="0.25">
      <c r="B54" s="24" t="s">
        <v>63</v>
      </c>
      <c r="C54" s="29">
        <f>RATE(2024-2010,,-C10,C24)</f>
        <v>1.6842521001244181E-2</v>
      </c>
      <c r="D54" s="29">
        <f t="shared" ref="D54:M54" si="12">RATE(2024-2010,,-D10,D24)</f>
        <v>-1.1468411038467317E-2</v>
      </c>
      <c r="E54" s="29">
        <f t="shared" si="12"/>
        <v>1.9143763269767158E-2</v>
      </c>
      <c r="F54" s="29">
        <f t="shared" si="12"/>
        <v>1.9696363917307367E-2</v>
      </c>
      <c r="G54" s="29">
        <f t="shared" si="12"/>
        <v>-8.6507529897541704E-3</v>
      </c>
      <c r="H54" s="29">
        <f t="shared" si="12"/>
        <v>-2.3738683816262912E-3</v>
      </c>
      <c r="I54" s="29">
        <f t="shared" si="12"/>
        <v>6.5096008350483551E-3</v>
      </c>
      <c r="J54" s="29">
        <f t="shared" si="12"/>
        <v>1.7570887904638673E-2</v>
      </c>
      <c r="K54" s="29">
        <f t="shared" si="12"/>
        <v>8.6434524068246272E-3</v>
      </c>
      <c r="L54" s="29">
        <f t="shared" si="12"/>
        <v>1.7933208769239914E-2</v>
      </c>
      <c r="M54" s="29">
        <f t="shared" si="12"/>
        <v>1.6756666067093383E-2</v>
      </c>
      <c r="N54" s="14"/>
      <c r="O54" s="14"/>
    </row>
    <row r="55" spans="2:15" ht="15" customHeight="1" x14ac:dyDescent="0.25">
      <c r="B55" s="27" t="s">
        <v>60</v>
      </c>
      <c r="C55" s="30">
        <f>RATE(2025-2024,,-C24,C28)</f>
        <v>-3.7653631337353853E-2</v>
      </c>
      <c r="D55" s="30">
        <f t="shared" ref="D55:M55" si="13">RATE(2025-2024,,-D24,D28)</f>
        <v>-3.4457311881809357E-3</v>
      </c>
      <c r="E55" s="30">
        <f t="shared" si="13"/>
        <v>1.5397837183064686E-2</v>
      </c>
      <c r="F55" s="30">
        <f t="shared" si="13"/>
        <v>3.908577618006271E-2</v>
      </c>
      <c r="G55" s="30">
        <f t="shared" si="13"/>
        <v>1.064546987776796E-2</v>
      </c>
      <c r="H55" s="30">
        <f t="shared" si="13"/>
        <v>2.2970629509863193E-2</v>
      </c>
      <c r="I55" s="30">
        <f t="shared" si="13"/>
        <v>-1.5390474368527546E-2</v>
      </c>
      <c r="J55" s="30">
        <f t="shared" si="13"/>
        <v>-8.5806464782420423E-3</v>
      </c>
      <c r="K55" s="30">
        <f t="shared" si="13"/>
        <v>-2.7186010000441786E-2</v>
      </c>
      <c r="L55" s="30">
        <f t="shared" si="13"/>
        <v>3.4887276020843787E-2</v>
      </c>
      <c r="M55" s="30">
        <f t="shared" si="13"/>
        <v>2.7489160363661138E-2</v>
      </c>
      <c r="N55" s="14"/>
      <c r="O55" s="14"/>
    </row>
    <row r="56" spans="2:15" ht="15" customHeight="1" x14ac:dyDescent="0.25">
      <c r="B56" s="24" t="s">
        <v>61</v>
      </c>
      <c r="C56" s="29">
        <f>RATE(2035-2025,,-C28,C40)</f>
        <v>-1.4575789161732279E-2</v>
      </c>
      <c r="D56" s="29">
        <f t="shared" ref="D56:M56" si="14">RATE(2035-2025,,-D28,D40)</f>
        <v>-4.1754776931595405E-3</v>
      </c>
      <c r="E56" s="29">
        <f t="shared" si="14"/>
        <v>6.4292709936842433E-3</v>
      </c>
      <c r="F56" s="29">
        <f t="shared" si="14"/>
        <v>2.8457889542039382E-2</v>
      </c>
      <c r="G56" s="29">
        <f t="shared" si="14"/>
        <v>9.9428760344785882E-3</v>
      </c>
      <c r="H56" s="29">
        <f t="shared" si="14"/>
        <v>1.9193602417033429E-2</v>
      </c>
      <c r="I56" s="29">
        <f t="shared" si="14"/>
        <v>7.9754198065025757E-3</v>
      </c>
      <c r="J56" s="29">
        <f t="shared" si="14"/>
        <v>1.4705640093784342E-2</v>
      </c>
      <c r="K56" s="29">
        <f t="shared" si="14"/>
        <v>-8.9204369385122231E-3</v>
      </c>
      <c r="L56" s="29">
        <f t="shared" si="14"/>
        <v>2.5230511434170651E-2</v>
      </c>
      <c r="M56" s="29">
        <f t="shared" si="14"/>
        <v>2.1856550952103419E-2</v>
      </c>
      <c r="N56" s="14"/>
      <c r="O56" s="14"/>
    </row>
    <row r="57" spans="2:15" ht="15" customHeight="1" x14ac:dyDescent="0.25">
      <c r="B57" s="27" t="s">
        <v>62</v>
      </c>
      <c r="C57" s="30">
        <f>RATE(2045-2025,,-C28,C51)</f>
        <v>-7.5682538229651566E-3</v>
      </c>
      <c r="D57" s="30">
        <f t="shared" ref="D57:M57" si="15">RATE(2045-2025,,-D28,D51)</f>
        <v>-2.209714161449051E-3</v>
      </c>
      <c r="E57" s="30">
        <f t="shared" si="15"/>
        <v>7.0530303846641365E-3</v>
      </c>
      <c r="F57" s="30">
        <f t="shared" si="15"/>
        <v>2.43192816847069E-2</v>
      </c>
      <c r="G57" s="30">
        <f t="shared" si="15"/>
        <v>8.1047768432367419E-3</v>
      </c>
      <c r="H57" s="30">
        <f t="shared" si="15"/>
        <v>1.5625355484086036E-2</v>
      </c>
      <c r="I57" s="30">
        <f t="shared" si="15"/>
        <v>8.7552965641853348E-3</v>
      </c>
      <c r="J57" s="30">
        <f t="shared" si="15"/>
        <v>2.1947114250938766E-2</v>
      </c>
      <c r="K57" s="30">
        <f t="shared" si="15"/>
        <v>-3.7804794460684376E-3</v>
      </c>
      <c r="L57" s="30">
        <f t="shared" si="15"/>
        <v>2.1820926385161515E-2</v>
      </c>
      <c r="M57" s="30">
        <f t="shared" si="15"/>
        <v>1.9476025168802921E-2</v>
      </c>
      <c r="N57" s="14"/>
      <c r="O57" s="14"/>
    </row>
    <row r="58" spans="2:15" ht="15" customHeight="1" x14ac:dyDescent="0.2">
      <c r="B58" s="10" t="s">
        <v>56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57"/>
    </row>
    <row r="59" spans="2:15" ht="15" x14ac:dyDescent="0.25">
      <c r="B59" s="11" t="s">
        <v>26</v>
      </c>
      <c r="C59" s="11"/>
      <c r="D59" s="11"/>
      <c r="E59" s="11"/>
      <c r="F59" s="11"/>
      <c r="G59" s="11"/>
      <c r="H59" s="11"/>
      <c r="I59" s="11"/>
    </row>
    <row r="60" spans="2:15" ht="15" x14ac:dyDescent="0.25">
      <c r="B60" s="11" t="s">
        <v>57</v>
      </c>
      <c r="C60" s="11"/>
      <c r="D60" s="11"/>
      <c r="E60" s="11"/>
      <c r="F60" s="11"/>
      <c r="G60" s="11"/>
      <c r="H60" s="11"/>
      <c r="I60" s="11"/>
    </row>
  </sheetData>
  <printOptions horizontalCentered="1" gridLinesSet="0"/>
  <pageMargins left="0.5" right="0.5" top="0.5" bottom="0.25" header="0.3" footer="0.25"/>
  <pageSetup scale="61" orientation="landscape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0512CF2B02C4DBA77A31531C64F67" ma:contentTypeVersion="0" ma:contentTypeDescription="Create a new document." ma:contentTypeScope="" ma:versionID="bad26f8d78826572a0075354baa4c9f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9D3318-4DBB-45F7-BDC1-167D2A2EB7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0313DC-9839-4962-A54C-13961DD79062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0E7163-D1A7-4F9C-9790-089A69C36C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GA Aircraft 28</vt:lpstr>
      <vt:lpstr>GA Hours 29</vt:lpstr>
      <vt:lpstr>GA Pilots 30</vt:lpstr>
      <vt:lpstr>GA Fuel 31</vt:lpstr>
      <vt:lpstr>'GA Aircraft 28'!Print_Area</vt:lpstr>
      <vt:lpstr>'GA Fuel 31'!Print_Area</vt:lpstr>
      <vt:lpstr>'GA Hours 29'!Print_Area</vt:lpstr>
      <vt:lpstr>'GA Pilots 30'!Print_Area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Lizotte, Katherine (FAA)</dc:creator>
  <cp:keywords/>
  <dc:description/>
  <cp:lastModifiedBy>Barlett, Anna (FAA)</cp:lastModifiedBy>
  <cp:revision/>
  <dcterms:created xsi:type="dcterms:W3CDTF">2015-03-11T22:33:45Z</dcterms:created>
  <dcterms:modified xsi:type="dcterms:W3CDTF">2025-05-15T21:56:47Z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0x010100BE00512CF2B02C4DBA77A31531C64F67</vt:lpwstr>
  </property>
  <property fmtid="{D5CDD505-2E9C-101B-9397-08002B2CF9AE}" pid="3" name="IsMyDocuments">
    <vt:bool>true</vt:bool>
  </property>
</Properties>
</file>