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52" windowWidth="15240" windowHeight="8172" tabRatio="868" activeTab="1"/>
  </bookViews>
  <sheets>
    <sheet name="NOTES" sheetId="17" r:id="rId1"/>
    <sheet name="Table 1" sheetId="4" r:id="rId2"/>
    <sheet name="Table 2" sheetId="3" r:id="rId3"/>
    <sheet name="Table 3" sheetId="7" r:id="rId4"/>
    <sheet name="Table 4" sheetId="8" r:id="rId5"/>
    <sheet name="Table 5" sheetId="12" r:id="rId6"/>
    <sheet name="Table 6" sheetId="13" r:id="rId7"/>
    <sheet name="Table 7" sheetId="10" r:id="rId8"/>
    <sheet name="Table 8" sheetId="11" r:id="rId9"/>
    <sheet name="Table 9" sheetId="9" r:id="rId10"/>
    <sheet name="Table 10" sheetId="5" r:id="rId11"/>
    <sheet name="Table 11" sheetId="6" r:id="rId12"/>
    <sheet name="Table 12" sheetId="19" r:id="rId13"/>
    <sheet name="Table 12a" sheetId="20" r:id="rId14"/>
    <sheet name="Table 13" sheetId="21" r:id="rId15"/>
    <sheet name="Table 13a" sheetId="22" r:id="rId16"/>
    <sheet name="Table 14" sheetId="15" r:id="rId17"/>
    <sheet name="Table 15" sheetId="16" r:id="rId18"/>
    <sheet name="Table 16" sheetId="23" r:id="rId19"/>
    <sheet name="Table 17" sheetId="24" r:id="rId20"/>
    <sheet name="Table 18" sheetId="25" r:id="rId21"/>
    <sheet name="Table 19" sheetId="26" r:id="rId22"/>
    <sheet name="Table 20" sheetId="27" r:id="rId23"/>
    <sheet name="Table 21" sheetId="28" r:id="rId24"/>
    <sheet name="Table 22" sheetId="18" r:id="rId25"/>
  </sheets>
  <externalReferences>
    <externalReference r:id="rId26"/>
  </externalReferences>
  <definedNames>
    <definedName name="\S" localSheetId="0">'[1]Table 10'!#REF!</definedName>
    <definedName name="\S" localSheetId="16">'Table 14'!#REF!</definedName>
    <definedName name="\S" localSheetId="17">'Table 15'!#REF!</definedName>
    <definedName name="\S" localSheetId="5">'Table 5'!$J$2</definedName>
    <definedName name="\S" localSheetId="6">'Table 6'!#REF!</definedName>
    <definedName name="\S" localSheetId="9">'Table 9'!$P$2</definedName>
    <definedName name="\S">'Table 10'!#REF!</definedName>
    <definedName name="_5" localSheetId="0">'[1]Table 6'!#REF!</definedName>
    <definedName name="_5">'Table 6'!#REF!</definedName>
    <definedName name="aGE" localSheetId="0">#REF!</definedName>
    <definedName name="aGE">#REF!</definedName>
    <definedName name="AgeW">#REF!</definedName>
    <definedName name="APR2OR" localSheetId="24">#REF!</definedName>
    <definedName name="APR2OR">#REF!</definedName>
    <definedName name="APR2RE" localSheetId="24">#REF!</definedName>
    <definedName name="APR2RE">#REF!</definedName>
    <definedName name="APROR" localSheetId="24">#REF!</definedName>
    <definedName name="APROR">#REF!</definedName>
    <definedName name="APRRE" localSheetId="24">#REF!</definedName>
    <definedName name="APRRE">#REF!</definedName>
    <definedName name="AUGOR" localSheetId="24">#REF!</definedName>
    <definedName name="AUGOR">#REF!</definedName>
    <definedName name="AUGRE" localSheetId="24">#REF!</definedName>
    <definedName name="AUGRE">#REF!</definedName>
    <definedName name="AvAgeW2010">#REF!</definedName>
    <definedName name="AveAGE">#REF!</definedName>
    <definedName name="AveAge2">#REF!</definedName>
    <definedName name="AveAge2W">#REF!</definedName>
    <definedName name="AveAgeW">#REF!</definedName>
    <definedName name="CERT">#REF!</definedName>
    <definedName name="DECOR" localSheetId="24">#REF!</definedName>
    <definedName name="DECOR">#REF!</definedName>
    <definedName name="DECRE" localSheetId="24">#REF!</definedName>
    <definedName name="DECRE">#REF!</definedName>
    <definedName name="ESTIMATED_ACTIVE_WOMEN_AIRMEN_CERTIFICATES_HELD">'Table 2'!$A$2</definedName>
    <definedName name="FEB2OR" localSheetId="24">#REF!</definedName>
    <definedName name="FEB2OR">#REF!</definedName>
    <definedName name="FEB2RE" localSheetId="24">#REF!</definedName>
    <definedName name="FEB2RE">#REF!</definedName>
    <definedName name="FEBOR" localSheetId="24">#REF!</definedName>
    <definedName name="FEBOR">#REF!</definedName>
    <definedName name="FEBRE" localSheetId="24">#REF!</definedName>
    <definedName name="FEBRE">#REF!</definedName>
    <definedName name="ForTable4">'Table 3'!$A$7:$B$58</definedName>
    <definedName name="FSDO" localSheetId="24">#REF!</definedName>
    <definedName name="FSDO">#REF!</definedName>
    <definedName name="InstrumentMaster" localSheetId="0">#REF!</definedName>
    <definedName name="InstrumentMaster">#REF!</definedName>
    <definedName name="JAN2OR" localSheetId="24">#REF!</definedName>
    <definedName name="JAN2OR">#REF!</definedName>
    <definedName name="JAN2RE" localSheetId="24">#REF!</definedName>
    <definedName name="JAN2RE">#REF!</definedName>
    <definedName name="JANOR" localSheetId="24">#REF!</definedName>
    <definedName name="JANOR">#REF!</definedName>
    <definedName name="JANRE" localSheetId="24">#REF!</definedName>
    <definedName name="JANRE">#REF!</definedName>
    <definedName name="JULOR" localSheetId="24">#REF!</definedName>
    <definedName name="JULOR">#REF!</definedName>
    <definedName name="JULRE" localSheetId="24">#REF!</definedName>
    <definedName name="JULRE">#REF!</definedName>
    <definedName name="JUNOR" localSheetId="24">#REF!</definedName>
    <definedName name="JUNOR">#REF!</definedName>
    <definedName name="JUNRE" localSheetId="24">#REF!</definedName>
    <definedName name="JUNRE">#REF!</definedName>
    <definedName name="MAR2OR" localSheetId="24">#REF!</definedName>
    <definedName name="MAR2OR">#REF!</definedName>
    <definedName name="MAR2RE" localSheetId="24">#REF!</definedName>
    <definedName name="MAR2RE">#REF!</definedName>
    <definedName name="MAROR" localSheetId="24">#REF!</definedName>
    <definedName name="MAROR">#REF!</definedName>
    <definedName name="MARRE" localSheetId="24">#REF!</definedName>
    <definedName name="MARRE">#REF!</definedName>
    <definedName name="Master4T1pl" localSheetId="0">#REF!</definedName>
    <definedName name="Master4T1pl">#REF!</definedName>
    <definedName name="MAYOR" localSheetId="24">#REF!</definedName>
    <definedName name="MAYOR">#REF!</definedName>
    <definedName name="MAYRE" localSheetId="24">#REF!</definedName>
    <definedName name="MAYRE">#REF!</definedName>
    <definedName name="NonPilot" localSheetId="0">#REF!</definedName>
    <definedName name="NonPilot">#REF!</definedName>
    <definedName name="NonPilotandWomen" localSheetId="0">#REF!</definedName>
    <definedName name="NonPilotandWomen">#REF!</definedName>
    <definedName name="NOVOR" localSheetId="24">#REF!</definedName>
    <definedName name="NOVOR">#REF!</definedName>
    <definedName name="NOVRE" localSheetId="24">#REF!</definedName>
    <definedName name="NOVRE">#REF!</definedName>
    <definedName name="OCTOR" localSheetId="24">#REF!</definedName>
    <definedName name="OCTOR">#REF!</definedName>
    <definedName name="OCTRE" localSheetId="24">#REF!</definedName>
    <definedName name="OCTRE">#REF!</definedName>
    <definedName name="_xlnm.Print_Area" localSheetId="0">NOTES!$A$1:$B$34</definedName>
    <definedName name="_xlnm.Print_Area" localSheetId="1">'Table 1'!$A$1:$K$48</definedName>
    <definedName name="_xlnm.Print_Area" localSheetId="10">'Table 10'!$A$1:$O$47</definedName>
    <definedName name="_xlnm.Print_Area" localSheetId="11">'Table 11'!$A$1:$F$27</definedName>
    <definedName name="_xlnm.Print_Area" localSheetId="12">'Table 12'!$A$1:$J$30</definedName>
    <definedName name="_xlnm.Print_Area" localSheetId="13">'Table 12a'!$A$1:$J$30</definedName>
    <definedName name="_xlnm.Print_Area" localSheetId="14">'Table 13'!$A$1:$J$31</definedName>
    <definedName name="_xlnm.Print_Area" localSheetId="15">'Table 13a'!$A$1:$J$22</definedName>
    <definedName name="_xlnm.Print_Area" localSheetId="16">'Table 14'!$A$1:$J$93</definedName>
    <definedName name="_xlnm.Print_Area" localSheetId="17">'Table 15'!$A$1:$J$92</definedName>
    <definedName name="_xlnm.Print_Area" localSheetId="18">'Table 16'!$A$1:$J$41</definedName>
    <definedName name="_xlnm.Print_Area" localSheetId="19">'Table 17'!$A$1:$K$46</definedName>
    <definedName name="_xlnm.Print_Area" localSheetId="20">'Table 18'!$A$1:$Q$41</definedName>
    <definedName name="_xlnm.Print_Area" localSheetId="21">'Table 19'!$A$1:$I$31</definedName>
    <definedName name="_xlnm.Print_Area" localSheetId="2">'Table 2'!$A$1:$Q$38</definedName>
    <definedName name="_xlnm.Print_Area" localSheetId="22">'Table 20'!$A$1:$I$37</definedName>
    <definedName name="_xlnm.Print_Area" localSheetId="23">'Table 21'!$A$1:$O$11</definedName>
    <definedName name="_xlnm.Print_Area" localSheetId="24">'Table 22'!$A$1:$K$28</definedName>
    <definedName name="_xlnm.Print_Area" localSheetId="3">'Table 3'!$A$1:$K$71</definedName>
    <definedName name="_xlnm.Print_Area" localSheetId="4">'Table 4'!$A$7:$Q$74</definedName>
    <definedName name="_xlnm.Print_Area" localSheetId="5">'Table 5'!$A$7:$I$93</definedName>
    <definedName name="_xlnm.Print_Area" localSheetId="6">'Table 6'!$A$7:$I$92</definedName>
    <definedName name="_xlnm.Print_Area" localSheetId="7">'Table 7'!$A$1:$Q$40</definedName>
    <definedName name="_xlnm.Print_Area" localSheetId="8">'Table 8'!$A$1:$Q$31</definedName>
    <definedName name="_xlnm.Print_Area" localSheetId="9">'Table 9'!$A$1:$K$48</definedName>
    <definedName name="_xlnm.Print_Titles" localSheetId="10">'Table 10'!$1:$5</definedName>
    <definedName name="_xlnm.Print_Titles" localSheetId="16">'Table 14'!$1:$6</definedName>
    <definedName name="_xlnm.Print_Titles" localSheetId="17">'Table 15'!$1:$6</definedName>
    <definedName name="_xlnm.Print_Titles" localSheetId="3">'Table 3'!$1:$6</definedName>
    <definedName name="_xlnm.Print_Titles" localSheetId="4">'Table 4'!$1:$6</definedName>
    <definedName name="_xlnm.Print_Titles" localSheetId="5">'Table 5'!$1:$6</definedName>
    <definedName name="_xlnm.Print_Titles" localSheetId="6">'Table 6'!$1:$6</definedName>
    <definedName name="_xlnm.Print_Titles" localSheetId="7">'Table 7'!$1:$5</definedName>
    <definedName name="_xlnm.Print_Titles" localSheetId="9">'Table 9'!$1:$6</definedName>
    <definedName name="RegionCheck" localSheetId="0">#REF!</definedName>
    <definedName name="RegionCheck">#REF!</definedName>
    <definedName name="RegionContNP" localSheetId="0">#REF!</definedName>
    <definedName name="RegionContNP">#REF!</definedName>
    <definedName name="RegionControl" localSheetId="0">#REF!</definedName>
    <definedName name="RegionControl">#REF!</definedName>
    <definedName name="RegionControlNPAll" localSheetId="0">#REF!</definedName>
    <definedName name="RegionControlNPAll">#REF!</definedName>
    <definedName name="RegionControlNPW" localSheetId="0">#REF!</definedName>
    <definedName name="RegionControlNPW">#REF!</definedName>
    <definedName name="RegionControlWNP" localSheetId="0">#REF!</definedName>
    <definedName name="RegionControlWNP">#REF!</definedName>
    <definedName name="RegionWControl" localSheetId="0">#REF!</definedName>
    <definedName name="RegionWControl">#REF!</definedName>
    <definedName name="Remote">#REF!</definedName>
    <definedName name="SEPOR" localSheetId="24">#REF!</definedName>
    <definedName name="SEPOR">#REF!</definedName>
    <definedName name="SEPRE" localSheetId="24">#REF!</definedName>
    <definedName name="SEPRE">#REF!</definedName>
    <definedName name="SPACE">'Table 5'!$J$2:$L$2</definedName>
    <definedName name="StatesRemote">#REF!</definedName>
    <definedName name="StatesTotal" localSheetId="0">#REF!</definedName>
    <definedName name="StatesTotal">#REF!</definedName>
    <definedName name="StatesWomen" localSheetId="0">#REF!</definedName>
    <definedName name="StatesWomen">#REF!</definedName>
    <definedName name="StatesWomenRemote">#REF!</definedName>
    <definedName name="TABLE_2">'Table 2'!$A$1:$A$3</definedName>
    <definedName name="Table11" localSheetId="0">#REF!</definedName>
    <definedName name="Table11">#REF!</definedName>
    <definedName name="Table1718">#REF!</definedName>
    <definedName name="Table21">#REF!</definedName>
    <definedName name="Table22" localSheetId="24">#REF!</definedName>
    <definedName name="Table22">#REF!</definedName>
    <definedName name="Table4">'Table 3'!$A$7:$B$58</definedName>
    <definedName name="Women" localSheetId="0">#REF!</definedName>
    <definedName name="Women">#REF!</definedName>
    <definedName name="WomenStat" localSheetId="0">#REF!</definedName>
    <definedName name="WomenStat">#REF!</definedName>
    <definedName name="WomenStats" localSheetId="0">#REF!</definedName>
    <definedName name="WomenStats">#REF!</definedName>
  </definedNames>
  <calcPr calcId="145621"/>
</workbook>
</file>

<file path=xl/calcChain.xml><?xml version="1.0" encoding="utf-8"?>
<calcChain xmlns="http://schemas.openxmlformats.org/spreadsheetml/2006/main">
  <c r="B6" i="28" l="1"/>
  <c r="C6" i="28"/>
  <c r="D6" i="28"/>
  <c r="E6" i="28"/>
  <c r="F6" i="28"/>
  <c r="G6" i="28"/>
  <c r="H6" i="28"/>
  <c r="I6" i="28"/>
  <c r="J6" i="28"/>
  <c r="K6" i="28"/>
  <c r="L6" i="28"/>
  <c r="M6" i="28"/>
  <c r="N6" i="28"/>
  <c r="O6" i="28"/>
  <c r="P6" i="28"/>
  <c r="Q6" i="28"/>
  <c r="B7" i="27"/>
  <c r="E7" i="27" s="1"/>
  <c r="C7" i="27"/>
  <c r="D7" i="27"/>
  <c r="F7" i="27"/>
  <c r="G7" i="27"/>
  <c r="H7" i="27"/>
  <c r="I7" i="27" s="1"/>
  <c r="D8" i="27"/>
  <c r="H8" i="27"/>
  <c r="D9" i="27"/>
  <c r="E9" i="27" s="1"/>
  <c r="H9" i="27"/>
  <c r="I9" i="27"/>
  <c r="D11" i="27"/>
  <c r="E11" i="27" s="1"/>
  <c r="H11" i="27"/>
  <c r="I11" i="27"/>
  <c r="D12" i="27"/>
  <c r="E12" i="27" s="1"/>
  <c r="H12" i="27"/>
  <c r="I12" i="27"/>
  <c r="D13" i="27"/>
  <c r="E13" i="27" s="1"/>
  <c r="H13" i="27"/>
  <c r="I13" i="27"/>
  <c r="D14" i="27"/>
  <c r="E14" i="27" s="1"/>
  <c r="H14" i="27"/>
  <c r="I14" i="27"/>
  <c r="D15" i="27"/>
  <c r="E15" i="27" s="1"/>
  <c r="H15" i="27"/>
  <c r="D16" i="27"/>
  <c r="E16" i="27"/>
  <c r="H16" i="27"/>
  <c r="I16" i="27" s="1"/>
  <c r="B17" i="27"/>
  <c r="C17" i="27"/>
  <c r="F17" i="27"/>
  <c r="G17" i="27"/>
  <c r="H17" i="27" s="1"/>
  <c r="D18" i="27"/>
  <c r="D17" i="27" s="1"/>
  <c r="E18" i="27"/>
  <c r="H18" i="27"/>
  <c r="I18" i="27" s="1"/>
  <c r="D19" i="27"/>
  <c r="E19" i="27"/>
  <c r="H19" i="27"/>
  <c r="D20" i="27"/>
  <c r="H20" i="27"/>
  <c r="I20" i="27"/>
  <c r="D21" i="27"/>
  <c r="H21" i="27"/>
  <c r="I21" i="27"/>
  <c r="D22" i="27"/>
  <c r="E22" i="27" s="1"/>
  <c r="H22" i="27"/>
  <c r="D23" i="27"/>
  <c r="H23" i="27"/>
  <c r="D24" i="27"/>
  <c r="H24" i="27"/>
  <c r="D25" i="27"/>
  <c r="E25" i="27"/>
  <c r="H25" i="27"/>
  <c r="D26" i="27"/>
  <c r="H26" i="27"/>
  <c r="D27" i="27"/>
  <c r="E27" i="27" s="1"/>
  <c r="H27" i="27"/>
  <c r="B7" i="26"/>
  <c r="C7" i="26"/>
  <c r="F7" i="26"/>
  <c r="G7" i="26"/>
  <c r="D8" i="26"/>
  <c r="D7" i="26" s="1"/>
  <c r="E8" i="26"/>
  <c r="H8" i="26"/>
  <c r="I8" i="26" s="1"/>
  <c r="D9" i="26"/>
  <c r="E9" i="26"/>
  <c r="H9" i="26"/>
  <c r="I9" i="26" s="1"/>
  <c r="D11" i="26"/>
  <c r="E11" i="26"/>
  <c r="H11" i="26"/>
  <c r="I11" i="26" s="1"/>
  <c r="D12" i="26"/>
  <c r="E12" i="26"/>
  <c r="H12" i="26"/>
  <c r="I12" i="26"/>
  <c r="D13" i="26"/>
  <c r="E13" i="26"/>
  <c r="H13" i="26"/>
  <c r="I13" i="26"/>
  <c r="D14" i="26"/>
  <c r="E14" i="26"/>
  <c r="H14" i="26"/>
  <c r="I14" i="26"/>
  <c r="D15" i="26"/>
  <c r="E15" i="26"/>
  <c r="H15" i="26"/>
  <c r="I15" i="26"/>
  <c r="D16" i="26"/>
  <c r="E16" i="26"/>
  <c r="H16" i="26"/>
  <c r="I16" i="26"/>
  <c r="B17" i="26"/>
  <c r="C17" i="26"/>
  <c r="F17" i="26"/>
  <c r="G17" i="26"/>
  <c r="H17" i="26" s="1"/>
  <c r="D18" i="26"/>
  <c r="D17" i="26" s="1"/>
  <c r="E18" i="26"/>
  <c r="H18" i="26"/>
  <c r="I18" i="26" s="1"/>
  <c r="D19" i="26"/>
  <c r="E19" i="26"/>
  <c r="H19" i="26"/>
  <c r="D20" i="26"/>
  <c r="H20" i="26"/>
  <c r="D21" i="26"/>
  <c r="H21" i="26"/>
  <c r="D22" i="26"/>
  <c r="E22" i="26"/>
  <c r="H22" i="26"/>
  <c r="I22" i="26" s="1"/>
  <c r="D23" i="26"/>
  <c r="D24" i="26"/>
  <c r="H24" i="26"/>
  <c r="D25" i="26"/>
  <c r="E25" i="26" s="1"/>
  <c r="H25" i="26"/>
  <c r="I25" i="26"/>
  <c r="D26" i="26"/>
  <c r="H26" i="26"/>
  <c r="D27" i="26"/>
  <c r="E27" i="26"/>
  <c r="H27" i="26"/>
  <c r="I27" i="26" s="1"/>
  <c r="B6" i="25"/>
  <c r="C6" i="25"/>
  <c r="D6" i="25"/>
  <c r="E6" i="25"/>
  <c r="F6" i="25"/>
  <c r="G6" i="25"/>
  <c r="H6" i="25"/>
  <c r="I6" i="25"/>
  <c r="J6" i="25"/>
  <c r="K6" i="25"/>
  <c r="L6" i="25"/>
  <c r="M6" i="25"/>
  <c r="O6" i="25"/>
  <c r="P6" i="25"/>
  <c r="Q6" i="25"/>
  <c r="N11" i="25"/>
  <c r="N6" i="25" s="1"/>
  <c r="N12" i="25"/>
  <c r="N13" i="25"/>
  <c r="N14" i="25"/>
  <c r="N15" i="25"/>
  <c r="N16" i="25"/>
  <c r="B18" i="25"/>
  <c r="C18" i="25"/>
  <c r="D18" i="25"/>
  <c r="E18" i="25"/>
  <c r="F18" i="25"/>
  <c r="G18" i="25"/>
  <c r="H18" i="25"/>
  <c r="I18" i="25"/>
  <c r="J18" i="25"/>
  <c r="K18" i="25"/>
  <c r="L18" i="25"/>
  <c r="M18" i="25"/>
  <c r="O18" i="25"/>
  <c r="P18" i="25"/>
  <c r="Q18" i="25"/>
  <c r="N21" i="25"/>
  <c r="N18" i="25" s="1"/>
  <c r="B6" i="24"/>
  <c r="C6" i="24"/>
  <c r="D6" i="24"/>
  <c r="E6" i="24"/>
  <c r="F6" i="24"/>
  <c r="G6" i="24"/>
  <c r="H6" i="24"/>
  <c r="I6" i="24"/>
  <c r="J6" i="24"/>
  <c r="K6" i="24"/>
  <c r="L6" i="24"/>
  <c r="M6" i="24"/>
  <c r="O6" i="24"/>
  <c r="P6" i="24"/>
  <c r="N8" i="24"/>
  <c r="Q8" i="24"/>
  <c r="N11" i="24"/>
  <c r="Q11" i="24"/>
  <c r="N12" i="24"/>
  <c r="Q12" i="24"/>
  <c r="N13" i="24"/>
  <c r="Q13" i="24"/>
  <c r="N14" i="24"/>
  <c r="Q14" i="24"/>
  <c r="N15" i="24"/>
  <c r="Q15" i="24"/>
  <c r="N16" i="24"/>
  <c r="Q16" i="24"/>
  <c r="B19" i="24"/>
  <c r="C19" i="24"/>
  <c r="D19" i="24"/>
  <c r="E19" i="24"/>
  <c r="F19" i="24"/>
  <c r="G19" i="24"/>
  <c r="H19" i="24"/>
  <c r="I19" i="24"/>
  <c r="J19" i="24"/>
  <c r="K19" i="24"/>
  <c r="L19" i="24"/>
  <c r="M19" i="24"/>
  <c r="O19" i="24"/>
  <c r="P19" i="24"/>
  <c r="Q20" i="24"/>
  <c r="Q22" i="24"/>
  <c r="N24" i="24"/>
  <c r="Q24" i="24"/>
  <c r="Q25" i="24"/>
  <c r="N26" i="24"/>
  <c r="Q26" i="24"/>
  <c r="N29" i="24"/>
  <c r="Q29" i="24"/>
  <c r="C7" i="23"/>
  <c r="B7" i="23" s="1"/>
  <c r="D7" i="23"/>
  <c r="E7" i="23"/>
  <c r="F7" i="23"/>
  <c r="G7" i="23"/>
  <c r="H7" i="23"/>
  <c r="I7" i="23"/>
  <c r="J7" i="23"/>
  <c r="B8" i="23"/>
  <c r="C8" i="23"/>
  <c r="G8" i="23"/>
  <c r="C9" i="23"/>
  <c r="B9" i="23" s="1"/>
  <c r="G9" i="23"/>
  <c r="C10" i="23"/>
  <c r="B10" i="23" s="1"/>
  <c r="G10" i="23"/>
  <c r="C12" i="23"/>
  <c r="G12" i="23"/>
  <c r="B12" i="23" s="1"/>
  <c r="B13" i="23"/>
  <c r="C13" i="23"/>
  <c r="G13" i="23"/>
  <c r="C14" i="23"/>
  <c r="B14" i="23" s="1"/>
  <c r="G14" i="23"/>
  <c r="C15" i="23"/>
  <c r="B15" i="23" s="1"/>
  <c r="G15" i="23"/>
  <c r="C16" i="23"/>
  <c r="G16" i="23"/>
  <c r="B16" i="23" s="1"/>
  <c r="B17" i="23"/>
  <c r="C17" i="23"/>
  <c r="G17" i="23"/>
  <c r="C18" i="23"/>
  <c r="B18" i="23" s="1"/>
  <c r="G18" i="23"/>
  <c r="D19" i="23"/>
  <c r="E19" i="23"/>
  <c r="F19" i="23"/>
  <c r="H19" i="23"/>
  <c r="I19" i="23"/>
  <c r="J19" i="23"/>
  <c r="C20" i="23"/>
  <c r="C19" i="23" s="1"/>
  <c r="G20" i="23"/>
  <c r="G19" i="23" s="1"/>
  <c r="C21" i="23"/>
  <c r="B21" i="23" s="1"/>
  <c r="G21" i="23"/>
  <c r="C22" i="23"/>
  <c r="B22" i="23" s="1"/>
  <c r="G22" i="23"/>
  <c r="B23" i="23"/>
  <c r="C23" i="23"/>
  <c r="G23" i="23"/>
  <c r="C24" i="23"/>
  <c r="B24" i="23" s="1"/>
  <c r="G24" i="23"/>
  <c r="C25" i="23"/>
  <c r="B25" i="23" s="1"/>
  <c r="G25" i="23"/>
  <c r="C26" i="23"/>
  <c r="B26" i="23" s="1"/>
  <c r="G26" i="23"/>
  <c r="B27" i="23"/>
  <c r="C27" i="23"/>
  <c r="G27" i="23"/>
  <c r="C28" i="23"/>
  <c r="B28" i="23" s="1"/>
  <c r="G28" i="23"/>
  <c r="C29" i="23"/>
  <c r="B29" i="23" s="1"/>
  <c r="G29" i="23"/>
  <c r="N19" i="24" l="1"/>
  <c r="Q19" i="24"/>
  <c r="Q6" i="24"/>
  <c r="N6" i="24"/>
  <c r="E17" i="26"/>
  <c r="I17" i="27"/>
  <c r="E7" i="26"/>
  <c r="I17" i="26"/>
  <c r="E17" i="27"/>
  <c r="H7" i="26"/>
  <c r="I7" i="26" s="1"/>
  <c r="B20" i="23"/>
  <c r="B19" i="23" s="1"/>
  <c r="Q15" i="3"/>
  <c r="P15" i="3"/>
  <c r="O15" i="3"/>
  <c r="N15" i="3"/>
  <c r="M15" i="3"/>
  <c r="L15" i="3"/>
  <c r="Q6" i="3"/>
  <c r="P6" i="3"/>
  <c r="O6" i="3"/>
  <c r="N6" i="3"/>
  <c r="M6" i="3"/>
  <c r="L6" i="3"/>
  <c r="C8" i="20" l="1"/>
  <c r="B8" i="20" s="1"/>
  <c r="D8" i="20"/>
  <c r="E8" i="20"/>
  <c r="F8" i="20"/>
  <c r="G8" i="20"/>
  <c r="H8" i="20"/>
  <c r="I8" i="20"/>
  <c r="J8" i="20"/>
  <c r="C8" i="19"/>
  <c r="B8" i="19" s="1"/>
  <c r="D8" i="19"/>
  <c r="E8" i="19"/>
  <c r="F8" i="19"/>
  <c r="G8" i="19"/>
  <c r="H8" i="19"/>
  <c r="I8" i="19"/>
  <c r="J8" i="19"/>
  <c r="B6" i="18" l="1"/>
  <c r="C6" i="18"/>
  <c r="D6" i="18"/>
  <c r="E6" i="18"/>
  <c r="F6" i="18"/>
  <c r="G6" i="18"/>
  <c r="H6" i="18"/>
  <c r="I6" i="18"/>
  <c r="J6" i="18"/>
  <c r="K6" i="18"/>
  <c r="L6" i="18"/>
  <c r="M6" i="18"/>
  <c r="O6" i="18"/>
  <c r="P6" i="18"/>
  <c r="Q6" i="18"/>
  <c r="N18" i="18"/>
  <c r="N6" i="18" s="1"/>
  <c r="A4" i="16" l="1"/>
  <c r="J73" i="16" l="1"/>
  <c r="I73" i="16"/>
  <c r="H73" i="16"/>
  <c r="G73" i="16"/>
  <c r="F73" i="16"/>
  <c r="E73" i="16"/>
  <c r="D73" i="16"/>
  <c r="C73" i="16"/>
  <c r="J64" i="16"/>
  <c r="I64" i="16"/>
  <c r="H64" i="16"/>
  <c r="G64" i="16"/>
  <c r="F64" i="16"/>
  <c r="E64" i="16"/>
  <c r="D64" i="16"/>
  <c r="C64" i="16"/>
  <c r="J73" i="15"/>
  <c r="I73" i="15"/>
  <c r="H73" i="15"/>
  <c r="G73" i="15"/>
  <c r="F73" i="15"/>
  <c r="E73" i="15"/>
  <c r="D73" i="15"/>
  <c r="C73" i="15"/>
  <c r="B73" i="16" l="1"/>
  <c r="H64" i="13"/>
  <c r="I64" i="13" l="1"/>
  <c r="H73" i="13"/>
  <c r="I73" i="13"/>
  <c r="H42" i="13"/>
  <c r="H50" i="13"/>
  <c r="H17" i="13"/>
  <c r="H73" i="12"/>
  <c r="H64" i="12"/>
  <c r="H33" i="12"/>
  <c r="H57" i="13"/>
  <c r="H33" i="13"/>
  <c r="H17" i="12"/>
  <c r="H50" i="12"/>
  <c r="H42" i="12"/>
  <c r="H10" i="13"/>
  <c r="H10" i="12"/>
  <c r="H57" i="12"/>
  <c r="H8" i="13" l="1"/>
  <c r="H8" i="12"/>
  <c r="H7" i="12" s="1"/>
  <c r="B59" i="7"/>
  <c r="H7" i="13" l="1"/>
  <c r="C36" i="5"/>
  <c r="C32" i="5"/>
  <c r="C15" i="5"/>
  <c r="C8" i="5"/>
  <c r="E11" i="6"/>
  <c r="C15" i="11"/>
  <c r="C7" i="11"/>
  <c r="C32" i="10"/>
  <c r="C15" i="10"/>
  <c r="C7" i="10"/>
  <c r="D4" i="12"/>
  <c r="C40" i="8"/>
  <c r="C52" i="8"/>
  <c r="C36" i="8"/>
  <c r="C19" i="8"/>
  <c r="C12" i="8"/>
  <c r="C6" i="5" l="1"/>
  <c r="C6" i="11"/>
  <c r="C6" i="10"/>
  <c r="C7" i="8"/>
  <c r="C15" i="3" l="1"/>
  <c r="C6" i="3"/>
  <c r="C19" i="4"/>
  <c r="C6" i="4"/>
  <c r="E12" i="6" l="1"/>
  <c r="D36" i="5"/>
  <c r="D32" i="5"/>
  <c r="D15" i="5"/>
  <c r="D8" i="5"/>
  <c r="D15" i="11"/>
  <c r="D7" i="11"/>
  <c r="D32" i="10"/>
  <c r="D15" i="10"/>
  <c r="D7" i="10"/>
  <c r="D52" i="8"/>
  <c r="D40" i="8"/>
  <c r="D36" i="8"/>
  <c r="D19" i="8"/>
  <c r="D12" i="8"/>
  <c r="D15" i="3"/>
  <c r="D6" i="3"/>
  <c r="D6" i="11" l="1"/>
  <c r="D6" i="5"/>
  <c r="D6" i="10"/>
  <c r="D7" i="8"/>
  <c r="D19" i="4" l="1"/>
  <c r="D6" i="4"/>
  <c r="E13" i="6" l="1"/>
  <c r="E36" i="5"/>
  <c r="E32" i="5"/>
  <c r="E15" i="5"/>
  <c r="E8" i="5"/>
  <c r="E15" i="11"/>
  <c r="E7" i="11"/>
  <c r="E32" i="10"/>
  <c r="E15" i="10"/>
  <c r="E7" i="10"/>
  <c r="E52" i="8"/>
  <c r="E40" i="8"/>
  <c r="E36" i="8"/>
  <c r="E19" i="8"/>
  <c r="E12" i="8"/>
  <c r="E15" i="3"/>
  <c r="E6" i="3"/>
  <c r="E19" i="4"/>
  <c r="E6" i="4"/>
  <c r="E6" i="5" l="1"/>
  <c r="E6" i="11"/>
  <c r="E6" i="10"/>
  <c r="E7" i="8"/>
  <c r="E14" i="6" l="1"/>
  <c r="F8" i="5"/>
  <c r="F15" i="5"/>
  <c r="F32" i="5"/>
  <c r="F36" i="5"/>
  <c r="F15" i="11"/>
  <c r="F7" i="11"/>
  <c r="F32" i="10"/>
  <c r="F15" i="10"/>
  <c r="F7" i="10"/>
  <c r="D4" i="13"/>
  <c r="A4" i="9" s="1"/>
  <c r="F52" i="8"/>
  <c r="F40" i="8"/>
  <c r="F36" i="8"/>
  <c r="F19" i="8"/>
  <c r="F12" i="8"/>
  <c r="F15" i="3"/>
  <c r="F6" i="3"/>
  <c r="F6" i="5" l="1"/>
  <c r="F6" i="11"/>
  <c r="F6" i="10"/>
  <c r="F7" i="8"/>
  <c r="I73" i="12" l="1"/>
  <c r="I64" i="12"/>
  <c r="I17" i="12"/>
  <c r="F19" i="4"/>
  <c r="F6" i="4"/>
  <c r="G36" i="5" l="1"/>
  <c r="G32" i="5"/>
  <c r="G15" i="5"/>
  <c r="G8" i="5"/>
  <c r="G15" i="11"/>
  <c r="G7" i="11"/>
  <c r="G32" i="10"/>
  <c r="G15" i="10"/>
  <c r="G7" i="10"/>
  <c r="G52" i="8"/>
  <c r="G40" i="8"/>
  <c r="G36" i="8"/>
  <c r="G19" i="8"/>
  <c r="G12" i="8"/>
  <c r="G19" i="4"/>
  <c r="G6" i="4"/>
  <c r="G15" i="3"/>
  <c r="G6" i="3"/>
  <c r="G6" i="5" l="1"/>
  <c r="G6" i="11"/>
  <c r="G6" i="10"/>
  <c r="G7" i="8"/>
  <c r="E16" i="6" l="1"/>
  <c r="H36" i="5"/>
  <c r="H32" i="5"/>
  <c r="H15" i="5"/>
  <c r="H8" i="5"/>
  <c r="H15" i="11"/>
  <c r="H7" i="11"/>
  <c r="H32" i="10"/>
  <c r="H15" i="10"/>
  <c r="H7" i="10"/>
  <c r="H6" i="5" l="1"/>
  <c r="H6" i="11"/>
  <c r="H6" i="10"/>
  <c r="H52" i="8"/>
  <c r="H40" i="8"/>
  <c r="H36" i="8"/>
  <c r="H19" i="8"/>
  <c r="H12" i="8"/>
  <c r="H7" i="8" l="1"/>
  <c r="H15" i="3"/>
  <c r="H6" i="3"/>
  <c r="H19" i="4" l="1"/>
  <c r="H6" i="4"/>
  <c r="B78" i="16" l="1"/>
  <c r="B80" i="16"/>
  <c r="B13" i="16"/>
  <c r="B71" i="16"/>
  <c r="B77" i="16"/>
  <c r="B69" i="16"/>
  <c r="B79" i="16"/>
  <c r="B70" i="16"/>
  <c r="B16" i="16"/>
  <c r="B51" i="16"/>
  <c r="B18" i="16"/>
  <c r="B27" i="16"/>
  <c r="B60" i="16"/>
  <c r="B15" i="16"/>
  <c r="B51" i="15" l="1"/>
  <c r="B76" i="15"/>
  <c r="B71" i="15"/>
  <c r="B79" i="15"/>
  <c r="B78" i="15"/>
  <c r="B70" i="15"/>
  <c r="B60" i="15"/>
  <c r="B77" i="15"/>
  <c r="B27" i="15"/>
  <c r="B15" i="15"/>
  <c r="B13" i="15"/>
  <c r="G64" i="13" l="1"/>
  <c r="C64" i="13"/>
  <c r="E64" i="13" l="1"/>
  <c r="F64" i="13"/>
  <c r="D64" i="13"/>
  <c r="B78" i="13"/>
  <c r="B70" i="13"/>
  <c r="B75" i="13"/>
  <c r="B80" i="13"/>
  <c r="B15" i="13"/>
  <c r="B27" i="13"/>
  <c r="B65" i="13"/>
  <c r="B71" i="13"/>
  <c r="B66" i="13"/>
  <c r="B67" i="13"/>
  <c r="B77" i="13"/>
  <c r="B68" i="13"/>
  <c r="B69" i="13"/>
  <c r="B79" i="13"/>
  <c r="B60" i="13"/>
  <c r="B18" i="13"/>
  <c r="B13" i="13"/>
  <c r="B64" i="13" l="1"/>
  <c r="B71" i="12"/>
  <c r="B70" i="12"/>
  <c r="B68" i="12"/>
  <c r="B79" i="12"/>
  <c r="B27" i="12"/>
  <c r="B60" i="12"/>
  <c r="B78" i="12"/>
  <c r="B69" i="12"/>
  <c r="B77" i="12"/>
  <c r="B51" i="12"/>
  <c r="B76" i="12"/>
  <c r="B13" i="12"/>
  <c r="B16" i="12"/>
  <c r="G64" i="15" l="1"/>
  <c r="C64" i="15"/>
  <c r="J57" i="15"/>
  <c r="E57" i="15"/>
  <c r="J50" i="15"/>
  <c r="I50" i="15"/>
  <c r="H50" i="15"/>
  <c r="F50" i="15"/>
  <c r="E50" i="15"/>
  <c r="D50" i="15"/>
  <c r="H42" i="15"/>
  <c r="F42" i="15"/>
  <c r="E42" i="15"/>
  <c r="I33" i="15"/>
  <c r="F33" i="15"/>
  <c r="E33" i="15"/>
  <c r="I17" i="15"/>
  <c r="E17" i="15"/>
  <c r="H57" i="16"/>
  <c r="G57" i="16"/>
  <c r="D57" i="16"/>
  <c r="C57" i="16"/>
  <c r="C50" i="16"/>
  <c r="H50" i="16"/>
  <c r="G50" i="16"/>
  <c r="J42" i="16"/>
  <c r="G42" i="16"/>
  <c r="C42" i="16"/>
  <c r="J33" i="16"/>
  <c r="C33" i="16"/>
  <c r="C17" i="16"/>
  <c r="I10" i="16"/>
  <c r="E10" i="16"/>
  <c r="C10" i="16"/>
  <c r="J10" i="16"/>
  <c r="B75" i="15"/>
  <c r="C8" i="16" l="1"/>
  <c r="F42" i="16"/>
  <c r="J64" i="15"/>
  <c r="E64" i="15"/>
  <c r="I64" i="15"/>
  <c r="F17" i="15"/>
  <c r="F64" i="15"/>
  <c r="D64" i="15"/>
  <c r="H64" i="15"/>
  <c r="I42" i="15"/>
  <c r="C50" i="15"/>
  <c r="H10" i="16"/>
  <c r="G42" i="15"/>
  <c r="F33" i="16"/>
  <c r="G57" i="15"/>
  <c r="H57" i="15"/>
  <c r="G50" i="15"/>
  <c r="D57" i="15"/>
  <c r="I57" i="15"/>
  <c r="E42" i="16"/>
  <c r="J17" i="15"/>
  <c r="J42" i="15"/>
  <c r="G33" i="16"/>
  <c r="J33" i="15"/>
  <c r="D42" i="15"/>
  <c r="H17" i="15"/>
  <c r="C33" i="15"/>
  <c r="E57" i="16"/>
  <c r="G17" i="15"/>
  <c r="E33" i="16"/>
  <c r="H33" i="15"/>
  <c r="J17" i="16"/>
  <c r="C57" i="15"/>
  <c r="G17" i="16"/>
  <c r="D50" i="16"/>
  <c r="G33" i="15"/>
  <c r="H42" i="16"/>
  <c r="D33" i="15"/>
  <c r="F57" i="15"/>
  <c r="C42" i="15"/>
  <c r="I42" i="16"/>
  <c r="F57" i="16"/>
  <c r="I33" i="16"/>
  <c r="H33" i="16"/>
  <c r="D17" i="15"/>
  <c r="F17" i="16"/>
  <c r="E17" i="16"/>
  <c r="F50" i="16"/>
  <c r="J50" i="16"/>
  <c r="J57" i="16"/>
  <c r="B28" i="15"/>
  <c r="B37" i="15"/>
  <c r="B41" i="15"/>
  <c r="B48" i="15"/>
  <c r="B55" i="15"/>
  <c r="B19" i="15"/>
  <c r="B22" i="15"/>
  <c r="B23" i="15"/>
  <c r="B24" i="15"/>
  <c r="B25" i="15"/>
  <c r="B31" i="15"/>
  <c r="B32" i="15"/>
  <c r="B35" i="15"/>
  <c r="B36" i="15"/>
  <c r="B38" i="15"/>
  <c r="B39" i="15"/>
  <c r="B40" i="15"/>
  <c r="B44" i="15"/>
  <c r="B46" i="15"/>
  <c r="B47" i="15"/>
  <c r="B61" i="15"/>
  <c r="B62" i="15"/>
  <c r="B63" i="15"/>
  <c r="B66" i="15"/>
  <c r="B68" i="15"/>
  <c r="B69" i="15"/>
  <c r="B81" i="15"/>
  <c r="C17" i="15"/>
  <c r="B26" i="15"/>
  <c r="B29" i="15"/>
  <c r="B30" i="15"/>
  <c r="B49" i="15"/>
  <c r="B67" i="15"/>
  <c r="B80" i="15"/>
  <c r="E50" i="16"/>
  <c r="G10" i="16"/>
  <c r="I17" i="16"/>
  <c r="B30" i="16"/>
  <c r="B45" i="16"/>
  <c r="B55" i="16"/>
  <c r="I50" i="16"/>
  <c r="H17" i="16"/>
  <c r="I57" i="16"/>
  <c r="B14" i="16"/>
  <c r="B76" i="16"/>
  <c r="B20" i="16"/>
  <c r="B22" i="16"/>
  <c r="B23" i="16"/>
  <c r="B24" i="16"/>
  <c r="B25" i="16"/>
  <c r="B26" i="16"/>
  <c r="B28" i="16"/>
  <c r="B29" i="16"/>
  <c r="B32" i="16"/>
  <c r="B34" i="16"/>
  <c r="B35" i="16"/>
  <c r="B36" i="16"/>
  <c r="B37" i="16"/>
  <c r="B38" i="16"/>
  <c r="B39" i="16"/>
  <c r="B40" i="16"/>
  <c r="B41" i="16"/>
  <c r="B43" i="16"/>
  <c r="B44" i="16"/>
  <c r="B46" i="16"/>
  <c r="B47" i="16"/>
  <c r="B48" i="16"/>
  <c r="B52" i="16"/>
  <c r="B53" i="16"/>
  <c r="B54" i="16"/>
  <c r="B56" i="16"/>
  <c r="B59" i="16"/>
  <c r="B62" i="16"/>
  <c r="B66" i="16"/>
  <c r="B67" i="16"/>
  <c r="B68" i="16"/>
  <c r="B75" i="16"/>
  <c r="B31" i="16"/>
  <c r="D33" i="16"/>
  <c r="D42" i="16"/>
  <c r="B65" i="16"/>
  <c r="D17" i="16"/>
  <c r="B20" i="15"/>
  <c r="B21" i="15"/>
  <c r="B52" i="15"/>
  <c r="B65" i="15"/>
  <c r="B58" i="15"/>
  <c r="B34" i="15"/>
  <c r="B16" i="15"/>
  <c r="B53" i="15"/>
  <c r="B54" i="15"/>
  <c r="B56" i="15"/>
  <c r="B19" i="16"/>
  <c r="B21" i="16"/>
  <c r="B11" i="16"/>
  <c r="B18" i="15"/>
  <c r="B12" i="15"/>
  <c r="B59" i="15"/>
  <c r="B43" i="15"/>
  <c r="B45" i="15"/>
  <c r="B14" i="15"/>
  <c r="B58" i="16"/>
  <c r="B61" i="16"/>
  <c r="B63" i="16"/>
  <c r="B9" i="16"/>
  <c r="B81" i="16"/>
  <c r="B49" i="16"/>
  <c r="B9" i="15"/>
  <c r="D10" i="16"/>
  <c r="F10" i="16"/>
  <c r="B12" i="16"/>
  <c r="B11" i="15"/>
  <c r="G8" i="15" l="1"/>
  <c r="C8" i="15"/>
  <c r="C7" i="15" s="1"/>
  <c r="D8" i="15"/>
  <c r="E8" i="15"/>
  <c r="E7" i="15" s="1"/>
  <c r="J8" i="15"/>
  <c r="J7" i="15" s="1"/>
  <c r="F8" i="15"/>
  <c r="F7" i="15" s="1"/>
  <c r="H8" i="15"/>
  <c r="H7" i="15" s="1"/>
  <c r="I8" i="15"/>
  <c r="I7" i="15" s="1"/>
  <c r="G8" i="16"/>
  <c r="B64" i="16"/>
  <c r="F8" i="16"/>
  <c r="D8" i="16"/>
  <c r="H8" i="16"/>
  <c r="E8" i="16"/>
  <c r="J8" i="16"/>
  <c r="I8" i="16"/>
  <c r="B64" i="15"/>
  <c r="D7" i="15"/>
  <c r="G7" i="15"/>
  <c r="B57" i="15"/>
  <c r="B33" i="15"/>
  <c r="B17" i="15"/>
  <c r="B50" i="16"/>
  <c r="B33" i="16"/>
  <c r="B42" i="16"/>
  <c r="B50" i="15"/>
  <c r="B17" i="16"/>
  <c r="B10" i="16"/>
  <c r="B57" i="16"/>
  <c r="B42" i="15"/>
  <c r="B10" i="15"/>
  <c r="E10" i="6"/>
  <c r="B8" i="16" l="1"/>
  <c r="B7" i="16" s="1"/>
  <c r="G73" i="13"/>
  <c r="F73" i="13"/>
  <c r="E73" i="13"/>
  <c r="D73" i="13"/>
  <c r="C73" i="13"/>
  <c r="E73" i="12" l="1"/>
  <c r="B73" i="15"/>
  <c r="C73" i="12"/>
  <c r="G73" i="12"/>
  <c r="F73" i="12"/>
  <c r="C64" i="12"/>
  <c r="G64" i="12"/>
  <c r="D64" i="12"/>
  <c r="D73" i="12"/>
  <c r="E64" i="12"/>
  <c r="F64" i="12"/>
  <c r="C17" i="12"/>
  <c r="I33" i="12"/>
  <c r="B49" i="12"/>
  <c r="B52" i="12"/>
  <c r="B81" i="12"/>
  <c r="F33" i="12"/>
  <c r="D33" i="12"/>
  <c r="F42" i="12"/>
  <c r="D42" i="12"/>
  <c r="I42" i="12"/>
  <c r="D50" i="12"/>
  <c r="I50" i="12"/>
  <c r="F50" i="12"/>
  <c r="D57" i="12"/>
  <c r="I57" i="12"/>
  <c r="F57" i="12"/>
  <c r="B65" i="12"/>
  <c r="B67" i="12"/>
  <c r="G17" i="12"/>
  <c r="C33" i="12"/>
  <c r="G33" i="12"/>
  <c r="C42" i="12"/>
  <c r="B40" i="12"/>
  <c r="B54" i="12"/>
  <c r="B56" i="12"/>
  <c r="B59" i="12"/>
  <c r="B62" i="12"/>
  <c r="B66" i="12"/>
  <c r="B80" i="12"/>
  <c r="I10" i="12"/>
  <c r="D10" i="12"/>
  <c r="D10" i="13"/>
  <c r="B53" i="13"/>
  <c r="I10" i="13"/>
  <c r="D17" i="13"/>
  <c r="D33" i="13"/>
  <c r="I33" i="13"/>
  <c r="D42" i="13"/>
  <c r="I42" i="13"/>
  <c r="F42" i="13"/>
  <c r="F50" i="13"/>
  <c r="F57" i="13"/>
  <c r="D57" i="13"/>
  <c r="I57" i="13"/>
  <c r="C10" i="13"/>
  <c r="G10" i="13"/>
  <c r="C17" i="13"/>
  <c r="G17" i="13"/>
  <c r="C33" i="13"/>
  <c r="G33" i="13"/>
  <c r="B37" i="13"/>
  <c r="B41" i="13"/>
  <c r="C42" i="13"/>
  <c r="G42" i="13"/>
  <c r="B44" i="13"/>
  <c r="B48" i="13"/>
  <c r="E50" i="13"/>
  <c r="B55" i="13"/>
  <c r="B56" i="13"/>
  <c r="E57" i="13"/>
  <c r="B59" i="13"/>
  <c r="B62" i="13"/>
  <c r="B47" i="13"/>
  <c r="B49" i="13"/>
  <c r="E10" i="13"/>
  <c r="D50" i="13"/>
  <c r="I50" i="13"/>
  <c r="B51" i="13"/>
  <c r="E33" i="13"/>
  <c r="C50" i="13"/>
  <c r="G50" i="13"/>
  <c r="C57" i="13"/>
  <c r="G57" i="13"/>
  <c r="B43" i="12"/>
  <c r="D17" i="12"/>
  <c r="B55" i="12"/>
  <c r="C57" i="12"/>
  <c r="G57" i="12"/>
  <c r="B61" i="12"/>
  <c r="G10" i="12"/>
  <c r="C10" i="12"/>
  <c r="B72" i="13"/>
  <c r="E10" i="12"/>
  <c r="E17" i="12"/>
  <c r="E33" i="12"/>
  <c r="C50" i="12"/>
  <c r="G50" i="12"/>
  <c r="B53" i="12"/>
  <c r="B72" i="12"/>
  <c r="B74" i="12"/>
  <c r="B48" i="12"/>
  <c r="E17" i="13"/>
  <c r="B12" i="12"/>
  <c r="B15" i="12"/>
  <c r="B19" i="12"/>
  <c r="E42" i="13"/>
  <c r="B74" i="15"/>
  <c r="B72" i="16"/>
  <c r="B21" i="12"/>
  <c r="B23" i="12"/>
  <c r="B74" i="16"/>
  <c r="F10" i="12"/>
  <c r="F17" i="12"/>
  <c r="F10" i="13"/>
  <c r="F17" i="13"/>
  <c r="F33" i="13"/>
  <c r="B14" i="12"/>
  <c r="B20" i="12"/>
  <c r="B29" i="12"/>
  <c r="E50" i="12"/>
  <c r="E57" i="12"/>
  <c r="B81" i="13"/>
  <c r="B24" i="12"/>
  <c r="B72" i="15"/>
  <c r="B35" i="13"/>
  <c r="B39" i="13"/>
  <c r="B46" i="13"/>
  <c r="B21" i="13"/>
  <c r="B30" i="13"/>
  <c r="B36" i="13"/>
  <c r="B38" i="13"/>
  <c r="B40" i="13"/>
  <c r="B45" i="13"/>
  <c r="B32" i="13"/>
  <c r="B22" i="13"/>
  <c r="B23" i="13"/>
  <c r="B24" i="13"/>
  <c r="B25" i="13"/>
  <c r="B26" i="13"/>
  <c r="B29" i="13"/>
  <c r="B31" i="13"/>
  <c r="B52" i="13"/>
  <c r="B54" i="13"/>
  <c r="B61" i="13"/>
  <c r="B63" i="13"/>
  <c r="B14" i="13"/>
  <c r="I17" i="13"/>
  <c r="B28" i="13"/>
  <c r="B9" i="13"/>
  <c r="B12" i="13"/>
  <c r="B16" i="13"/>
  <c r="B20" i="13"/>
  <c r="B58" i="13"/>
  <c r="B76" i="13"/>
  <c r="B11" i="13"/>
  <c r="B63" i="12"/>
  <c r="B22" i="12"/>
  <c r="B28" i="12"/>
  <c r="B30" i="12"/>
  <c r="B58" i="12"/>
  <c r="B75" i="12"/>
  <c r="B73" i="12" s="1"/>
  <c r="B31" i="12"/>
  <c r="B32" i="12"/>
  <c r="B35" i="12"/>
  <c r="B36" i="12"/>
  <c r="B37" i="12"/>
  <c r="B38" i="12"/>
  <c r="B39" i="12"/>
  <c r="B41" i="12"/>
  <c r="B44" i="12"/>
  <c r="B45" i="12"/>
  <c r="B47" i="12"/>
  <c r="G42" i="12"/>
  <c r="B25" i="12"/>
  <c r="B26" i="12"/>
  <c r="E42" i="12"/>
  <c r="B46" i="12"/>
  <c r="B34" i="12"/>
  <c r="B18" i="12"/>
  <c r="B19" i="13"/>
  <c r="B43" i="13"/>
  <c r="B34" i="13"/>
  <c r="B11" i="12"/>
  <c r="B9" i="12"/>
  <c r="I8" i="12" l="1"/>
  <c r="I7" i="12" s="1"/>
  <c r="E8" i="13"/>
  <c r="F8" i="13"/>
  <c r="F7" i="13" s="1"/>
  <c r="D7" i="16"/>
  <c r="C7" i="16"/>
  <c r="E7" i="16"/>
  <c r="G7" i="16"/>
  <c r="I7" i="16"/>
  <c r="B8" i="15"/>
  <c r="C8" i="13"/>
  <c r="C7" i="13" s="1"/>
  <c r="D8" i="13"/>
  <c r="G8" i="13"/>
  <c r="I8" i="13"/>
  <c r="B73" i="13"/>
  <c r="B74" i="13"/>
  <c r="F8" i="12"/>
  <c r="G8" i="12"/>
  <c r="E8" i="12"/>
  <c r="C8" i="12"/>
  <c r="C7" i="12" s="1"/>
  <c r="D8" i="12"/>
  <c r="D7" i="12" s="1"/>
  <c r="B64" i="12"/>
  <c r="E7" i="13"/>
  <c r="B50" i="12"/>
  <c r="B42" i="13"/>
  <c r="B50" i="13"/>
  <c r="B57" i="12"/>
  <c r="B10" i="12"/>
  <c r="B17" i="13"/>
  <c r="B33" i="13"/>
  <c r="B10" i="13"/>
  <c r="B57" i="13"/>
  <c r="B42" i="12"/>
  <c r="B33" i="12"/>
  <c r="B17" i="12"/>
  <c r="I32" i="10"/>
  <c r="I15" i="10"/>
  <c r="I7" i="10"/>
  <c r="J7" i="10"/>
  <c r="J15" i="10"/>
  <c r="J32" i="10"/>
  <c r="I15" i="11"/>
  <c r="I7" i="11"/>
  <c r="J7" i="11"/>
  <c r="K7" i="11"/>
  <c r="L7" i="11"/>
  <c r="M7" i="11"/>
  <c r="N7" i="11"/>
  <c r="O7" i="11"/>
  <c r="P7" i="11"/>
  <c r="Q7" i="11"/>
  <c r="J15" i="11"/>
  <c r="K15" i="11"/>
  <c r="L15" i="11"/>
  <c r="M15" i="11"/>
  <c r="N15" i="11"/>
  <c r="O15" i="11"/>
  <c r="P15" i="11"/>
  <c r="Q15" i="11"/>
  <c r="K7" i="10"/>
  <c r="L7" i="10"/>
  <c r="M7" i="10"/>
  <c r="N7" i="10"/>
  <c r="O7" i="10"/>
  <c r="P7" i="10"/>
  <c r="Q9" i="10"/>
  <c r="Q7" i="10" s="1"/>
  <c r="K15" i="10"/>
  <c r="L15" i="10"/>
  <c r="M15" i="10"/>
  <c r="N15" i="10"/>
  <c r="O15" i="10"/>
  <c r="P15" i="10"/>
  <c r="Q15" i="10"/>
  <c r="K32" i="10"/>
  <c r="L32" i="10"/>
  <c r="M32" i="10"/>
  <c r="N32" i="10"/>
  <c r="O32" i="10"/>
  <c r="P32" i="10"/>
  <c r="Q32" i="10"/>
  <c r="H7" i="16" l="1"/>
  <c r="F7" i="16"/>
  <c r="J7" i="16"/>
  <c r="B7" i="15"/>
  <c r="B8" i="12"/>
  <c r="B7" i="12" s="1"/>
  <c r="B8" i="13"/>
  <c r="G7" i="13"/>
  <c r="I7" i="13"/>
  <c r="I6" i="11"/>
  <c r="G7" i="12"/>
  <c r="D7" i="13"/>
  <c r="E7" i="12"/>
  <c r="F7" i="12"/>
  <c r="Q6" i="11"/>
  <c r="M6" i="11"/>
  <c r="O6" i="11"/>
  <c r="K6" i="11"/>
  <c r="I6" i="10"/>
  <c r="J6" i="10"/>
  <c r="O6" i="10"/>
  <c r="M6" i="10"/>
  <c r="K6" i="10"/>
  <c r="Q6" i="10"/>
  <c r="P6" i="10"/>
  <c r="N6" i="10"/>
  <c r="L6" i="10"/>
  <c r="P6" i="11"/>
  <c r="N6" i="11"/>
  <c r="L6" i="11"/>
  <c r="J6" i="11"/>
  <c r="I36" i="5"/>
  <c r="I32" i="5"/>
  <c r="I15" i="5"/>
  <c r="I8" i="5"/>
  <c r="B7" i="13" l="1"/>
  <c r="I6" i="5"/>
  <c r="I34" i="9" l="1"/>
  <c r="B35" i="9" l="1"/>
  <c r="G9" i="9"/>
  <c r="K34" i="9"/>
  <c r="B11" i="9"/>
  <c r="B37" i="9"/>
  <c r="G34" i="9"/>
  <c r="B45" i="9"/>
  <c r="F34" i="9"/>
  <c r="E9" i="9"/>
  <c r="B15" i="9"/>
  <c r="D9" i="9"/>
  <c r="G16" i="9"/>
  <c r="J16" i="9"/>
  <c r="K9" i="9"/>
  <c r="B41" i="9"/>
  <c r="B26" i="9"/>
  <c r="E34" i="9"/>
  <c r="B13" i="9"/>
  <c r="C34" i="9"/>
  <c r="C9" i="9"/>
  <c r="E16" i="9"/>
  <c r="J34" i="9"/>
  <c r="J9" i="9"/>
  <c r="H9" i="9"/>
  <c r="I9" i="9"/>
  <c r="K16" i="9"/>
  <c r="F9" i="9"/>
  <c r="I16" i="9"/>
  <c r="K38" i="9"/>
  <c r="B31" i="9"/>
  <c r="B22" i="9"/>
  <c r="B21" i="9"/>
  <c r="B24" i="9"/>
  <c r="B27" i="9"/>
  <c r="H34" i="9"/>
  <c r="B18" i="9"/>
  <c r="B17" i="9"/>
  <c r="B20" i="9"/>
  <c r="B23" i="9"/>
  <c r="D34" i="9"/>
  <c r="B30" i="9"/>
  <c r="B19" i="9"/>
  <c r="B12" i="9"/>
  <c r="B25" i="9"/>
  <c r="B29" i="9"/>
  <c r="B10" i="9"/>
  <c r="B33" i="9"/>
  <c r="B43" i="9"/>
  <c r="B36" i="9"/>
  <c r="B34" i="9" s="1"/>
  <c r="C16" i="9"/>
  <c r="H16" i="9"/>
  <c r="D16" i="9"/>
  <c r="G38" i="9"/>
  <c r="C38" i="9"/>
  <c r="D38" i="9"/>
  <c r="F16" i="9"/>
  <c r="I38" i="9"/>
  <c r="E38" i="9"/>
  <c r="B28" i="9"/>
  <c r="J38" i="9"/>
  <c r="F38" i="9"/>
  <c r="B44" i="9"/>
  <c r="B40" i="9"/>
  <c r="H38" i="9"/>
  <c r="B39" i="9"/>
  <c r="B32" i="9"/>
  <c r="B14" i="9"/>
  <c r="B42" i="9"/>
  <c r="I52" i="8"/>
  <c r="I40" i="8"/>
  <c r="I36" i="8"/>
  <c r="I19" i="8"/>
  <c r="I12" i="8"/>
  <c r="J12" i="8"/>
  <c r="K12" i="8"/>
  <c r="L12" i="8"/>
  <c r="M12" i="8"/>
  <c r="N12" i="8"/>
  <c r="O12" i="8"/>
  <c r="P12" i="8"/>
  <c r="Q12" i="8"/>
  <c r="J19" i="8"/>
  <c r="K19" i="8"/>
  <c r="L19" i="8"/>
  <c r="M19" i="8"/>
  <c r="N19" i="8"/>
  <c r="O19" i="8"/>
  <c r="P19" i="8"/>
  <c r="Q19" i="8"/>
  <c r="J36" i="8"/>
  <c r="K36" i="8"/>
  <c r="L36" i="8"/>
  <c r="M36" i="8"/>
  <c r="N36" i="8"/>
  <c r="O36" i="8"/>
  <c r="P36" i="8"/>
  <c r="Q36" i="8"/>
  <c r="J40" i="8"/>
  <c r="K40" i="8"/>
  <c r="L40" i="8"/>
  <c r="M40" i="8"/>
  <c r="N40" i="8"/>
  <c r="O40" i="8"/>
  <c r="P40" i="8"/>
  <c r="Q40" i="8"/>
  <c r="J52" i="8"/>
  <c r="K52" i="8"/>
  <c r="L52" i="8"/>
  <c r="M52" i="8"/>
  <c r="N52" i="8"/>
  <c r="O52" i="8"/>
  <c r="P52" i="8"/>
  <c r="Q52" i="8"/>
  <c r="H7" i="9" l="1"/>
  <c r="C7" i="9"/>
  <c r="G7" i="9"/>
  <c r="J7" i="9"/>
  <c r="I7" i="9"/>
  <c r="K7" i="9"/>
  <c r="E7" i="9"/>
  <c r="B9" i="9"/>
  <c r="F7" i="9"/>
  <c r="D7" i="9"/>
  <c r="B16" i="9"/>
  <c r="B38" i="9"/>
  <c r="I7" i="8"/>
  <c r="Q7" i="8"/>
  <c r="O7" i="8"/>
  <c r="M7" i="8"/>
  <c r="K7" i="8"/>
  <c r="P7" i="8"/>
  <c r="N7" i="8"/>
  <c r="L7" i="8"/>
  <c r="J7" i="8"/>
  <c r="B7" i="9" l="1"/>
  <c r="B19" i="7" l="1"/>
  <c r="B17" i="7"/>
  <c r="E37" i="7" l="1"/>
  <c r="I37" i="7"/>
  <c r="G37" i="7"/>
  <c r="K37" i="7"/>
  <c r="B51" i="7"/>
  <c r="D37" i="7"/>
  <c r="H37" i="7"/>
  <c r="B42" i="7"/>
  <c r="B30" i="7"/>
  <c r="F37" i="7"/>
  <c r="J37" i="7"/>
  <c r="B49" i="7"/>
  <c r="E53" i="7"/>
  <c r="F53" i="7"/>
  <c r="H53" i="7"/>
  <c r="J53" i="7"/>
  <c r="B45" i="7"/>
  <c r="B50" i="7"/>
  <c r="B52" i="7"/>
  <c r="C41" i="7"/>
  <c r="E41" i="7"/>
  <c r="G41" i="7"/>
  <c r="I41" i="7"/>
  <c r="K41" i="7"/>
  <c r="D41" i="7"/>
  <c r="F41" i="7"/>
  <c r="H41" i="7"/>
  <c r="J41" i="7"/>
  <c r="B56" i="7"/>
  <c r="B43" i="7"/>
  <c r="B46" i="7"/>
  <c r="B26" i="7"/>
  <c r="B33" i="7"/>
  <c r="B48" i="7"/>
  <c r="C53" i="7"/>
  <c r="G53" i="7"/>
  <c r="I53" i="7"/>
  <c r="K53" i="7"/>
  <c r="B47" i="7"/>
  <c r="D53" i="7"/>
  <c r="B44" i="7"/>
  <c r="B55" i="7"/>
  <c r="B39" i="7"/>
  <c r="B40" i="7"/>
  <c r="B38" i="7"/>
  <c r="H20" i="7"/>
  <c r="B24" i="7"/>
  <c r="B28" i="7"/>
  <c r="B32" i="7"/>
  <c r="B54" i="7"/>
  <c r="B35" i="7"/>
  <c r="B57" i="7"/>
  <c r="B25" i="7"/>
  <c r="B27" i="7"/>
  <c r="B29" i="7"/>
  <c r="B31" i="7"/>
  <c r="C37" i="7"/>
  <c r="D20" i="7"/>
  <c r="B21" i="7"/>
  <c r="F20" i="7"/>
  <c r="J20" i="7"/>
  <c r="B15" i="7"/>
  <c r="B18" i="7"/>
  <c r="B22" i="7"/>
  <c r="E20" i="7"/>
  <c r="G20" i="7"/>
  <c r="I20" i="7"/>
  <c r="K20" i="7"/>
  <c r="B34" i="7"/>
  <c r="B36" i="7"/>
  <c r="C20" i="7"/>
  <c r="B23" i="7"/>
  <c r="B58" i="7"/>
  <c r="B16" i="7"/>
  <c r="B14" i="7"/>
  <c r="B13" i="7"/>
  <c r="D12" i="7"/>
  <c r="G12" i="7"/>
  <c r="E12" i="7"/>
  <c r="C12" i="7"/>
  <c r="B10" i="7"/>
  <c r="B9" i="7"/>
  <c r="D7" i="7" l="1"/>
  <c r="C7" i="7"/>
  <c r="G7" i="7"/>
  <c r="E7" i="7"/>
  <c r="B20" i="7"/>
  <c r="B37" i="7"/>
  <c r="B41" i="7"/>
  <c r="B53" i="7"/>
  <c r="B12" i="7"/>
  <c r="K12" i="7"/>
  <c r="K7" i="7" s="1"/>
  <c r="I12" i="7"/>
  <c r="I7" i="7" s="1"/>
  <c r="F12" i="7"/>
  <c r="F7" i="7" s="1"/>
  <c r="I15" i="3"/>
  <c r="I6" i="3"/>
  <c r="B15" i="11" l="1"/>
  <c r="B7" i="11"/>
  <c r="B15" i="10"/>
  <c r="B32" i="10"/>
  <c r="B7" i="10"/>
  <c r="B36" i="8"/>
  <c r="B52" i="8"/>
  <c r="B19" i="8"/>
  <c r="B40" i="8"/>
  <c r="B12" i="8"/>
  <c r="J12" i="7"/>
  <c r="J7" i="7" s="1"/>
  <c r="H12" i="7"/>
  <c r="H7" i="7" s="1"/>
  <c r="B6" i="11" l="1"/>
  <c r="B6" i="10"/>
  <c r="B19" i="4"/>
  <c r="B6" i="4"/>
  <c r="E17" i="6"/>
  <c r="E18" i="6"/>
  <c r="E19" i="6"/>
  <c r="E20" i="6"/>
  <c r="E21" i="6"/>
  <c r="E22" i="6"/>
  <c r="E23" i="6"/>
  <c r="E24" i="6"/>
  <c r="E25" i="6"/>
  <c r="B8" i="5"/>
  <c r="J8" i="5"/>
  <c r="K8" i="5"/>
  <c r="L8" i="5"/>
  <c r="M8" i="5"/>
  <c r="N8" i="5"/>
  <c r="O8" i="5"/>
  <c r="P8" i="5"/>
  <c r="Q8" i="5"/>
  <c r="B15" i="5"/>
  <c r="J15" i="5"/>
  <c r="K15" i="5"/>
  <c r="L15" i="5"/>
  <c r="M15" i="5"/>
  <c r="N15" i="5"/>
  <c r="O15" i="5"/>
  <c r="P15" i="5"/>
  <c r="Q15" i="5"/>
  <c r="B32" i="5"/>
  <c r="J32" i="5"/>
  <c r="K32" i="5"/>
  <c r="L32" i="5"/>
  <c r="M32" i="5"/>
  <c r="N32" i="5"/>
  <c r="O32" i="5"/>
  <c r="P32" i="5"/>
  <c r="Q32" i="5"/>
  <c r="B36" i="5"/>
  <c r="J36" i="5"/>
  <c r="K36" i="5"/>
  <c r="L36" i="5"/>
  <c r="M36" i="5"/>
  <c r="N36" i="5"/>
  <c r="O36" i="5"/>
  <c r="P36" i="5"/>
  <c r="Q36" i="5"/>
  <c r="I6" i="4"/>
  <c r="J6" i="4"/>
  <c r="K6" i="4"/>
  <c r="L6" i="4"/>
  <c r="M6" i="4"/>
  <c r="N6" i="4"/>
  <c r="O6" i="4"/>
  <c r="P6" i="4"/>
  <c r="Q6" i="4"/>
  <c r="I19" i="4"/>
  <c r="J19" i="4"/>
  <c r="K19" i="4"/>
  <c r="L19" i="4"/>
  <c r="M19" i="4"/>
  <c r="N19" i="4"/>
  <c r="O19" i="4"/>
  <c r="P19" i="4"/>
  <c r="Q19" i="4"/>
  <c r="B6" i="3"/>
  <c r="J6" i="3"/>
  <c r="K6" i="3"/>
  <c r="B15" i="3"/>
  <c r="J15" i="3"/>
  <c r="K15" i="3"/>
  <c r="O6" i="5" l="1"/>
  <c r="K6" i="5"/>
  <c r="P6" i="5"/>
  <c r="N6" i="5"/>
  <c r="L6" i="5"/>
  <c r="J6" i="5"/>
  <c r="Q6" i="5"/>
  <c r="M6" i="5"/>
  <c r="B6" i="5"/>
  <c r="E15" i="6" l="1"/>
  <c r="B8" i="7" l="1"/>
  <c r="B7" i="7" l="1"/>
  <c r="B7" i="8" l="1"/>
</calcChain>
</file>

<file path=xl/sharedStrings.xml><?xml version="1.0" encoding="utf-8"?>
<sst xmlns="http://schemas.openxmlformats.org/spreadsheetml/2006/main" count="1378" uniqueCount="601">
  <si>
    <t xml:space="preserve">Non Pilot--Total </t>
  </si>
  <si>
    <t>Pilot--Total</t>
  </si>
  <si>
    <t>Sport certificate first issued in 2005</t>
  </si>
  <si>
    <t xml:space="preserve">Data in the Non Pilot Categories as well as Flight Instructor Certificates does directly correspond to the same category in Table 1. </t>
  </si>
  <si>
    <t xml:space="preserve">Data in the Pilot Categories does not directly correspond to the same category in Table 1  as glider and/or helicopter and/or gyroplane certs are not broken out separately. </t>
  </si>
  <si>
    <t xml:space="preserve">Note: The term airmen includes men and women certified as pilots, mechanics or other aviation technicians. This table (Table 2) represents data for females only. </t>
  </si>
  <si>
    <t>NA</t>
  </si>
  <si>
    <t xml:space="preserve"> </t>
  </si>
  <si>
    <t>CATEGORY</t>
  </si>
  <si>
    <t>ESTIMATED ACTIVE WOMEN AIRMEN CERTIFICATES HELD</t>
  </si>
  <si>
    <t>TABLE 2</t>
  </si>
  <si>
    <t>Sport certificate first issued in 2005.</t>
  </si>
  <si>
    <t xml:space="preserve">         current medical are counted as "Glider (only)."</t>
  </si>
  <si>
    <t xml:space="preserve">Note: The term airmen includes men and women certified as pilots, mechanics or other aviation technicians.  </t>
  </si>
  <si>
    <t>ESTIMATED ACTIVE AIRMEN CERTIFICATES HELD</t>
  </si>
  <si>
    <t>TABLE 1</t>
  </si>
  <si>
    <t xml:space="preserve">     and after as commercial.</t>
  </si>
  <si>
    <t>Rotorcraft (only)--Total</t>
  </si>
  <si>
    <t>Airplane  1/</t>
  </si>
  <si>
    <t>Total--All Pilots</t>
  </si>
  <si>
    <t xml:space="preserve"> Class of Certificate</t>
  </si>
  <si>
    <t>ESTIMATED INSTRUMENT RATINGS HELD</t>
  </si>
  <si>
    <t>TABLE 10</t>
  </si>
  <si>
    <t>1/  Excludes student, sport, and recreational pilots.</t>
  </si>
  <si>
    <t xml:space="preserve">Number </t>
  </si>
  <si>
    <t>Total</t>
  </si>
  <si>
    <t xml:space="preserve"> Instrument Rated Pilots</t>
  </si>
  <si>
    <t>ESTIMATED TOTAL PILOTS AND INSTRUMENT RATED PILOTS</t>
  </si>
  <si>
    <t>TABLE 11</t>
  </si>
  <si>
    <t>8/  Special ratings shown on pilot certificates, do not indicate additional certificates.</t>
  </si>
  <si>
    <t>7/  Not included in total.</t>
  </si>
  <si>
    <t>5/  See table 8 for the total number of pilots with a glider certificate.</t>
  </si>
  <si>
    <t>4/  See table 7 for the total number of pilots with a helicopter certificate.</t>
  </si>
  <si>
    <t xml:space="preserve">1/ Includes Outside U.S. total. </t>
  </si>
  <si>
    <t>Instrument Ratings  7,8/</t>
  </si>
  <si>
    <t xml:space="preserve">Flight Instructor Certificates  7/ </t>
  </si>
  <si>
    <t>Glider (only)  5,6/ --Total</t>
  </si>
  <si>
    <t>Rotorcraft (only)  4/ --Total</t>
  </si>
  <si>
    <t>Airplane  3/</t>
  </si>
  <si>
    <t>Sport (only)</t>
  </si>
  <si>
    <t>Recreational Airplane (only)</t>
  </si>
  <si>
    <t>Outside U.S. /2</t>
  </si>
  <si>
    <t>Western- Pacific</t>
  </si>
  <si>
    <t>Northwest Mountain</t>
  </si>
  <si>
    <t>Great Lakes</t>
  </si>
  <si>
    <t>Alaskan</t>
  </si>
  <si>
    <t>Total 1/</t>
  </si>
  <si>
    <t>CLASS OF CERTIFICATE</t>
  </si>
  <si>
    <t>BY CLASS OF CERTIFICATE AND BY FAA REGION</t>
  </si>
  <si>
    <t>ESTIMATED ACTIVE PILOT CERTIFICATES HELD</t>
  </si>
  <si>
    <t>TABLE 3</t>
  </si>
  <si>
    <t xml:space="preserve">      with another rating  but no current medical  are counted as "Glider (only)". </t>
  </si>
  <si>
    <t>N/A</t>
  </si>
  <si>
    <t>BY CLASS OF CERTIFICATE</t>
  </si>
  <si>
    <t>TABLE 4</t>
  </si>
  <si>
    <t>Student</t>
  </si>
  <si>
    <t xml:space="preserve">                                                                                                                                                                                                                                                               </t>
  </si>
  <si>
    <t>1/ Includes Outside U.S. total.</t>
  </si>
  <si>
    <t>Airplane</t>
  </si>
  <si>
    <t>Outside U.S. 2/</t>
  </si>
  <si>
    <t>BY CLASS OF CERTIFICATE BY FAA REGION</t>
  </si>
  <si>
    <t>TABLE 9</t>
  </si>
  <si>
    <t xml:space="preserve"> including helicopters or other rotorcraft.</t>
  </si>
  <si>
    <t>1/  In addition to pilots certified only for rotorcraft shown in table 1, this table includes pilots certified in multiple categories</t>
  </si>
  <si>
    <t>Rotorcraft Other</t>
  </si>
  <si>
    <t>Recreational Gyroplane</t>
  </si>
  <si>
    <t>Recreational Helicopter</t>
  </si>
  <si>
    <t>Airline Transport--Total</t>
  </si>
  <si>
    <t>Commercial--Total</t>
  </si>
  <si>
    <t>Private--Total</t>
  </si>
  <si>
    <t>TOTAL</t>
  </si>
  <si>
    <t>TABLE 7</t>
  </si>
  <si>
    <t>N/A Not Available.</t>
  </si>
  <si>
    <t>1/  In addition to pilots certified only for gliders shown in table 1, this table includes pilots certified in multiple categories including gliders.</t>
  </si>
  <si>
    <t>ESTIMATED ACTIVE GLIDER PILOTS BY CLASS OF CERTIFICATE 1/</t>
  </si>
  <si>
    <t>TABLE 8</t>
  </si>
  <si>
    <t>3/  Not included in total.</t>
  </si>
  <si>
    <t xml:space="preserve">2/  Includes recreational and sport.  </t>
  </si>
  <si>
    <t>Commercial 1/</t>
  </si>
  <si>
    <t>Private 1/</t>
  </si>
  <si>
    <t>FAA REGION AND STATE</t>
  </si>
  <si>
    <t>Misc. 2/</t>
  </si>
  <si>
    <t>BY FAA REGION AND STATE</t>
  </si>
  <si>
    <t>ESTIMATED ACTIVE PILOTS AND FLIGHT INSTRUCTORS</t>
  </si>
  <si>
    <t>TABLE 5</t>
  </si>
  <si>
    <t>6/  Includes Federated States of Micronesia, Marshall Islands, North Mariana Islands and Palau.</t>
  </si>
  <si>
    <t>Students</t>
  </si>
  <si>
    <t>ESTIMATED ACTIVE WOMEN PILOTS AND FLIGHT INSTRUCTORS</t>
  </si>
  <si>
    <t>TABLE 6</t>
  </si>
  <si>
    <t xml:space="preserve"> 4/  Includes Federated States of Micronesia, Marshall Islands, North Mariana Islands and Palau.</t>
  </si>
  <si>
    <t xml:space="preserve"> 2/  Includes Outside U. S.</t>
  </si>
  <si>
    <t xml:space="preserve">      been limited to those held by persons under 70 years of age. </t>
  </si>
  <si>
    <t>NOTE:  Flight attendant data first available from Registry in 2005.</t>
  </si>
  <si>
    <t>Outside United States 5/</t>
  </si>
  <si>
    <t>U.S. Affiliates 4/</t>
  </si>
  <si>
    <t>Armed Forces 3/</t>
  </si>
  <si>
    <t>Dispatcher</t>
  </si>
  <si>
    <t>Mechanic</t>
  </si>
  <si>
    <t>TABLE 14</t>
  </si>
  <si>
    <t>TABLE 15</t>
  </si>
  <si>
    <t xml:space="preserve">        This resulted in the increase in active student pilots to 119,119 from 72,280 at the end of 2009.</t>
  </si>
  <si>
    <t>5/  Military personnel holding civilian certificate and stationed in a foreign country.</t>
  </si>
  <si>
    <t xml:space="preserve"> 3/  Military personnel holding civilian certificate and stationed in a foreign country.</t>
  </si>
  <si>
    <t xml:space="preserve">  3/  See table 7 for the total number of pilots with a helicopter certificate.</t>
  </si>
  <si>
    <t xml:space="preserve">  4/  See table 8 for the total number of pilots with a glider certificate.</t>
  </si>
  <si>
    <t xml:space="preserve"> 5/  Outside U.S. includes airmen certified by the FAA, who live outside the 50 states and other U.S. areas, territories, and affiliates.</t>
  </si>
  <si>
    <t>Central</t>
  </si>
  <si>
    <t>Eastern</t>
  </si>
  <si>
    <t>Southern</t>
  </si>
  <si>
    <t>South- west</t>
  </si>
  <si>
    <t>Student --Total  1/</t>
  </si>
  <si>
    <t xml:space="preserve">1/   In July 2010, the FAA issued a rule that increased the duration of validity for student pilot certificates for pilots under the age of 40 from 36 to 60 months. </t>
  </si>
  <si>
    <t xml:space="preserve">     This resulted in the increase in active student pilots to 119,119 from 72,280 at the end of 2009.</t>
  </si>
  <si>
    <t>3/  See table 7 for the total number of pilots with a helicopter certificate.</t>
  </si>
  <si>
    <t>4/  See table 8 for the total number of pilots with a glider certificate.</t>
  </si>
  <si>
    <t>Airplane  2/</t>
  </si>
  <si>
    <t>4/  Includes pilots certified by the FAA, who live outside the 50 states and other U.S. areas, territories, and affiliates.</t>
  </si>
  <si>
    <t>2/ Outside U.S. includes airmen certified by the FAA, who live outside the 50 states and other U.S. areas, territories, and affiliates.</t>
  </si>
  <si>
    <t xml:space="preserve">Central </t>
  </si>
  <si>
    <t xml:space="preserve"> 1/   In July 2010, the FAA issued a rule that increased the duration of validity for student pilot certificates for pilots under the age of 40 from 36 to 60 months. </t>
  </si>
  <si>
    <t xml:space="preserve">      This resulted in the increase in active student pilots to 14,767 from 8,450 at the end of 2009.</t>
  </si>
  <si>
    <t xml:space="preserve"> 2/  Includes those with an airplane and/or a helicopter and/or glider and/or a gyroplane certificate.  </t>
  </si>
  <si>
    <t xml:space="preserve"> 3/  Glider and lighter-than-air pilots are not required to have a medical examination.  </t>
  </si>
  <si>
    <t>ESTIMATED ACTIVE ROTORCRAFT PILOTS BY CLASS OF CERTIFICATE 1/</t>
  </si>
  <si>
    <t xml:space="preserve">  1/   In July 2010, the FAA issued a rule that increased the duration of validity for student pilot certificates for pilots under the age of 40 from 36 to 60 months. </t>
  </si>
  <si>
    <t>as of DECEMBER 31</t>
  </si>
  <si>
    <t>Instrument Ratings 6,7/</t>
  </si>
  <si>
    <t>Non Pilot--Total 8/</t>
  </si>
  <si>
    <t xml:space="preserve">  6/  Not included in total.</t>
  </si>
  <si>
    <t xml:space="preserve">  7/  Special ratings shown on pilot certificates, do not indicate additional certificates.</t>
  </si>
  <si>
    <t xml:space="preserve"> 4/  Not included in total.</t>
  </si>
  <si>
    <t xml:space="preserve"> 6/  Flight Attendants first reported in 2005. </t>
  </si>
  <si>
    <t>6/  Not included in total.</t>
  </si>
  <si>
    <t>7/  Special ratings shown on pilot certificates, do not indicate additional certificates.</t>
  </si>
  <si>
    <t>Instrument Ratings  6,7/</t>
  </si>
  <si>
    <t xml:space="preserve">     Prior to 1995,  these pilots were categorized as private, commercial, or airline transport, based on their airplane certificate. </t>
  </si>
  <si>
    <t xml:space="preserve">     In 1995 and after, they are categorized based on their highest certificate. For example, if a pilot holds a private certificate and</t>
  </si>
  <si>
    <t xml:space="preserve">     a commercial helicopter certificate, prior 1995, the pilot would be categorized as private; 1995 and after as commercial. </t>
  </si>
  <si>
    <t xml:space="preserve">1/  Includes those with an airplane and/or a helicopter and/or glider certificate. Pilots under the"Rotorcraft (only)" and "Glider (only)" </t>
  </si>
  <si>
    <t xml:space="preserve">  class certificates in Table 3 are shown under their respective "Private," "Commercial," or "Airline Transport" categories above.</t>
  </si>
  <si>
    <t>Air Transport--Total 2/</t>
  </si>
  <si>
    <t xml:space="preserve">       these pilots were categorized as private, commercial, or airline transport, based on their airplane certificate. In 1995 and after, they are </t>
  </si>
  <si>
    <t xml:space="preserve">  2/  Includes pilots with an airplane only certificate.  Also includes those with an airplane and a helicopter and/or glider certificate. Prior to 1995, </t>
  </si>
  <si>
    <t xml:space="preserve">       categorized based on their highest certificate. For example, if a pilots holds a private airplane certificate and a commercial helicopter </t>
  </si>
  <si>
    <t xml:space="preserve">       certificate, prior 1995, the pilot would be categorized as private; 1995 and after as commercial.</t>
  </si>
  <si>
    <t xml:space="preserve">  5/  Glider pilots are not required to have a medical examination. Beginning with 2002, glider pilots with another rating but no </t>
  </si>
  <si>
    <t xml:space="preserve">  9/  First available for the Registry in 2005.</t>
  </si>
  <si>
    <t>NA Not available. Prior to 1995 repairmen were included in the mechanic category. Recreational certificate first issued in 1990.</t>
  </si>
  <si>
    <t xml:space="preserve">NA Not available. Prior to 1995 repairmen were included in the mechanic category. Recreational certificate first issued in 1990. </t>
  </si>
  <si>
    <t>2/ Outside U.S. includes airmen certified by the FAA, who live outside the 50 states and other U.S. areas, territories, and affiliates. Also includes those with unidentifiable addresses.</t>
  </si>
  <si>
    <t xml:space="preserve">3/  Includes pilots with an airplane only certificate. Also includes those with an airplane and a helicopter and/or glider certificate.  </t>
  </si>
  <si>
    <t>6/  Glider pilots are not required to have a medical examination. Beginning with 2002, glider pilots with another rating but no current medical are counted as "Glider (only)".</t>
  </si>
  <si>
    <t xml:space="preserve">2/  Includes pilots with an airplane only certificate. Also includes those with an airplane and a helicopter and/or glider </t>
  </si>
  <si>
    <t xml:space="preserve">     certificate. Prior to 1995, these pilots were categorized as private, commercial, or airline transport, based on their </t>
  </si>
  <si>
    <t xml:space="preserve">     airplane certificate. In 1995 and after, they are categorized based on their highest certificate. For example, if a pilot holds a </t>
  </si>
  <si>
    <t xml:space="preserve">     a  private certificate and a commercial helicopter certificate, prior 1995, the pilot would be categorized as private; 1995  </t>
  </si>
  <si>
    <t>5/  Glider pilots are not required to have a medical examination. Beginning with 2002, glider pilots with another rating but no current medical are counted as "Glider (only)".</t>
  </si>
  <si>
    <t>N/A  Not available. Recreational certificate first issued in 1990.</t>
  </si>
  <si>
    <t>1/  Includes those with an airplane and/or a helicopter and/or glider certificate.</t>
  </si>
  <si>
    <t>2/  Glider and lighter-than-air pilots are not required to have a medical examination. Beginning with 2002, glider pilots</t>
  </si>
  <si>
    <t xml:space="preserve">1/  Prior to 1995, these pilots were categorized as private, commercial, or airline transport, based on their </t>
  </si>
  <si>
    <t xml:space="preserve">     </t>
  </si>
  <si>
    <t xml:space="preserve">     and a commercial helicopter certificate, prior 1995, the pilot would be categorized as private; 1995 and after as commercial.</t>
  </si>
  <si>
    <t xml:space="preserve">     airplane certificate. In 1995 and after, they are categorized based on their highest certificate. For example, if a pilot holds a private certificate </t>
  </si>
  <si>
    <t xml:space="preserve"> 1/  Data for flight engineers and flight navigators represent total active ratings held. Data for dispatchers, mechanics, repairmen</t>
  </si>
  <si>
    <t xml:space="preserve">      parachute riggers and ground instructors represent total ratings issued to date. These ratings retain their validity and have</t>
  </si>
  <si>
    <t>Total Pilots</t>
  </si>
  <si>
    <t>Airline Transport 1/</t>
  </si>
  <si>
    <t>Flight Instructor 3/</t>
  </si>
  <si>
    <t>Calendar Year</t>
  </si>
  <si>
    <t>Total Number 1/</t>
  </si>
  <si>
    <t>Percent of Total</t>
  </si>
  <si>
    <t>NON PILOT AIRMEN CERTIFICATES HELD</t>
  </si>
  <si>
    <t>WOMEN NON PILOT AIRMEN CERTIFICATES HELD</t>
  </si>
  <si>
    <t>Total Non Pilot Airmen</t>
  </si>
  <si>
    <t>Ground Instructor</t>
  </si>
  <si>
    <t>Flight Engineer</t>
  </si>
  <si>
    <t>Repair men</t>
  </si>
  <si>
    <t>Parachute Rigger</t>
  </si>
  <si>
    <t>Flight Navigator</t>
  </si>
  <si>
    <t>Flight Attendant</t>
  </si>
  <si>
    <t xml:space="preserve">Flight Instructor Certificates  4/ </t>
  </si>
  <si>
    <t>Student  1/</t>
  </si>
  <si>
    <t>Recreational (only)</t>
  </si>
  <si>
    <t>Private</t>
  </si>
  <si>
    <t>Commercial</t>
  </si>
  <si>
    <t>Airline Transport</t>
  </si>
  <si>
    <t>Rotorcraft (only)  3/</t>
  </si>
  <si>
    <t>Glider (only ) 4,5/</t>
  </si>
  <si>
    <t>Mechanic  8/</t>
  </si>
  <si>
    <t>Ground Instructor  8/</t>
  </si>
  <si>
    <t>Repairmen 8/</t>
  </si>
  <si>
    <t>Parachute Rigger  8/</t>
  </si>
  <si>
    <t>Dispatcher  8/</t>
  </si>
  <si>
    <t>Flight Attendant 9/</t>
  </si>
  <si>
    <t>Flight Attendant  6/</t>
  </si>
  <si>
    <t>Ground Instructor  5/</t>
  </si>
  <si>
    <t>Mechanic  5/</t>
  </si>
  <si>
    <t>Repairmen 5/</t>
  </si>
  <si>
    <t>Parachute Rigger  5/</t>
  </si>
  <si>
    <t>Dispatcher  5/</t>
  </si>
  <si>
    <t xml:space="preserve">Airline Transport  2/ </t>
  </si>
  <si>
    <t>Commercial  2/</t>
  </si>
  <si>
    <t>Private  2/</t>
  </si>
  <si>
    <t xml:space="preserve">Recreational (only) </t>
  </si>
  <si>
    <t>Sport</t>
  </si>
  <si>
    <t>Private --Total</t>
  </si>
  <si>
    <t>Airline Transport --Total</t>
  </si>
  <si>
    <t>Private Airplane (only)</t>
  </si>
  <si>
    <t>Private Airplane, Private Glider</t>
  </si>
  <si>
    <t>Private Airplane, Private Gyroplane</t>
  </si>
  <si>
    <t>Private Airplane, Private Helicopter</t>
  </si>
  <si>
    <t>Private Glider</t>
  </si>
  <si>
    <t>Private Airplane-Other</t>
  </si>
  <si>
    <t>Commercial Airplane (only)</t>
  </si>
  <si>
    <t>Commercial Airplane, Private Glider</t>
  </si>
  <si>
    <t>Commercial Helicopter, Private Airplane</t>
  </si>
  <si>
    <t>Commercial Glider, Private Airplane</t>
  </si>
  <si>
    <t>Commercial-other</t>
  </si>
  <si>
    <t>Airline Transport Airplane (only)</t>
  </si>
  <si>
    <t>Airline Transport Airplane-other</t>
  </si>
  <si>
    <t>Private Gyroplane</t>
  </si>
  <si>
    <t>Private Helicopter</t>
  </si>
  <si>
    <t>Commercial Helicopter</t>
  </si>
  <si>
    <t>Airline Transport Helicopter</t>
  </si>
  <si>
    <t>Rotorcraft-other</t>
  </si>
  <si>
    <t>Commercial Glider</t>
  </si>
  <si>
    <t>Air Transport (other)</t>
  </si>
  <si>
    <t>Commercial Airplane, Commercial Glider</t>
  </si>
  <si>
    <t>Commercial Airplane, Commercial Gyroplane, Commercial Glider</t>
  </si>
  <si>
    <t>Commercial Airplane, Private Helicopter</t>
  </si>
  <si>
    <t>Commercial Airplane, Commercial Glider, Private Helicopter</t>
  </si>
  <si>
    <t>Commercial Airplane, Commercial Helicopter</t>
  </si>
  <si>
    <t>Commercial Airplane, Private Glider, Commercial Helicopter</t>
  </si>
  <si>
    <t>Commercial Airplane, Commercial Glider, Commercial Helicopter</t>
  </si>
  <si>
    <t>Commercial Airplane, Commercial Helicopter, Commercial Gyroplane</t>
  </si>
  <si>
    <t>Commercial Airplane, Commercial Gyroplane, Commercial Helicopter, Commercial Glider</t>
  </si>
  <si>
    <t>Private Airplane, Private Glider, Private Helicopter</t>
  </si>
  <si>
    <t>Commercial Airplane, Commercial Gyroplane</t>
  </si>
  <si>
    <t>Airline Transport Airplane, Airline Transport Helicopter</t>
  </si>
  <si>
    <t>Commercial Helicopter, Private Airplane, Private Glider</t>
  </si>
  <si>
    <t>Commercial Helicopter, Private Airplane, Commercial Gyroplane</t>
  </si>
  <si>
    <t>Rotorcraft (Other)</t>
  </si>
  <si>
    <t>Commercial Helicopter, Commercial Glider</t>
  </si>
  <si>
    <t>Commercial Helicopter, Commercial Gyroplane</t>
  </si>
  <si>
    <t>Commercial Helicopter, Private Airplane, Commercial Glider</t>
  </si>
  <si>
    <t>Commercial --Total</t>
  </si>
  <si>
    <t>Commercial Helicopter, Private Glider</t>
  </si>
  <si>
    <t>Commercial Gyroplane</t>
  </si>
  <si>
    <t>Commercial Airplane, Commercial  Glider</t>
  </si>
  <si>
    <t>Commercial Airplane, Private    Helicopter</t>
  </si>
  <si>
    <t>Private Airplane-other</t>
  </si>
  <si>
    <t>Glider (only)  4,5/--Total</t>
  </si>
  <si>
    <t>Rotorcraft (only) 3/--Total</t>
  </si>
  <si>
    <t>Alabama</t>
  </si>
  <si>
    <t>Alaskan Region--Total</t>
  </si>
  <si>
    <t>Eastern Region--Total</t>
  </si>
  <si>
    <t>Total 4/</t>
  </si>
  <si>
    <t>United States--Total</t>
  </si>
  <si>
    <t>Central Region--Total</t>
  </si>
  <si>
    <t>Iowa</t>
  </si>
  <si>
    <t>Kentucky</t>
  </si>
  <si>
    <t>Missouri</t>
  </si>
  <si>
    <t>Nebraska</t>
  </si>
  <si>
    <t>Tennessee</t>
  </si>
  <si>
    <t>Kansas</t>
  </si>
  <si>
    <t>Delaware</t>
  </si>
  <si>
    <t>Maine</t>
  </si>
  <si>
    <t>Maryland</t>
  </si>
  <si>
    <t>Massachusetts</t>
  </si>
  <si>
    <t>Pennsylvania</t>
  </si>
  <si>
    <t>Vermont</t>
  </si>
  <si>
    <t>Virginia</t>
  </si>
  <si>
    <t>Connecticut</t>
  </si>
  <si>
    <t>Indiana</t>
  </si>
  <si>
    <t>Michigan</t>
  </si>
  <si>
    <t>Minnesota</t>
  </si>
  <si>
    <t>Ohio</t>
  </si>
  <si>
    <t>Wisconsin</t>
  </si>
  <si>
    <t>Illinois</t>
  </si>
  <si>
    <t>Idaho</t>
  </si>
  <si>
    <t>Montana</t>
  </si>
  <si>
    <t>Oregon</t>
  </si>
  <si>
    <t>Utah</t>
  </si>
  <si>
    <t>Washington</t>
  </si>
  <si>
    <t>Wyoming</t>
  </si>
  <si>
    <t>Colorado</t>
  </si>
  <si>
    <t>Georgia</t>
  </si>
  <si>
    <t>Florida</t>
  </si>
  <si>
    <t>Louisiana</t>
  </si>
  <si>
    <t>Mississippi</t>
  </si>
  <si>
    <t>Oklahoma</t>
  </si>
  <si>
    <t>Texas</t>
  </si>
  <si>
    <t>Arkansas</t>
  </si>
  <si>
    <t>Arizona</t>
  </si>
  <si>
    <t>California</t>
  </si>
  <si>
    <t>Guam</t>
  </si>
  <si>
    <t>Hawaii</t>
  </si>
  <si>
    <t>Nevada</t>
  </si>
  <si>
    <t>Palau</t>
  </si>
  <si>
    <r>
      <t>AE (Europe and Canada)</t>
    </r>
    <r>
      <rPr>
        <vertAlign val="superscript"/>
        <sz val="8"/>
        <rFont val="Cambria"/>
        <family val="1"/>
        <scheme val="major"/>
      </rPr>
      <t>5</t>
    </r>
  </si>
  <si>
    <t>District of Columbia</t>
  </si>
  <si>
    <t>New Hampshire</t>
  </si>
  <si>
    <t>New Jersey</t>
  </si>
  <si>
    <t>New York</t>
  </si>
  <si>
    <t>North Carolina</t>
  </si>
  <si>
    <t>Rhode Island</t>
  </si>
  <si>
    <t>Great Lakes Region--Total</t>
  </si>
  <si>
    <t>South Dakota</t>
  </si>
  <si>
    <t>Northwest Mountain Region--Total</t>
  </si>
  <si>
    <t>Southern Region--Total</t>
  </si>
  <si>
    <r>
      <t>AA (Americas)</t>
    </r>
    <r>
      <rPr>
        <vertAlign val="superscript"/>
        <sz val="8"/>
        <rFont val="Cambria"/>
        <family val="1"/>
        <scheme val="major"/>
      </rPr>
      <t>5</t>
    </r>
  </si>
  <si>
    <t>Puerto Rico</t>
  </si>
  <si>
    <t>South Carolina</t>
  </si>
  <si>
    <t>Virgin Islands</t>
  </si>
  <si>
    <t>Southwest Region--Total</t>
  </si>
  <si>
    <t>New Mexico</t>
  </si>
  <si>
    <t>Western-Pacific Region--Total</t>
  </si>
  <si>
    <t>American Samoa</t>
  </si>
  <si>
    <t>Federated States of Micronesia</t>
  </si>
  <si>
    <t>Marshall Islands</t>
  </si>
  <si>
    <t>North Mariana Islands</t>
  </si>
  <si>
    <t xml:space="preserve">Armed Forces Personnel  5/ </t>
  </si>
  <si>
    <t>U.S. Affiliates  6/</t>
  </si>
  <si>
    <t>North Dakota</t>
  </si>
  <si>
    <t>West Virginia</t>
  </si>
  <si>
    <r>
      <t>AP (Pacific)</t>
    </r>
    <r>
      <rPr>
        <vertAlign val="superscript"/>
        <sz val="8"/>
        <rFont val="Univers (W1)"/>
      </rPr>
      <t>5</t>
    </r>
  </si>
  <si>
    <t>Total 2/</t>
  </si>
  <si>
    <r>
      <t>AE (Europe and Canada)</t>
    </r>
    <r>
      <rPr>
        <vertAlign val="superscript"/>
        <sz val="8"/>
        <rFont val="Cambria"/>
        <family val="1"/>
        <scheme val="major"/>
      </rPr>
      <t>3</t>
    </r>
  </si>
  <si>
    <r>
      <t>AA (Americas)</t>
    </r>
    <r>
      <rPr>
        <vertAlign val="superscript"/>
        <sz val="8"/>
        <rFont val="Cambria"/>
        <family val="1"/>
        <scheme val="major"/>
      </rPr>
      <t>3</t>
    </r>
  </si>
  <si>
    <r>
      <t>AP (Pacific)</t>
    </r>
    <r>
      <rPr>
        <vertAlign val="superscript"/>
        <sz val="8"/>
        <rFont val="Univers (W1)"/>
      </rPr>
      <t>3</t>
    </r>
  </si>
  <si>
    <t>Private Helicopter, Private Airplane</t>
  </si>
  <si>
    <t>Private Helicopter, Private Airplane, Private Glider</t>
  </si>
  <si>
    <t>Private Helicopter, Commercial Airplane</t>
  </si>
  <si>
    <t>Private Helicopter, Commercial Airplane, Commercial Glider</t>
  </si>
  <si>
    <t>Private Gyroplane, Private Airplane</t>
  </si>
  <si>
    <t>Airline Transport Helicopter, Airline Transport Airplane</t>
  </si>
  <si>
    <t>Commercial Gyroplane, Commercial Airplane, Commercial Glider</t>
  </si>
  <si>
    <t>Commercial Helicopter, Commercial Airplane, Private Glider</t>
  </si>
  <si>
    <t>Commercial Helicopter, Commercial  Airplane</t>
  </si>
  <si>
    <t>Commercial Helicopter, Commercial Airplane, Commercial Glider</t>
  </si>
  <si>
    <t>Commercial Helicopter, Commercial Airplane, Commercial Gyroplane</t>
  </si>
  <si>
    <t>Commercial Gyroplane, Commercial Airplane</t>
  </si>
  <si>
    <t>Private Glider, Private Airplane</t>
  </si>
  <si>
    <t>Private Glider, Private Airplane, Private Helicopter</t>
  </si>
  <si>
    <t>Private Glider, Private Airplane, Commercial Helicopter</t>
  </si>
  <si>
    <t>Commercial Glider, Commercial Balloon</t>
  </si>
  <si>
    <t>Commercial Glider, Commercial Airplane, Commercial Gyroplane, Commercial Helicopter</t>
  </si>
  <si>
    <t>Commercial Glider, Commercial Airplane, Commercial Gyroplane</t>
  </si>
  <si>
    <t>Private Glider, Commercial Airplane</t>
  </si>
  <si>
    <t>Private Glider, Commercial Airplane, Commercial Helicopter</t>
  </si>
  <si>
    <t>Private Glider, Commercial Helicopter</t>
  </si>
  <si>
    <t>Commercial Glider, Commercial Airplane</t>
  </si>
  <si>
    <t>Commercial Glider, Private Airplane, Commercial Helicopter</t>
  </si>
  <si>
    <t>Commercial Glider, Commercial Airplane, Commercial Helicopter</t>
  </si>
  <si>
    <t>Commercial Glider, Commercial Helicopter</t>
  </si>
  <si>
    <t>Commercial Glider, Commercial Airplane, Private Helicopter</t>
  </si>
  <si>
    <t>Airline Transport Helicopter (only)</t>
  </si>
  <si>
    <t>Private Helicopter (only)</t>
  </si>
  <si>
    <t>Commercial Helicopter (only)</t>
  </si>
  <si>
    <t xml:space="preserve">  8/  Historically, numbers represented all certificates on record. No medical examination required. In 2016, Federal Regulation required that airmen without a plastic certificate </t>
  </si>
  <si>
    <t xml:space="preserve">Flight Instructor Certificates 6/ </t>
  </si>
  <si>
    <t xml:space="preserve">       by those under 70 years of age.</t>
  </si>
  <si>
    <t xml:space="preserve">       no longer considered active. Therefore, starting with 2016, those airmen with a paper certificate only were excluded. Data for 1996 and 1997 are limited to certificates held</t>
  </si>
  <si>
    <t xml:space="preserve">  5/  Historically, numbers represented all certificates on record. No medical examination required. In 2016, Federal Regulation required that airmen without a plastic certificate </t>
  </si>
  <si>
    <t xml:space="preserve">       no longer considered active. Therefore, starting with 2016, those airmen with a paper certificate only were excluded. </t>
  </si>
  <si>
    <t>Flight Instructor Certificates 6/</t>
  </si>
  <si>
    <t>DECEMBER 31, 2016  1/</t>
  </si>
  <si>
    <t>Remote Pilots  10/</t>
  </si>
  <si>
    <t>Remote Pilots  7/</t>
  </si>
  <si>
    <t xml:space="preserve"> 7/  Remote pilot certification started in August 2016. These numbers are not included in the pilot totals. </t>
  </si>
  <si>
    <t xml:space="preserve"> 10/  Remote pilot certification started in August 2016. These numbers are not included in the pilot totals. </t>
  </si>
  <si>
    <t xml:space="preserve">Remote Pilot Certificates  7/ </t>
  </si>
  <si>
    <t xml:space="preserve">Remote Pilot Certificates  8/ </t>
  </si>
  <si>
    <t xml:space="preserve">8/  Remote pilot certification started in August 2016. These numbers are not included in the pilot totals. </t>
  </si>
  <si>
    <t>Remote Pilots 3/</t>
  </si>
  <si>
    <t>Outside United States (Foreign)  7/</t>
  </si>
  <si>
    <t xml:space="preserve">7/  Outside United States (Foreign) includes airmen certified by the FAA, who live outside the 50 states and other U.S. areas, territories, and affiliates. </t>
  </si>
  <si>
    <t xml:space="preserve">     Also includes those with unidentifiable addresses.</t>
  </si>
  <si>
    <t xml:space="preserve"> 6/  FS stands for the Fight Standards Region, which includes Armed Forces as explanied above (#3), and Federated States of Micronesia, </t>
  </si>
  <si>
    <t xml:space="preserve">     Marshall Islands, and Palau</t>
  </si>
  <si>
    <t>Outside United States and FS Total  6/</t>
  </si>
  <si>
    <t>Outside United States and FS Total  8/</t>
  </si>
  <si>
    <t xml:space="preserve">8/  FS stands for the Fight Standards Region, which includes Armed Forces as explanied above (#3), and Federated States of Micronesia, </t>
  </si>
  <si>
    <t xml:space="preserve">     Marshall Islands, and Palau.</t>
  </si>
  <si>
    <t>The U.S. Civil Airmen Statistics is an annual study published to meet the demands of FAA, other government agencies, and industry. It contains detailed airmen statistics not published in other FAA reports.</t>
  </si>
  <si>
    <t>Statistics about airmen, both pilot and nonpilot, are obtained from the official airmen certification records maintained at FAA's Aeronautical Center, Oklahoma City, Oklahoma.</t>
  </si>
  <si>
    <t>The term “airmen” in this report includes men and women certified as pilots, mechanics or other aviation technicians.  An active airman is one who holds both an airmen certificate and a valid medical certificate. Airmen who must have a valid medical to exercise the privileges of their certificate are all airplane pilots, rotorcraft pilots, flight navigators, and flight engineers. Glider pilots are not required to have a medical examination but the numbers represent only those who had a valid medical certificate on record at the Aeronautical Center.</t>
  </si>
  <si>
    <t>List of Tables</t>
  </si>
  <si>
    <t>Table 1</t>
  </si>
  <si>
    <t>Table 2</t>
  </si>
  <si>
    <t>Table 3</t>
  </si>
  <si>
    <t>Table 4</t>
  </si>
  <si>
    <t>Table 5</t>
  </si>
  <si>
    <t>Table 6</t>
  </si>
  <si>
    <t>Table 7</t>
  </si>
  <si>
    <t>Table 8</t>
  </si>
  <si>
    <t>Table 9</t>
  </si>
  <si>
    <t>Table 10</t>
  </si>
  <si>
    <t>Table 11</t>
  </si>
  <si>
    <t>Table 12</t>
  </si>
  <si>
    <t>Table 12a</t>
  </si>
  <si>
    <t>Table 13</t>
  </si>
  <si>
    <t>Table 13a</t>
  </si>
  <si>
    <t>Table 14</t>
  </si>
  <si>
    <t>Table 15</t>
  </si>
  <si>
    <t>Table 16</t>
  </si>
  <si>
    <t>Table 17</t>
  </si>
  <si>
    <t>Table 18</t>
  </si>
  <si>
    <t>Table 19</t>
  </si>
  <si>
    <t>Table 20</t>
  </si>
  <si>
    <t>Table 21</t>
  </si>
  <si>
    <t>Table 22</t>
  </si>
  <si>
    <t>U.S. Civil Airmen Statistics, 2016</t>
  </si>
  <si>
    <t>Estimated Active Airmen Certificates Held December 31, 2007-2016</t>
  </si>
  <si>
    <t>Estimated Active Women Airmen Certificates Held December 31, 2007-2016</t>
  </si>
  <si>
    <t>Estimated Active Pilot Certificates Held by Class of Certificate December 31, 2007-2016</t>
  </si>
  <si>
    <t>Estimated Active Rotorcraft Pilots by Class of Certificate December 31, 2007-2016</t>
  </si>
  <si>
    <t>Estimated Active Glider Pilots by Class of Certificate December 31, 2007-2016</t>
  </si>
  <si>
    <t>Estimated Instrument Ratings Held by Class of Certificate December 31, 2007-2016</t>
  </si>
  <si>
    <t>Estimated Total Pilots and Instrument Rated Pilots December 31, 2007-2016</t>
  </si>
  <si>
    <t>Average Age of Active Pilots by Category December 31, 2007-2016</t>
  </si>
  <si>
    <t>Estimated Active Pilot Certificates Held by Class of Certificate and by FAA Region December 31, 2016</t>
  </si>
  <si>
    <t>Estimated Active Pilots and Flight Instructors by FAA Region and State December 31, 2016</t>
  </si>
  <si>
    <t>Estimated Active Women Pilots and Flight Instructors by FAA Region and State December 31, 2016</t>
  </si>
  <si>
    <t>Estimated Instrument Ratings Held by Class of Certificate by FAA Region December 31, 2016</t>
  </si>
  <si>
    <t>Estimated Active Pilot Certificates Held by Category and Age Group of Holder December 31, 2016</t>
  </si>
  <si>
    <t>Estimated Active Women Pilot Certificates Held by Category and Age Group of Holder December 31, 2016</t>
  </si>
  <si>
    <t>Nonpilot Airmen Certificates Held by FAA Region and State December 31, 2016</t>
  </si>
  <si>
    <t>Women Nonpilot Airmen Certificates Held by FAA Region and State December 31, 2016</t>
  </si>
  <si>
    <t>Airmen Certificates Issued by Category and Conductor December 31, 2016</t>
  </si>
  <si>
    <t>Original Airmen Certificates Issued 2007-2016</t>
  </si>
  <si>
    <t>Additional Airmen Certificates Issued 2007-2016</t>
  </si>
  <si>
    <t>Original Airmen Certificates Approved/Disapproved by Category and Conductor, CY 2016</t>
  </si>
  <si>
    <t>Additional Airmen Certificates Approved/Disapproved by Category and Conductor, CY 2016</t>
  </si>
  <si>
    <t>Instrument Ratings Issued 2007-2016</t>
  </si>
  <si>
    <t>Average Age of Active Women Pilots by Category December 31, 2010-2016</t>
  </si>
  <si>
    <t>Student Certificates Issued by Month 2007-2016</t>
  </si>
  <si>
    <t>2007 - 2016</t>
  </si>
  <si>
    <t>STUDENT CERTIFICATES ISSUED, BY MONTH:</t>
  </si>
  <si>
    <t>TABLE 22</t>
  </si>
  <si>
    <t>3/  Certified Flight Instructor</t>
  </si>
  <si>
    <t>2/  Not included in total active pilots.</t>
  </si>
  <si>
    <t xml:space="preserve">     helicopter and commercial airplane certificates will be reported in the commercial category.</t>
  </si>
  <si>
    <t xml:space="preserve">     Pilots with multiple ratings will be reported under highest rating. For example a pilot with a private </t>
  </si>
  <si>
    <t xml:space="preserve">1/  Includes pilots with an airplane and/or a helicopter and/or a glider and/or a gyroplane certificate. </t>
  </si>
  <si>
    <t>80 and over</t>
  </si>
  <si>
    <t>75-79</t>
  </si>
  <si>
    <t>70-74</t>
  </si>
  <si>
    <t>65-69</t>
  </si>
  <si>
    <t>60-64</t>
  </si>
  <si>
    <t>55-59</t>
  </si>
  <si>
    <t>50-54</t>
  </si>
  <si>
    <t>45-49</t>
  </si>
  <si>
    <t>40-44</t>
  </si>
  <si>
    <t>35-39</t>
  </si>
  <si>
    <t>30-34</t>
  </si>
  <si>
    <t>25-29</t>
  </si>
  <si>
    <t>20-24</t>
  </si>
  <si>
    <t>16-19</t>
  </si>
  <si>
    <t>14-15</t>
  </si>
  <si>
    <t>Remote Pilot 2/</t>
  </si>
  <si>
    <t>CFI 3/</t>
  </si>
  <si>
    <t>Recre- ational</t>
  </si>
  <si>
    <t xml:space="preserve">Student </t>
  </si>
  <si>
    <t xml:space="preserve">Total </t>
  </si>
  <si>
    <t>Age Group</t>
  </si>
  <si>
    <t>Flight Instructor 2/</t>
  </si>
  <si>
    <t>Type of Pilot Certificates</t>
  </si>
  <si>
    <t>as of December 31, 2016</t>
  </si>
  <si>
    <t>BY CATEGORY AND AGE GROUP OF HOLDER</t>
  </si>
  <si>
    <t>TABLE 12</t>
  </si>
  <si>
    <t>ESTIMATED ACTIVE WOMEN PILOT CERTIFICATES HELD</t>
  </si>
  <si>
    <t>TABLE 12a</t>
  </si>
  <si>
    <t>N/A  Not available. Sport certificate first issued in 2005. Remote pilot certificate first issued in 2016.</t>
  </si>
  <si>
    <t xml:space="preserve">     Pilots with multiple ratings will be reported under highest rating. For example a pilot with a private  </t>
  </si>
  <si>
    <t xml:space="preserve">2/  Includes pilots with an airplane and/or a helicopter and/or a glider and/or a gyroplane certificate. </t>
  </si>
  <si>
    <t>1/  Includes helicopter (only) and glider (only).</t>
  </si>
  <si>
    <t xml:space="preserve">Remote Pilot </t>
  </si>
  <si>
    <t xml:space="preserve">CFI </t>
  </si>
  <si>
    <t>Airline Transport 2/</t>
  </si>
  <si>
    <t>Commercial 2/</t>
  </si>
  <si>
    <t>Private 2/</t>
  </si>
  <si>
    <t>Total  1/</t>
  </si>
  <si>
    <t xml:space="preserve">Flight Instructor </t>
  </si>
  <si>
    <t xml:space="preserve"> AVERAGE AGE OF ACTIVE PILOTS BY CATEGORY</t>
  </si>
  <si>
    <t>TABLE 13</t>
  </si>
  <si>
    <t>N/A  Not available. Remote pilot certificate first issued in 2016.</t>
  </si>
  <si>
    <t xml:space="preserve"> AVERAGE AGE OF ACTIVE WOMEN PILOTS BY CATEGORY</t>
  </si>
  <si>
    <t>TABLE 13a</t>
  </si>
  <si>
    <t xml:space="preserve">3/  In July 2010, the FAA issued a rule that increased the duration of validity for student pilot certificates for pilots </t>
  </si>
  <si>
    <t xml:space="preserve">     under the age of 40 from 36 to 60 months. </t>
  </si>
  <si>
    <t>Student  3/</t>
  </si>
  <si>
    <t>YEAR</t>
  </si>
  <si>
    <t>January</t>
  </si>
  <si>
    <t>February</t>
  </si>
  <si>
    <t>March</t>
  </si>
  <si>
    <t>April</t>
  </si>
  <si>
    <t>May</t>
  </si>
  <si>
    <t>June</t>
  </si>
  <si>
    <t>July</t>
  </si>
  <si>
    <t>August</t>
  </si>
  <si>
    <t>September</t>
  </si>
  <si>
    <t>October</t>
  </si>
  <si>
    <t>November</t>
  </si>
  <si>
    <t>December</t>
  </si>
  <si>
    <r>
      <t>E</t>
    </r>
    <r>
      <rPr>
        <sz val="8"/>
        <rFont val="Univers (W1)"/>
      </rPr>
      <t xml:space="preserve">  Student certificates issued are estimated.  These are the ones that do not need a medical examination.</t>
    </r>
  </si>
  <si>
    <t xml:space="preserve">         Ground instructor--ratings for each subject in which the holder is qualified to give instruction.</t>
  </si>
  <si>
    <t xml:space="preserve">         Parachute rigger--senior or master rigger--senior or master rigger ratings.</t>
  </si>
  <si>
    <t xml:space="preserve">         Mechanic--airframe and power plant ratings.</t>
  </si>
  <si>
    <t xml:space="preserve">         Flight instructor--ratings for each aircraft category in which the holder is qualified, and instrument flying instructions.</t>
  </si>
  <si>
    <t xml:space="preserve">         Helicopter pilot--instrument and type ratings.</t>
  </si>
  <si>
    <t xml:space="preserve">         Private, commercial, and airline transport pilot--aircraft category, class, and type instrument rating.</t>
  </si>
  <si>
    <t>Note: Additional ratings are entered on current airman certificates as follows:</t>
  </si>
  <si>
    <t>*   Not Included in Total</t>
  </si>
  <si>
    <t>Authorized Aircraft Instructor</t>
  </si>
  <si>
    <t xml:space="preserve">Ground Instructor </t>
  </si>
  <si>
    <t xml:space="preserve">Parachute Rigger </t>
  </si>
  <si>
    <t>Repairman Light Sport Aircraft</t>
  </si>
  <si>
    <t>Repairman</t>
  </si>
  <si>
    <t>Control Tower Operator</t>
  </si>
  <si>
    <t xml:space="preserve">Mechanic </t>
  </si>
  <si>
    <t>Remote Pilot Certificates*</t>
  </si>
  <si>
    <t>Flight Instructor Certificates*</t>
  </si>
  <si>
    <t>Glider (only)</t>
  </si>
  <si>
    <t>Rotorcraft (only)</t>
  </si>
  <si>
    <t>Sport Pilot</t>
  </si>
  <si>
    <t>Recreational</t>
  </si>
  <si>
    <r>
      <t>Student</t>
    </r>
    <r>
      <rPr>
        <vertAlign val="superscript"/>
        <sz val="8"/>
        <rFont val="Univers (W1)"/>
      </rPr>
      <t>E</t>
    </r>
  </si>
  <si>
    <t>No Test</t>
  </si>
  <si>
    <t>Inspector</t>
  </si>
  <si>
    <t>Examiner</t>
  </si>
  <si>
    <t>Total Certificates Issued</t>
  </si>
  <si>
    <t>Category of Certificates</t>
  </si>
  <si>
    <t>Additional Ratings</t>
  </si>
  <si>
    <t>Original Issuances</t>
  </si>
  <si>
    <t>Calendar Year 2016</t>
  </si>
  <si>
    <t>AIRMEN CERTIFICATES ISSUED BY CATEGORY AND CONDUCTOR</t>
  </si>
  <si>
    <t xml:space="preserve">N/A  Not Available </t>
  </si>
  <si>
    <t>6/ Started in August 2016. Not included in pilot totals. The number includes applications signed by CFI.</t>
  </si>
  <si>
    <t>5/ First reported in 2005.</t>
  </si>
  <si>
    <t>4/  Prior to 1995, repairmen were included with mechanics.</t>
  </si>
  <si>
    <t>3/  Prior to 2001 Control Tower Operators were not included.</t>
  </si>
  <si>
    <t>2/  Special ratings shown on pilot certificates represented above; not included in total.</t>
  </si>
  <si>
    <t>1/  Not included in total.</t>
  </si>
  <si>
    <t>Authorized Aircraft Instr.</t>
  </si>
  <si>
    <t>Repairman Light Sport Aircraft 5/</t>
  </si>
  <si>
    <t>Repairman  4/</t>
  </si>
  <si>
    <t>Control Tower Operator  3/</t>
  </si>
  <si>
    <t>Remote Pilot Certificates 6/</t>
  </si>
  <si>
    <t>Instrument Ratings 2/</t>
  </si>
  <si>
    <t>Flight Instructor Certificates 1/</t>
  </si>
  <si>
    <t>CALENDAR YEARS 2007 - 2016</t>
  </si>
  <si>
    <t>ORIGINAL AIRMEN CERTIFICATES ISSUED BY CATEGORY</t>
  </si>
  <si>
    <t>TABLE 17</t>
  </si>
  <si>
    <t>NA  Not Available</t>
  </si>
  <si>
    <t>Repairman Light Sport Aircraft  5/</t>
  </si>
  <si>
    <t>Student 1/</t>
  </si>
  <si>
    <t>ADDITIONAL AIRMEN CERTIFICATES ISSUED BY CATEGORY</t>
  </si>
  <si>
    <t>TABLE 18</t>
  </si>
  <si>
    <t>N/A--Not applicable</t>
  </si>
  <si>
    <t>* Not included in Total</t>
  </si>
  <si>
    <t xml:space="preserve">        N/A</t>
  </si>
  <si>
    <t>Repairman Light Sport Arcft</t>
  </si>
  <si>
    <t>Percent Approved</t>
  </si>
  <si>
    <t xml:space="preserve">Dis approved </t>
  </si>
  <si>
    <t>Approved</t>
  </si>
  <si>
    <t>CALENDAR YEAR 2016</t>
  </si>
  <si>
    <t>ORIGINAL AIRMEN CERTIFICATES APPROVED/DISAPPROVED BY CATEGORY AND CONDUCTOR</t>
  </si>
  <si>
    <t>TABLE 19</t>
  </si>
  <si>
    <t>*  Special ratings shown on pilot certificates represented above; not included in total.</t>
  </si>
  <si>
    <t xml:space="preserve">  Ground instructor--ratings for each subject in which the holder is qualified to give instruction.</t>
  </si>
  <si>
    <t xml:space="preserve">   Parachute rigger--senior or master rigger--senior or master rigger ratings.</t>
  </si>
  <si>
    <t xml:space="preserve">   Mechanic--airframe and power plant ratings.</t>
  </si>
  <si>
    <t xml:space="preserve">   Flight instructor--ratings for each aircraft category in which the holder is qualified, and instrument flying instructions.</t>
  </si>
  <si>
    <t xml:space="preserve">   Helicopter pilot--instrument and type ratings.</t>
  </si>
  <si>
    <t xml:space="preserve">   Private, commercial, and airline transport pilot--aircraft category, class, and type instrument rating.</t>
  </si>
  <si>
    <t>ADDITIONAL AIRMEN CERTIFICATES APPROVED/DISAPPROVED BY CATEGORY AND CONDUCTOR</t>
  </si>
  <si>
    <t>TABLE 20</t>
  </si>
  <si>
    <t>Class of Certificate</t>
  </si>
  <si>
    <t>INSTRUMENT RATINGS ISSUED:</t>
  </si>
  <si>
    <t>TABLE 21</t>
  </si>
  <si>
    <t>2016*</t>
  </si>
  <si>
    <r>
      <t>E</t>
    </r>
    <r>
      <rPr>
        <sz val="9"/>
        <rFont val="Univers (W1)"/>
      </rPr>
      <t xml:space="preserve">  Student certificates issued are estimated.</t>
    </r>
  </si>
  <si>
    <t xml:space="preserve">    As of April 2016, combined medical certificate and pilot certificates are no longer issued, and there will be no expiration </t>
  </si>
  <si>
    <t>*  Until April 2016, this table shows combined FAA Medical Certificate and Student Pilot Certificates issued, nearly all</t>
  </si>
  <si>
    <t xml:space="preserve">Note: In previous releases all instrument ratings had been shown as additional. Total instrument ratings issued can be found in Table 21. </t>
  </si>
  <si>
    <r>
      <t>E</t>
    </r>
    <r>
      <rPr>
        <sz val="8"/>
        <rFont val="Univers (W1)"/>
      </rPr>
      <t xml:space="preserve">  Student certificates issued are estimated. They include those with a medical certification (Table 22), as well as those from Table 16</t>
    </r>
  </si>
  <si>
    <t xml:space="preserve">   that do not require a medical examination. Until April 2016, Table 22 data displayed combined FAA Medical Certificate and Student </t>
  </si>
  <si>
    <t xml:space="preserve">   As of April 2016, combined medical certificate and pilot certificates are no longer issued, and there will be no expiration date on the new</t>
  </si>
  <si>
    <t xml:space="preserve">    obtained through the Medical Certification System. As such, the numbers include both first time applications and renewals.</t>
  </si>
  <si>
    <t xml:space="preserve">    Student medical certifications remained valid for 24 calendar months for pilots age 40 or older, and for 60 months for pilots </t>
  </si>
  <si>
    <t xml:space="preserve">    under the age of 40.</t>
  </si>
  <si>
    <t xml:space="preserve">    date on the new student pilot certificates. Designated examiners, FAA inspectors, and Certified Flight Instructors (CFIs) </t>
  </si>
  <si>
    <t xml:space="preserve">    result in monthly fluctuations especially during the first year of implementations.</t>
  </si>
  <si>
    <t xml:space="preserve">    process student pilot certificates, and FAA issues the new plastic certificate. There may be some seasonal backlogs, which </t>
  </si>
  <si>
    <t xml:space="preserve">   applications and renewals. Student medical certifications remained valid for 24 calendar months for pilots age 40 or older, and for 60 </t>
  </si>
  <si>
    <t xml:space="preserve">   months for pilots under the age of 40.</t>
  </si>
  <si>
    <t xml:space="preserve">   student pilot certificates. Designated examiners, FAA inspectors, and Certified Flight Instructors (CFIs) process student pilot certificates, </t>
  </si>
  <si>
    <t xml:space="preserve">   and FAA issues the certificate.</t>
  </si>
  <si>
    <t xml:space="preserve">   Pilot Certificates issued, nearly all obtained through the Medical Certification System. As such, the numbers included both first time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</si>
</sst>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0\ ;\(#,##0\)"/>
    <numFmt numFmtId="165" formatCode="mmmm\ dd\,\ yyyy"/>
    <numFmt numFmtId="166" formatCode="&quot;----&quot;"/>
    <numFmt numFmtId="167" formatCode="&quot;----  &quot;"/>
    <numFmt numFmtId="168" formatCode="0.0"/>
    <numFmt numFmtId="169" formatCode="#,##0\ \ \p"/>
    <numFmt numFmtId="170" formatCode="0.0%"/>
  </numFmts>
  <fonts count="32">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Calibri"/>
      <family val="2"/>
      <scheme val="minor"/>
    </font>
    <font>
      <sz val="8"/>
      <name val="Helv"/>
    </font>
    <font>
      <sz val="8"/>
      <name val="Univers (W1)"/>
    </font>
    <font>
      <b/>
      <sz val="8"/>
      <name val="Univers (W1)"/>
    </font>
    <font>
      <sz val="10"/>
      <name val="MS Sans Serif"/>
      <family val="2"/>
    </font>
    <font>
      <sz val="7"/>
      <name val="Univers (W1)"/>
    </font>
    <font>
      <b/>
      <sz val="8"/>
      <name val="Helv"/>
    </font>
    <font>
      <sz val="8"/>
      <name val="Univers (W1)"/>
      <family val="2"/>
    </font>
    <font>
      <b/>
      <sz val="8"/>
      <name val="Univers (W1)"/>
      <family val="2"/>
    </font>
    <font>
      <b/>
      <sz val="7"/>
      <name val="Univers (W1)"/>
    </font>
    <font>
      <sz val="10"/>
      <name val="Helv"/>
    </font>
    <font>
      <sz val="10"/>
      <name val="Univers (W1)"/>
      <family val="2"/>
    </font>
    <font>
      <sz val="10"/>
      <name val="Univers (W1)"/>
    </font>
    <font>
      <b/>
      <sz val="10"/>
      <name val="Univers (W1)"/>
    </font>
    <font>
      <sz val="8"/>
      <name val="Univers"/>
      <family val="2"/>
    </font>
    <font>
      <b/>
      <sz val="8"/>
      <name val="Univers"/>
      <family val="2"/>
    </font>
    <font>
      <vertAlign val="superscript"/>
      <sz val="8"/>
      <name val="Cambria"/>
      <family val="1"/>
      <scheme val="major"/>
    </font>
    <font>
      <vertAlign val="superscript"/>
      <sz val="8"/>
      <name val="Univers (W1)"/>
    </font>
    <font>
      <sz val="11"/>
      <color rgb="FF000000"/>
      <name val="Calibri"/>
      <family val="2"/>
      <scheme val="minor"/>
    </font>
    <font>
      <b/>
      <sz val="14"/>
      <color rgb="FF000000"/>
      <name val="Calibri"/>
      <family val="2"/>
      <scheme val="minor"/>
    </font>
    <font>
      <sz val="11"/>
      <color rgb="FF333333"/>
      <name val="Calibri"/>
      <family val="2"/>
      <scheme val="minor"/>
    </font>
    <font>
      <b/>
      <sz val="12"/>
      <color rgb="FF000000"/>
      <name val="Calibri"/>
      <family val="2"/>
      <scheme val="minor"/>
    </font>
    <font>
      <sz val="9"/>
      <name val="Univers (W1)"/>
    </font>
    <font>
      <b/>
      <sz val="9"/>
      <name val="Univers (W1)"/>
    </font>
    <font>
      <sz val="7.5"/>
      <name val="Univers (W1)"/>
    </font>
    <font>
      <b/>
      <sz val="18"/>
      <name val="Univers (W1)"/>
    </font>
    <font>
      <vertAlign val="superscript"/>
      <sz val="9"/>
      <name val="Univers (W1)"/>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8">
    <xf numFmtId="0" fontId="0" fillId="0" borderId="0"/>
    <xf numFmtId="0" fontId="3" fillId="0" borderId="0"/>
    <xf numFmtId="0" fontId="6" fillId="0" borderId="0"/>
    <xf numFmtId="0" fontId="9" fillId="0" borderId="0"/>
    <xf numFmtId="0" fontId="15" fillId="0" borderId="0"/>
    <xf numFmtId="0" fontId="15" fillId="0" borderId="0"/>
    <xf numFmtId="0" fontId="2" fillId="0" borderId="0"/>
    <xf numFmtId="0" fontId="2" fillId="0" borderId="0"/>
    <xf numFmtId="0" fontId="4" fillId="0" borderId="0"/>
    <xf numFmtId="0" fontId="1" fillId="0" borderId="0"/>
    <xf numFmtId="0" fontId="1" fillId="0" borderId="0"/>
    <xf numFmtId="0" fontId="1" fillId="0" borderId="0"/>
    <xf numFmtId="43" fontId="15" fillId="0" borderId="0" applyFont="0" applyFill="0" applyBorder="0" applyAlignment="0" applyProtection="0"/>
    <xf numFmtId="0" fontId="6" fillId="0" borderId="0"/>
    <xf numFmtId="0" fontId="6" fillId="0" borderId="0"/>
    <xf numFmtId="0" fontId="9" fillId="0" borderId="0"/>
    <xf numFmtId="0" fontId="9" fillId="0" borderId="0"/>
    <xf numFmtId="0" fontId="9" fillId="0" borderId="0"/>
  </cellStyleXfs>
  <cellXfs count="560">
    <xf numFmtId="0" fontId="0" fillId="0" borderId="0" xfId="0" applyFill="1" applyBorder="1" applyAlignment="1">
      <alignment horizontal="left" vertical="top"/>
    </xf>
    <xf numFmtId="0" fontId="7" fillId="0" borderId="0" xfId="2" applyFont="1" applyBorder="1"/>
    <xf numFmtId="3" fontId="7" fillId="0" borderId="0" xfId="2" applyNumberFormat="1" applyFont="1" applyBorder="1"/>
    <xf numFmtId="0" fontId="7" fillId="0" borderId="0" xfId="2" applyNumberFormat="1" applyFont="1" applyBorder="1"/>
    <xf numFmtId="0" fontId="7" fillId="0" borderId="0" xfId="2" applyFont="1"/>
    <xf numFmtId="0" fontId="7" fillId="0" borderId="0" xfId="2" applyNumberFormat="1" applyFont="1" applyBorder="1" applyAlignment="1">
      <alignment horizontal="left"/>
    </xf>
    <xf numFmtId="0" fontId="10" fillId="0" borderId="0" xfId="2" applyNumberFormat="1" applyFont="1" applyBorder="1" applyAlignment="1">
      <alignment horizontal="left"/>
    </xf>
    <xf numFmtId="0" fontId="6" fillId="0" borderId="0" xfId="2"/>
    <xf numFmtId="0" fontId="10" fillId="0" borderId="0" xfId="2" quotePrefix="1" applyNumberFormat="1" applyFont="1" applyBorder="1" applyAlignment="1">
      <alignment horizontal="left"/>
    </xf>
    <xf numFmtId="3" fontId="7" fillId="0" borderId="0" xfId="2" applyNumberFormat="1" applyFont="1"/>
    <xf numFmtId="164" fontId="7" fillId="0" borderId="0" xfId="2" applyNumberFormat="1" applyFont="1" applyBorder="1"/>
    <xf numFmtId="0" fontId="10" fillId="0" borderId="0" xfId="2" applyFont="1"/>
    <xf numFmtId="0" fontId="10" fillId="0" borderId="0" xfId="2" applyNumberFormat="1" applyFont="1" applyBorder="1"/>
    <xf numFmtId="3" fontId="7" fillId="0" borderId="0" xfId="2" applyNumberFormat="1" applyFont="1" applyBorder="1" applyAlignment="1"/>
    <xf numFmtId="3" fontId="7" fillId="0" borderId="0" xfId="2" applyNumberFormat="1" applyFont="1" applyBorder="1" applyAlignment="1">
      <alignment horizontal="left"/>
    </xf>
    <xf numFmtId="3" fontId="7" fillId="0" borderId="1" xfId="2" applyNumberFormat="1" applyFont="1" applyBorder="1" applyAlignment="1"/>
    <xf numFmtId="3" fontId="7" fillId="0" borderId="2" xfId="2" applyNumberFormat="1" applyFont="1" applyBorder="1" applyAlignment="1"/>
    <xf numFmtId="0" fontId="7" fillId="0" borderId="1" xfId="2" applyNumberFormat="1" applyFont="1" applyBorder="1" applyAlignment="1">
      <alignment horizontal="right"/>
    </xf>
    <xf numFmtId="3" fontId="7" fillId="0" borderId="3" xfId="2" applyNumberFormat="1" applyFont="1" applyBorder="1" applyAlignment="1"/>
    <xf numFmtId="3" fontId="8" fillId="0" borderId="1" xfId="2" applyNumberFormat="1" applyFont="1" applyBorder="1"/>
    <xf numFmtId="3" fontId="8" fillId="0" borderId="3" xfId="2" applyNumberFormat="1" applyFont="1" applyBorder="1"/>
    <xf numFmtId="0" fontId="8" fillId="0" borderId="0" xfId="2" applyFont="1" applyBorder="1"/>
    <xf numFmtId="3" fontId="8" fillId="0" borderId="1" xfId="2" applyNumberFormat="1" applyFont="1" applyBorder="1" applyAlignment="1"/>
    <xf numFmtId="3" fontId="8" fillId="0" borderId="2" xfId="2" applyNumberFormat="1" applyFont="1" applyBorder="1" applyAlignment="1"/>
    <xf numFmtId="0" fontId="8" fillId="0" borderId="0" xfId="2" applyNumberFormat="1" applyFont="1" applyBorder="1" applyAlignment="1">
      <alignment horizontal="left"/>
    </xf>
    <xf numFmtId="3" fontId="8" fillId="0" borderId="3" xfId="2" applyNumberFormat="1" applyFont="1" applyBorder="1" applyAlignment="1"/>
    <xf numFmtId="0" fontId="8" fillId="0" borderId="3" xfId="2" applyNumberFormat="1" applyFont="1" applyBorder="1" applyAlignment="1">
      <alignment horizontal="left"/>
    </xf>
    <xf numFmtId="3" fontId="7" fillId="0" borderId="3" xfId="2" applyNumberFormat="1" applyFont="1" applyBorder="1" applyAlignment="1">
      <alignment horizontal="right"/>
    </xf>
    <xf numFmtId="0" fontId="7" fillId="0" borderId="0" xfId="2" applyNumberFormat="1" applyFont="1" applyBorder="1" applyAlignment="1">
      <alignment vertical="center"/>
    </xf>
    <xf numFmtId="0" fontId="7" fillId="0" borderId="1" xfId="2" applyNumberFormat="1" applyFont="1" applyBorder="1" applyAlignment="1">
      <alignment horizontal="center" vertical="center"/>
    </xf>
    <xf numFmtId="0" fontId="7" fillId="0" borderId="4" xfId="2" applyNumberFormat="1" applyFont="1" applyBorder="1" applyAlignment="1">
      <alignment horizontal="center" vertical="center"/>
    </xf>
    <xf numFmtId="0" fontId="7" fillId="0" borderId="0" xfId="2" applyFont="1" applyBorder="1" applyAlignment="1">
      <alignment horizontal="centerContinuous"/>
    </xf>
    <xf numFmtId="3" fontId="7" fillId="0" borderId="0" xfId="2" applyNumberFormat="1" applyFont="1" applyBorder="1" applyAlignment="1">
      <alignment horizontal="centerContinuous"/>
    </xf>
    <xf numFmtId="0" fontId="7" fillId="0" borderId="0" xfId="2" applyNumberFormat="1" applyFont="1" applyBorder="1" applyAlignment="1">
      <alignment horizontal="centerContinuous"/>
    </xf>
    <xf numFmtId="0" fontId="8" fillId="0" borderId="0" xfId="2" applyNumberFormat="1" applyFont="1" applyBorder="1" applyAlignment="1">
      <alignment horizontal="centerContinuous"/>
    </xf>
    <xf numFmtId="0" fontId="10" fillId="0" borderId="0" xfId="2" quotePrefix="1" applyFont="1" applyAlignment="1">
      <alignment horizontal="left"/>
    </xf>
    <xf numFmtId="3" fontId="6" fillId="0" borderId="0" xfId="2" applyNumberFormat="1" applyBorder="1"/>
    <xf numFmtId="3" fontId="6" fillId="0" borderId="1" xfId="2" applyNumberFormat="1" applyBorder="1"/>
    <xf numFmtId="3" fontId="7" fillId="0" borderId="2" xfId="2" applyNumberFormat="1" applyFont="1" applyBorder="1"/>
    <xf numFmtId="0" fontId="6" fillId="0" borderId="1" xfId="2" applyNumberFormat="1" applyBorder="1" applyAlignment="1">
      <alignment horizontal="right"/>
    </xf>
    <xf numFmtId="3" fontId="7" fillId="0" borderId="3" xfId="2" applyNumberFormat="1" applyFont="1" applyBorder="1"/>
    <xf numFmtId="3" fontId="11" fillId="0" borderId="1" xfId="2" applyNumberFormat="1" applyFont="1" applyBorder="1"/>
    <xf numFmtId="0" fontId="7" fillId="0" borderId="3" xfId="2" applyNumberFormat="1" applyFont="1" applyBorder="1" applyAlignment="1">
      <alignment horizontal="left"/>
    </xf>
    <xf numFmtId="3" fontId="6" fillId="0" borderId="0" xfId="2" applyNumberFormat="1"/>
    <xf numFmtId="0" fontId="6" fillId="0" borderId="1" xfId="2" applyBorder="1" applyAlignment="1">
      <alignment horizontal="center"/>
    </xf>
    <xf numFmtId="0" fontId="7" fillId="0" borderId="4" xfId="2" applyFont="1" applyBorder="1" applyAlignment="1">
      <alignment horizontal="center" vertical="center"/>
    </xf>
    <xf numFmtId="0" fontId="6" fillId="0" borderId="0" xfId="2" applyAlignment="1">
      <alignment horizontal="centerContinuous"/>
    </xf>
    <xf numFmtId="0" fontId="6" fillId="0" borderId="0" xfId="2" applyBorder="1"/>
    <xf numFmtId="3" fontId="12" fillId="0" borderId="0" xfId="2" applyNumberFormat="1" applyFont="1" applyBorder="1" applyAlignment="1"/>
    <xf numFmtId="0" fontId="12" fillId="0" borderId="0" xfId="2" applyFont="1" applyBorder="1"/>
    <xf numFmtId="3" fontId="12" fillId="0" borderId="0" xfId="2" applyNumberFormat="1" applyFont="1" applyBorder="1"/>
    <xf numFmtId="0" fontId="10" fillId="0" borderId="0" xfId="2" applyFont="1" applyBorder="1"/>
    <xf numFmtId="3" fontId="12" fillId="0" borderId="0" xfId="2" applyNumberFormat="1" applyFont="1" applyBorder="1" applyAlignment="1">
      <alignment horizontal="right"/>
    </xf>
    <xf numFmtId="0" fontId="6" fillId="0" borderId="0" xfId="2" applyFont="1" applyBorder="1"/>
    <xf numFmtId="0" fontId="12" fillId="0" borderId="0" xfId="2" applyFont="1"/>
    <xf numFmtId="3" fontId="12" fillId="0" borderId="0" xfId="2" applyNumberFormat="1" applyFont="1"/>
    <xf numFmtId="0" fontId="11" fillId="0" borderId="0" xfId="2" applyFont="1" applyBorder="1"/>
    <xf numFmtId="3" fontId="13" fillId="0" borderId="0" xfId="2" applyNumberFormat="1" applyFont="1" applyBorder="1" applyAlignment="1"/>
    <xf numFmtId="3" fontId="12" fillId="0" borderId="2" xfId="2" applyNumberFormat="1" applyFont="1" applyBorder="1" applyAlignment="1">
      <alignment horizontal="right"/>
    </xf>
    <xf numFmtId="3" fontId="12" fillId="0" borderId="3" xfId="2" applyNumberFormat="1" applyFont="1" applyBorder="1" applyAlignment="1"/>
    <xf numFmtId="3" fontId="12" fillId="0" borderId="3" xfId="2" applyNumberFormat="1" applyFont="1" applyBorder="1" applyAlignment="1">
      <alignment horizontal="right"/>
    </xf>
    <xf numFmtId="3" fontId="13" fillId="0" borderId="3" xfId="2" applyNumberFormat="1" applyFont="1" applyBorder="1"/>
    <xf numFmtId="164" fontId="6" fillId="0" borderId="0" xfId="2" applyNumberFormat="1" applyBorder="1"/>
    <xf numFmtId="164" fontId="11" fillId="0" borderId="0" xfId="2" applyNumberFormat="1" applyFont="1" applyBorder="1"/>
    <xf numFmtId="0" fontId="11" fillId="0" borderId="0" xfId="2" applyFont="1"/>
    <xf numFmtId="0" fontId="13" fillId="0" borderId="0" xfId="2" applyFont="1" applyBorder="1"/>
    <xf numFmtId="0" fontId="13" fillId="0" borderId="3" xfId="2" applyFont="1" applyBorder="1"/>
    <xf numFmtId="0" fontId="14" fillId="0" borderId="3" xfId="2" applyNumberFormat="1" applyFont="1" applyBorder="1" applyAlignment="1">
      <alignment horizontal="left"/>
    </xf>
    <xf numFmtId="3" fontId="13" fillId="0" borderId="5" xfId="2" applyNumberFormat="1" applyFont="1" applyBorder="1"/>
    <xf numFmtId="0" fontId="11" fillId="0" borderId="0" xfId="2" applyNumberFormat="1" applyFont="1" applyBorder="1" applyAlignment="1">
      <alignment horizontal="center" vertical="center"/>
    </xf>
    <xf numFmtId="0" fontId="13" fillId="0" borderId="0" xfId="2" applyNumberFormat="1" applyFont="1" applyBorder="1" applyAlignment="1">
      <alignment horizontal="center" vertical="center"/>
    </xf>
    <xf numFmtId="0" fontId="13" fillId="0" borderId="4" xfId="2" applyNumberFormat="1" applyFont="1" applyBorder="1" applyAlignment="1">
      <alignment horizontal="center" vertical="center"/>
    </xf>
    <xf numFmtId="3" fontId="12" fillId="0" borderId="0" xfId="2" applyNumberFormat="1" applyFont="1" applyBorder="1" applyAlignment="1">
      <alignment horizontal="centerContinuous"/>
    </xf>
    <xf numFmtId="0" fontId="12" fillId="0" borderId="0" xfId="2" applyFont="1" applyBorder="1" applyAlignment="1">
      <alignment horizontal="centerContinuous"/>
    </xf>
    <xf numFmtId="0" fontId="13" fillId="0" borderId="0" xfId="2" applyNumberFormat="1" applyFont="1" applyBorder="1" applyAlignment="1">
      <alignment horizontal="centerContinuous"/>
    </xf>
    <xf numFmtId="0" fontId="16" fillId="0" borderId="0" xfId="4" applyFont="1"/>
    <xf numFmtId="3" fontId="16" fillId="0" borderId="0" xfId="4" applyNumberFormat="1" applyFont="1" applyAlignment="1"/>
    <xf numFmtId="164" fontId="16" fillId="0" borderId="0" xfId="4" applyNumberFormat="1" applyFont="1" applyBorder="1"/>
    <xf numFmtId="3" fontId="16" fillId="0" borderId="0" xfId="4" applyNumberFormat="1" applyFont="1" applyBorder="1" applyAlignment="1"/>
    <xf numFmtId="0" fontId="17" fillId="0" borderId="0" xfId="4" applyFont="1" applyBorder="1"/>
    <xf numFmtId="164" fontId="17" fillId="0" borderId="0" xfId="4" applyNumberFormat="1" applyFont="1" applyBorder="1"/>
    <xf numFmtId="3" fontId="17" fillId="0" borderId="0" xfId="4" applyNumberFormat="1" applyFont="1" applyBorder="1" applyAlignment="1"/>
    <xf numFmtId="0" fontId="17" fillId="0" borderId="0" xfId="4" applyFont="1"/>
    <xf numFmtId="0" fontId="17" fillId="0" borderId="0" xfId="4" applyNumberFormat="1" applyFont="1" applyBorder="1"/>
    <xf numFmtId="0" fontId="17" fillId="0" borderId="0" xfId="4" applyFont="1" applyBorder="1" applyAlignment="1">
      <alignment horizontal="centerContinuous"/>
    </xf>
    <xf numFmtId="0" fontId="17" fillId="0" borderId="0" xfId="4" applyFont="1" applyAlignment="1">
      <alignment horizontal="centerContinuous"/>
    </xf>
    <xf numFmtId="3" fontId="17" fillId="0" borderId="0" xfId="4" applyNumberFormat="1" applyFont="1" applyBorder="1" applyAlignment="1">
      <alignment horizontal="centerContinuous"/>
    </xf>
    <xf numFmtId="164" fontId="17" fillId="0" borderId="0" xfId="4" applyNumberFormat="1" applyFont="1" applyBorder="1" applyAlignment="1">
      <alignment horizontal="centerContinuous"/>
    </xf>
    <xf numFmtId="0" fontId="16" fillId="0" borderId="0" xfId="4" applyFont="1" applyBorder="1"/>
    <xf numFmtId="0" fontId="19" fillId="0" borderId="0" xfId="2" applyFont="1" applyBorder="1"/>
    <xf numFmtId="0" fontId="19" fillId="0" borderId="0" xfId="2" applyNumberFormat="1" applyFont="1" applyBorder="1"/>
    <xf numFmtId="164" fontId="7" fillId="0" borderId="0" xfId="2" applyNumberFormat="1" applyFont="1" applyBorder="1" applyAlignment="1">
      <alignment horizontal="right"/>
    </xf>
    <xf numFmtId="0" fontId="19" fillId="0" borderId="0" xfId="2" applyFont="1"/>
    <xf numFmtId="164" fontId="19" fillId="0" borderId="0" xfId="2" applyNumberFormat="1" applyFont="1" applyBorder="1"/>
    <xf numFmtId="164" fontId="7" fillId="0" borderId="0" xfId="2" applyNumberFormat="1" applyFont="1" applyBorder="1" applyProtection="1">
      <protection locked="0"/>
    </xf>
    <xf numFmtId="164" fontId="8" fillId="0" borderId="1" xfId="2" applyNumberFormat="1" applyFont="1" applyBorder="1"/>
    <xf numFmtId="164" fontId="8" fillId="0" borderId="2" xfId="2" applyNumberFormat="1" applyFont="1" applyBorder="1" applyProtection="1">
      <protection locked="0"/>
    </xf>
    <xf numFmtId="164" fontId="8" fillId="0" borderId="2" xfId="2" applyNumberFormat="1" applyFont="1" applyBorder="1" applyAlignment="1">
      <alignment horizontal="right"/>
    </xf>
    <xf numFmtId="164" fontId="8" fillId="0" borderId="0" xfId="2" applyNumberFormat="1" applyFont="1" applyBorder="1"/>
    <xf numFmtId="164" fontId="8" fillId="0" borderId="3" xfId="2" applyNumberFormat="1" applyFont="1" applyBorder="1" applyProtection="1">
      <protection locked="0"/>
    </xf>
    <xf numFmtId="164" fontId="8" fillId="0" borderId="3" xfId="2" applyNumberFormat="1" applyFont="1" applyBorder="1" applyAlignment="1">
      <alignment horizontal="right"/>
    </xf>
    <xf numFmtId="164" fontId="7" fillId="0" borderId="3" xfId="2" applyNumberFormat="1" applyFont="1" applyBorder="1" applyProtection="1">
      <protection locked="0"/>
    </xf>
    <xf numFmtId="164" fontId="7" fillId="0" borderId="3" xfId="2" applyNumberFormat="1" applyFont="1" applyBorder="1" applyAlignment="1">
      <alignment horizontal="right"/>
    </xf>
    <xf numFmtId="164" fontId="8" fillId="0" borderId="0" xfId="2" applyNumberFormat="1" applyFont="1" applyBorder="1" applyProtection="1">
      <protection locked="0"/>
    </xf>
    <xf numFmtId="164" fontId="7" fillId="0" borderId="3" xfId="2" applyNumberFormat="1" applyFont="1" applyBorder="1"/>
    <xf numFmtId="164" fontId="8" fillId="0" borderId="1" xfId="2" applyNumberFormat="1" applyFont="1" applyBorder="1" applyProtection="1">
      <protection locked="0"/>
    </xf>
    <xf numFmtId="164" fontId="8" fillId="0" borderId="3" xfId="2" applyNumberFormat="1" applyFont="1" applyBorder="1"/>
    <xf numFmtId="164" fontId="7" fillId="0" borderId="1" xfId="2" applyNumberFormat="1" applyFont="1" applyBorder="1" applyProtection="1">
      <protection locked="0"/>
    </xf>
    <xf numFmtId="164" fontId="7" fillId="0" borderId="3" xfId="2" applyNumberFormat="1" applyFont="1" applyBorder="1" applyAlignment="1" applyProtection="1">
      <alignment horizontal="right"/>
      <protection locked="0"/>
    </xf>
    <xf numFmtId="164" fontId="8" fillId="0" borderId="0" xfId="2" applyNumberFormat="1" applyFont="1" applyBorder="1" applyAlignment="1">
      <alignment horizontal="right"/>
    </xf>
    <xf numFmtId="0" fontId="14" fillId="0" borderId="0" xfId="2" applyNumberFormat="1" applyFont="1" applyBorder="1"/>
    <xf numFmtId="164" fontId="8" fillId="0" borderId="0" xfId="2" applyNumberFormat="1" applyFont="1" applyFill="1" applyBorder="1" applyProtection="1">
      <protection locked="0"/>
    </xf>
    <xf numFmtId="164" fontId="8" fillId="0" borderId="1" xfId="2" applyNumberFormat="1" applyFont="1" applyFill="1" applyBorder="1" applyProtection="1">
      <protection locked="0"/>
    </xf>
    <xf numFmtId="164" fontId="8" fillId="0" borderId="1" xfId="2" applyNumberFormat="1" applyFont="1" applyBorder="1" applyAlignment="1">
      <alignment horizontal="right"/>
    </xf>
    <xf numFmtId="164" fontId="8" fillId="0" borderId="5" xfId="2" applyNumberFormat="1" applyFont="1" applyBorder="1" applyAlignment="1">
      <alignment horizontal="right"/>
    </xf>
    <xf numFmtId="0" fontId="7" fillId="0" borderId="0" xfId="2" applyFont="1" applyBorder="1" applyAlignment="1">
      <alignment wrapText="1"/>
    </xf>
    <xf numFmtId="0" fontId="7" fillId="0" borderId="4" xfId="2" applyNumberFormat="1" applyFont="1" applyBorder="1" applyAlignment="1">
      <alignment horizontal="center" wrapText="1"/>
    </xf>
    <xf numFmtId="0" fontId="20" fillId="0" borderId="0" xfId="2" applyNumberFormat="1" applyFont="1" applyBorder="1" applyAlignment="1"/>
    <xf numFmtId="165" fontId="20" fillId="0" borderId="0" xfId="2" applyNumberFormat="1" applyFont="1" applyBorder="1" applyAlignment="1"/>
    <xf numFmtId="3" fontId="7" fillId="0" borderId="0" xfId="2" applyNumberFormat="1" applyFont="1" applyAlignment="1"/>
    <xf numFmtId="0" fontId="8" fillId="0" borderId="0" xfId="2" applyFont="1" applyBorder="1" applyAlignment="1">
      <alignment horizontal="right"/>
    </xf>
    <xf numFmtId="3" fontId="8" fillId="0" borderId="0" xfId="2" applyNumberFormat="1" applyFont="1" applyBorder="1"/>
    <xf numFmtId="3" fontId="8" fillId="0" borderId="0" xfId="2" applyNumberFormat="1" applyFont="1" applyBorder="1" applyAlignment="1"/>
    <xf numFmtId="0" fontId="8" fillId="0" borderId="0" xfId="2" applyNumberFormat="1" applyFont="1" applyBorder="1"/>
    <xf numFmtId="3" fontId="8" fillId="0" borderId="3" xfId="2" applyNumberFormat="1" applyFont="1" applyBorder="1" applyAlignment="1">
      <alignment horizontal="right"/>
    </xf>
    <xf numFmtId="164" fontId="7" fillId="2" borderId="3" xfId="2" applyNumberFormat="1" applyFont="1" applyFill="1" applyBorder="1" applyAlignment="1">
      <alignment horizontal="right"/>
    </xf>
    <xf numFmtId="0" fontId="14" fillId="0" borderId="3" xfId="2" applyNumberFormat="1" applyFont="1" applyBorder="1"/>
    <xf numFmtId="3" fontId="8" fillId="0" borderId="5" xfId="2" applyNumberFormat="1" applyFont="1" applyBorder="1" applyAlignment="1"/>
    <xf numFmtId="0" fontId="7" fillId="0" borderId="0" xfId="2" applyNumberFormat="1" applyFont="1" applyBorder="1" applyAlignment="1">
      <alignment horizontal="center" vertical="center"/>
    </xf>
    <xf numFmtId="3" fontId="8" fillId="0" borderId="0" xfId="2" applyNumberFormat="1" applyFont="1" applyBorder="1" applyAlignment="1">
      <alignment horizontal="centerContinuous"/>
    </xf>
    <xf numFmtId="0" fontId="14" fillId="0" borderId="0" xfId="2" applyNumberFormat="1" applyFont="1" applyBorder="1" applyAlignment="1">
      <alignment horizontal="centerContinuous"/>
    </xf>
    <xf numFmtId="165" fontId="8" fillId="0" borderId="0" xfId="2" applyNumberFormat="1" applyFont="1" applyBorder="1" applyAlignment="1">
      <alignment horizontal="centerContinuous"/>
    </xf>
    <xf numFmtId="0" fontId="7" fillId="0" borderId="0" xfId="2" applyFont="1" applyAlignment="1">
      <alignment horizontal="centerContinuous"/>
    </xf>
    <xf numFmtId="0" fontId="14" fillId="0" borderId="2" xfId="2" applyNumberFormat="1" applyFont="1" applyBorder="1" applyAlignment="1">
      <alignment horizontal="left"/>
    </xf>
    <xf numFmtId="0" fontId="10" fillId="0" borderId="4" xfId="2" applyNumberFormat="1" applyFont="1" applyBorder="1" applyAlignment="1">
      <alignment horizontal="center" wrapText="1"/>
    </xf>
    <xf numFmtId="0" fontId="10" fillId="0" borderId="4" xfId="2" applyNumberFormat="1" applyFont="1" applyBorder="1" applyAlignment="1">
      <alignment horizontal="center" vertical="center"/>
    </xf>
    <xf numFmtId="0" fontId="14" fillId="0" borderId="3" xfId="2" applyNumberFormat="1" applyFont="1" applyBorder="1" applyAlignment="1"/>
    <xf numFmtId="0" fontId="8" fillId="0" borderId="3" xfId="2" quotePrefix="1" applyNumberFormat="1" applyFont="1" applyBorder="1" applyAlignment="1">
      <alignment horizontal="left"/>
    </xf>
    <xf numFmtId="164" fontId="7" fillId="0" borderId="2" xfId="2" applyNumberFormat="1" applyFont="1" applyBorder="1" applyProtection="1">
      <protection locked="0"/>
    </xf>
    <xf numFmtId="164" fontId="7" fillId="0" borderId="2" xfId="2" applyNumberFormat="1" applyFont="1" applyBorder="1"/>
    <xf numFmtId="0" fontId="14" fillId="0" borderId="0" xfId="2" applyNumberFormat="1" applyFont="1" applyBorder="1" applyAlignment="1">
      <alignment horizontal="left"/>
    </xf>
    <xf numFmtId="164" fontId="8" fillId="0" borderId="5" xfId="2" applyNumberFormat="1" applyFont="1" applyBorder="1"/>
    <xf numFmtId="0" fontId="7" fillId="0" borderId="0" xfId="2" applyFont="1" applyBorder="1" applyAlignment="1">
      <alignment vertical="top"/>
    </xf>
    <xf numFmtId="0" fontId="7" fillId="0" borderId="0" xfId="2" applyNumberFormat="1" applyFont="1" applyBorder="1" applyAlignment="1">
      <alignment horizontal="center" vertical="top"/>
    </xf>
    <xf numFmtId="37" fontId="8" fillId="0" borderId="0" xfId="2" applyNumberFormat="1" applyFont="1" applyBorder="1" applyAlignment="1"/>
    <xf numFmtId="37" fontId="8" fillId="0" borderId="1" xfId="2" applyNumberFormat="1" applyFont="1" applyBorder="1" applyAlignment="1"/>
    <xf numFmtId="37" fontId="8" fillId="0" borderId="2" xfId="2" applyNumberFormat="1" applyFont="1" applyBorder="1" applyAlignment="1"/>
    <xf numFmtId="37" fontId="8" fillId="0" borderId="3" xfId="2" applyNumberFormat="1" applyFont="1" applyBorder="1" applyAlignment="1"/>
    <xf numFmtId="167" fontId="8" fillId="0" borderId="1" xfId="2" applyNumberFormat="1" applyFont="1" applyBorder="1" applyAlignment="1">
      <alignment horizontal="right"/>
    </xf>
    <xf numFmtId="167" fontId="8" fillId="0" borderId="3" xfId="2" applyNumberFormat="1" applyFont="1" applyBorder="1" applyAlignment="1">
      <alignment horizontal="right"/>
    </xf>
    <xf numFmtId="37" fontId="7" fillId="0" borderId="1" xfId="2" applyNumberFormat="1" applyFont="1" applyBorder="1" applyAlignment="1"/>
    <xf numFmtId="37" fontId="7" fillId="0" borderId="3" xfId="2" applyNumberFormat="1" applyFont="1" applyBorder="1" applyAlignment="1"/>
    <xf numFmtId="37" fontId="7" fillId="0" borderId="3" xfId="2" applyNumberFormat="1" applyFont="1" applyFill="1" applyBorder="1" applyAlignment="1"/>
    <xf numFmtId="37" fontId="8" fillId="0" borderId="5" xfId="2" applyNumberFormat="1" applyFont="1" applyBorder="1" applyAlignment="1"/>
    <xf numFmtId="0" fontId="7" fillId="0" borderId="0" xfId="2" applyNumberFormat="1" applyFont="1" applyBorder="1" applyAlignment="1">
      <alignment horizontal="center"/>
    </xf>
    <xf numFmtId="0" fontId="7" fillId="0" borderId="1" xfId="2" applyNumberFormat="1" applyFont="1" applyBorder="1" applyAlignment="1">
      <alignment horizontal="center"/>
    </xf>
    <xf numFmtId="0" fontId="8" fillId="0" borderId="0" xfId="2" applyNumberFormat="1" applyFont="1" applyBorder="1" applyAlignment="1">
      <alignment horizontal="center"/>
    </xf>
    <xf numFmtId="0" fontId="14" fillId="0" borderId="0" xfId="2" applyNumberFormat="1" applyFont="1" applyBorder="1" applyAlignment="1">
      <alignment horizontal="center"/>
    </xf>
    <xf numFmtId="0" fontId="7" fillId="0" borderId="0" xfId="2" applyFont="1" applyBorder="1" applyAlignment="1"/>
    <xf numFmtId="167" fontId="7" fillId="0" borderId="0" xfId="2" applyNumberFormat="1" applyFont="1" applyBorder="1"/>
    <xf numFmtId="167" fontId="7" fillId="0" borderId="0" xfId="2" applyNumberFormat="1" applyFont="1" applyBorder="1" applyAlignment="1"/>
    <xf numFmtId="37" fontId="7" fillId="0" borderId="0" xfId="2" applyNumberFormat="1" applyFont="1" applyBorder="1" applyAlignment="1"/>
    <xf numFmtId="37" fontId="8" fillId="0" borderId="0" xfId="2" applyNumberFormat="1" applyFont="1" applyBorder="1" applyAlignment="1">
      <alignment horizontal="right"/>
    </xf>
    <xf numFmtId="37" fontId="8" fillId="0" borderId="1" xfId="2" applyNumberFormat="1" applyFont="1" applyBorder="1" applyAlignment="1">
      <alignment horizontal="right"/>
    </xf>
    <xf numFmtId="37" fontId="8" fillId="0" borderId="2" xfId="2" applyNumberFormat="1" applyFont="1" applyBorder="1" applyAlignment="1">
      <alignment horizontal="right"/>
    </xf>
    <xf numFmtId="0" fontId="8" fillId="0" borderId="0" xfId="2" applyNumberFormat="1" applyFont="1" applyBorder="1" applyAlignment="1"/>
    <xf numFmtId="0" fontId="10" fillId="0" borderId="4" xfId="2" applyNumberFormat="1" applyFont="1" applyBorder="1" applyAlignment="1">
      <alignment horizontal="center"/>
    </xf>
    <xf numFmtId="164" fontId="8" fillId="0" borderId="0" xfId="2" applyNumberFormat="1" applyFont="1" applyBorder="1" applyAlignment="1" applyProtection="1">
      <alignment horizontal="right"/>
      <protection locked="0"/>
    </xf>
    <xf numFmtId="164" fontId="8" fillId="0" borderId="2" xfId="2" applyNumberFormat="1" applyFont="1" applyBorder="1"/>
    <xf numFmtId="164" fontId="7" fillId="0" borderId="3" xfId="2" applyNumberFormat="1" applyFont="1" applyBorder="1" applyAlignment="1" applyProtection="1">
      <protection locked="0"/>
    </xf>
    <xf numFmtId="164" fontId="8" fillId="0" borderId="3" xfId="2" applyNumberFormat="1" applyFont="1" applyBorder="1" applyAlignment="1" applyProtection="1">
      <alignment horizontal="right"/>
      <protection locked="0"/>
    </xf>
    <xf numFmtId="165" fontId="8" fillId="0" borderId="0" xfId="2" applyNumberFormat="1" applyFont="1" applyBorder="1" applyAlignment="1">
      <alignment horizontal="center"/>
    </xf>
    <xf numFmtId="164" fontId="8" fillId="0" borderId="3" xfId="2" applyNumberFormat="1" applyFont="1" applyBorder="1" applyAlignment="1">
      <alignment horizontal="left"/>
    </xf>
    <xf numFmtId="3" fontId="16" fillId="0" borderId="0" xfId="4" applyNumberFormat="1" applyFont="1"/>
    <xf numFmtId="0" fontId="7" fillId="0" borderId="0" xfId="2" quotePrefix="1" applyNumberFormat="1" applyFont="1" applyBorder="1" applyAlignment="1">
      <alignment horizontal="left"/>
    </xf>
    <xf numFmtId="0" fontId="10" fillId="0" borderId="0" xfId="2" applyFont="1" applyBorder="1" applyAlignment="1"/>
    <xf numFmtId="0" fontId="7" fillId="0" borderId="0" xfId="2" applyNumberFormat="1" applyFont="1" applyFill="1" applyBorder="1" applyAlignment="1">
      <alignment horizontal="left"/>
    </xf>
    <xf numFmtId="166" fontId="7" fillId="0" borderId="3" xfId="2" applyNumberFormat="1" applyFont="1" applyBorder="1" applyAlignment="1">
      <alignment horizontal="right"/>
    </xf>
    <xf numFmtId="0" fontId="8" fillId="0" borderId="0" xfId="2" applyNumberFormat="1" applyFont="1" applyFill="1" applyBorder="1" applyAlignment="1">
      <alignment horizontal="centerContinuous"/>
    </xf>
    <xf numFmtId="0" fontId="7" fillId="0" borderId="0" xfId="2" applyNumberFormat="1" applyFont="1" applyBorder="1" applyAlignment="1">
      <alignment horizontal="left" indent="1"/>
    </xf>
    <xf numFmtId="0" fontId="23" fillId="0" borderId="0" xfId="0" applyFont="1"/>
    <xf numFmtId="0" fontId="20" fillId="0" borderId="0" xfId="2" applyNumberFormat="1" applyFont="1" applyBorder="1" applyAlignment="1">
      <alignment horizontal="centerContinuous"/>
    </xf>
    <xf numFmtId="165" fontId="20" fillId="0" borderId="0" xfId="2" applyNumberFormat="1" applyFont="1" applyBorder="1" applyAlignment="1">
      <alignment horizontal="centerContinuous"/>
    </xf>
    <xf numFmtId="164" fontId="8" fillId="0" borderId="4" xfId="2" applyNumberFormat="1" applyFont="1" applyBorder="1" applyAlignment="1">
      <alignment horizontal="center"/>
    </xf>
    <xf numFmtId="164" fontId="8" fillId="0" borderId="4" xfId="2" applyNumberFormat="1" applyFont="1" applyBorder="1" applyAlignment="1">
      <alignment horizontal="center" wrapText="1"/>
    </xf>
    <xf numFmtId="0" fontId="8" fillId="0" borderId="4" xfId="2" applyNumberFormat="1" applyFont="1" applyBorder="1" applyAlignment="1">
      <alignment horizontal="center"/>
    </xf>
    <xf numFmtId="0" fontId="8" fillId="0" borderId="4" xfId="2" applyNumberFormat="1" applyFont="1" applyBorder="1" applyAlignment="1">
      <alignment horizontal="center" wrapText="1"/>
    </xf>
    <xf numFmtId="164" fontId="14" fillId="0" borderId="4" xfId="2" applyNumberFormat="1" applyFont="1" applyBorder="1" applyAlignment="1">
      <alignment horizontal="center"/>
    </xf>
    <xf numFmtId="0" fontId="14" fillId="0" borderId="4" xfId="2" applyNumberFormat="1" applyFont="1" applyBorder="1" applyAlignment="1">
      <alignment horizontal="center" wrapText="1"/>
    </xf>
    <xf numFmtId="0" fontId="14" fillId="0" borderId="4" xfId="2" applyNumberFormat="1" applyFont="1" applyBorder="1" applyAlignment="1">
      <alignment horizontal="center"/>
    </xf>
    <xf numFmtId="3" fontId="8" fillId="0" borderId="3" xfId="2" applyNumberFormat="1" applyFont="1" applyBorder="1" applyAlignment="1">
      <alignment wrapText="1"/>
    </xf>
    <xf numFmtId="0" fontId="8" fillId="0" borderId="3" xfId="2" applyNumberFormat="1" applyFont="1" applyBorder="1" applyAlignment="1">
      <alignment horizontal="left" wrapText="1"/>
    </xf>
    <xf numFmtId="0" fontId="7" fillId="0" borderId="3" xfId="2" applyNumberFormat="1" applyFont="1" applyBorder="1" applyAlignment="1">
      <alignment horizontal="left" indent="2"/>
    </xf>
    <xf numFmtId="0" fontId="7" fillId="0" borderId="3" xfId="2" applyNumberFormat="1" applyFont="1" applyBorder="1" applyAlignment="1">
      <alignment horizontal="left" indent="3"/>
    </xf>
    <xf numFmtId="0" fontId="7" fillId="0" borderId="3" xfId="2" quotePrefix="1" applyNumberFormat="1" applyFont="1" applyBorder="1" applyAlignment="1">
      <alignment horizontal="left" indent="2"/>
    </xf>
    <xf numFmtId="0" fontId="7" fillId="0" borderId="2" xfId="2" applyNumberFormat="1" applyFont="1" applyBorder="1" applyAlignment="1">
      <alignment horizontal="left" indent="2"/>
    </xf>
    <xf numFmtId="0" fontId="14" fillId="0" borderId="3" xfId="2" applyNumberFormat="1" applyFont="1" applyBorder="1" applyAlignment="1">
      <alignment horizontal="left" indent="2"/>
    </xf>
    <xf numFmtId="0" fontId="10" fillId="0" borderId="3" xfId="2" applyNumberFormat="1" applyFont="1" applyBorder="1" applyAlignment="1">
      <alignment horizontal="left" indent="2"/>
    </xf>
    <xf numFmtId="0" fontId="10" fillId="0" borderId="3" xfId="2" applyNumberFormat="1" applyFont="1" applyBorder="1" applyAlignment="1">
      <alignment horizontal="left" indent="3"/>
    </xf>
    <xf numFmtId="0" fontId="10" fillId="0" borderId="3" xfId="2" applyNumberFormat="1" applyFont="1" applyBorder="1" applyAlignment="1">
      <alignment horizontal="left" wrapText="1" indent="3"/>
    </xf>
    <xf numFmtId="0" fontId="10" fillId="0" borderId="3" xfId="2" applyNumberFormat="1" applyFont="1" applyBorder="1" applyAlignment="1">
      <alignment horizontal="left" wrapText="1" indent="2"/>
    </xf>
    <xf numFmtId="0" fontId="14" fillId="0" borderId="3" xfId="2" applyNumberFormat="1" applyFont="1" applyBorder="1" applyAlignment="1">
      <alignment horizontal="left" wrapText="1"/>
    </xf>
    <xf numFmtId="0" fontId="14" fillId="0" borderId="3" xfId="2" applyNumberFormat="1" applyFont="1" applyBorder="1" applyAlignment="1">
      <alignment horizontal="left" wrapText="1" indent="2"/>
    </xf>
    <xf numFmtId="3" fontId="7" fillId="0" borderId="3" xfId="2" applyNumberFormat="1" applyFont="1" applyBorder="1" applyAlignment="1"/>
    <xf numFmtId="0" fontId="8" fillId="0" borderId="3" xfId="2" applyNumberFormat="1" applyFont="1" applyBorder="1" applyAlignment="1">
      <alignment horizontal="left"/>
    </xf>
    <xf numFmtId="164" fontId="8" fillId="0" borderId="3" xfId="2" applyNumberFormat="1" applyFont="1" applyBorder="1" applyAlignment="1">
      <alignment horizontal="right"/>
    </xf>
    <xf numFmtId="164" fontId="7" fillId="0" borderId="3" xfId="2" applyNumberFormat="1" applyFont="1" applyBorder="1" applyAlignment="1">
      <alignment horizontal="right"/>
    </xf>
    <xf numFmtId="164" fontId="7" fillId="0" borderId="3" xfId="2" applyNumberFormat="1" applyFont="1" applyBorder="1"/>
    <xf numFmtId="164" fontId="7" fillId="0" borderId="3" xfId="2" applyNumberFormat="1" applyFont="1" applyBorder="1" applyAlignment="1" applyProtection="1">
      <alignment horizontal="right"/>
      <protection locked="0"/>
    </xf>
    <xf numFmtId="164" fontId="8" fillId="0" borderId="5" xfId="2" applyNumberFormat="1" applyFont="1" applyBorder="1" applyAlignment="1">
      <alignment horizontal="right"/>
    </xf>
    <xf numFmtId="37" fontId="7" fillId="0" borderId="3" xfId="2" applyNumberFormat="1" applyFont="1" applyBorder="1" applyAlignment="1"/>
    <xf numFmtId="164" fontId="8" fillId="0" borderId="2" xfId="2" applyNumberFormat="1" applyFont="1" applyBorder="1" applyAlignment="1" applyProtection="1">
      <alignment horizontal="right"/>
      <protection locked="0"/>
    </xf>
    <xf numFmtId="164" fontId="8" fillId="0" borderId="3" xfId="2" applyNumberFormat="1" applyFont="1" applyBorder="1" applyAlignment="1" applyProtection="1">
      <alignment horizontal="right"/>
      <protection locked="0"/>
    </xf>
    <xf numFmtId="164" fontId="8" fillId="0" borderId="3" xfId="2" applyNumberFormat="1" applyFont="1" applyBorder="1" applyAlignment="1">
      <alignment horizontal="left"/>
    </xf>
    <xf numFmtId="0" fontId="10" fillId="0" borderId="3" xfId="0" applyNumberFormat="1" applyFont="1" applyBorder="1" applyAlignment="1">
      <alignment horizontal="left" wrapText="1" indent="2"/>
    </xf>
    <xf numFmtId="0" fontId="10" fillId="0" borderId="3" xfId="0" applyNumberFormat="1" applyFont="1" applyBorder="1" applyAlignment="1">
      <alignment horizontal="left" wrapText="1" indent="3"/>
    </xf>
    <xf numFmtId="164" fontId="7" fillId="0" borderId="3" xfId="2" applyNumberFormat="1" applyFont="1" applyBorder="1" applyAlignment="1">
      <alignment horizontal="left" indent="3"/>
    </xf>
    <xf numFmtId="0" fontId="10" fillId="0" borderId="2" xfId="2" applyNumberFormat="1" applyFont="1" applyBorder="1" applyAlignment="1">
      <alignment horizontal="left" indent="3"/>
    </xf>
    <xf numFmtId="0" fontId="8" fillId="0" borderId="3" xfId="2" applyFont="1" applyBorder="1"/>
    <xf numFmtId="0" fontId="7" fillId="0" borderId="2" xfId="2" applyFont="1" applyBorder="1" applyAlignment="1">
      <alignment horizontal="left" indent="2"/>
    </xf>
    <xf numFmtId="0" fontId="8" fillId="0" borderId="3" xfId="2" applyNumberFormat="1" applyFont="1" applyBorder="1" applyAlignment="1">
      <alignment horizontal="left" indent="2"/>
    </xf>
    <xf numFmtId="164" fontId="7" fillId="0" borderId="3" xfId="2" applyNumberFormat="1" applyFont="1" applyBorder="1" applyAlignment="1">
      <alignment horizontal="left" indent="4"/>
    </xf>
    <xf numFmtId="0" fontId="24" fillId="0" borderId="0" xfId="0" applyFont="1" applyFill="1" applyBorder="1" applyAlignment="1">
      <alignment horizontal="left" vertical="top"/>
    </xf>
    <xf numFmtId="0" fontId="23" fillId="0" borderId="0" xfId="0" applyFont="1" applyFill="1" applyBorder="1" applyAlignment="1">
      <alignment horizontal="left" vertical="top"/>
    </xf>
    <xf numFmtId="0" fontId="0" fillId="0" borderId="0" xfId="0" applyFill="1" applyBorder="1" applyAlignment="1">
      <alignment horizontal="left" vertical="top"/>
    </xf>
    <xf numFmtId="0" fontId="25" fillId="0" borderId="0" xfId="0" applyFont="1" applyFill="1" applyBorder="1" applyAlignment="1">
      <alignment horizontal="left" wrapText="1"/>
    </xf>
    <xf numFmtId="0" fontId="26" fillId="0" borderId="0" xfId="0" applyFont="1" applyFill="1" applyBorder="1" applyAlignment="1">
      <alignment horizontal="left" vertical="top"/>
    </xf>
    <xf numFmtId="0" fontId="23" fillId="0" borderId="0" xfId="0" applyFont="1" applyFill="1" applyBorder="1" applyAlignment="1">
      <alignment horizontal="left" vertical="center"/>
    </xf>
    <xf numFmtId="0" fontId="5" fillId="0" borderId="0" xfId="0" applyFont="1" applyFill="1" applyBorder="1" applyAlignment="1">
      <alignment horizontal="left" vertical="top"/>
    </xf>
    <xf numFmtId="0" fontId="7" fillId="0" borderId="0" xfId="15" applyFont="1"/>
    <xf numFmtId="0" fontId="9" fillId="0" borderId="0" xfId="15"/>
    <xf numFmtId="164" fontId="7" fillId="0" borderId="0" xfId="15" applyNumberFormat="1" applyFont="1" applyBorder="1"/>
    <xf numFmtId="3" fontId="7" fillId="0" borderId="0" xfId="15" applyNumberFormat="1" applyFont="1" applyBorder="1"/>
    <xf numFmtId="0" fontId="7" fillId="0" borderId="0" xfId="15" applyNumberFormat="1" applyFont="1" applyBorder="1" applyAlignment="1">
      <alignment horizontal="left"/>
    </xf>
    <xf numFmtId="0" fontId="9" fillId="0" borderId="0" xfId="15" applyFill="1"/>
    <xf numFmtId="0" fontId="9" fillId="0" borderId="0" xfId="15" applyFill="1" applyBorder="1"/>
    <xf numFmtId="164" fontId="7" fillId="0" borderId="0" xfId="15" applyNumberFormat="1" applyFont="1" applyFill="1" applyBorder="1" applyProtection="1">
      <protection locked="0"/>
    </xf>
    <xf numFmtId="164" fontId="7" fillId="0" borderId="0" xfId="15" applyNumberFormat="1" applyFont="1" applyFill="1" applyBorder="1" applyAlignment="1">
      <alignment horizontal="right"/>
    </xf>
    <xf numFmtId="3" fontId="7" fillId="0" borderId="0" xfId="15" applyNumberFormat="1" applyFont="1" applyFill="1" applyBorder="1" applyAlignment="1">
      <alignment horizontal="right"/>
    </xf>
    <xf numFmtId="3" fontId="7" fillId="0" borderId="0" xfId="15" applyNumberFormat="1" applyFont="1" applyFill="1" applyBorder="1"/>
    <xf numFmtId="3" fontId="7" fillId="0" borderId="0" xfId="15" applyNumberFormat="1" applyFont="1" applyFill="1" applyBorder="1" applyAlignment="1"/>
    <xf numFmtId="0" fontId="22" fillId="0" borderId="0" xfId="15" applyNumberFormat="1" applyFont="1" applyFill="1" applyBorder="1"/>
    <xf numFmtId="0" fontId="7" fillId="0" borderId="0" xfId="15" applyNumberFormat="1" applyFont="1" applyFill="1" applyBorder="1" applyAlignment="1">
      <alignment horizontal="left"/>
    </xf>
    <xf numFmtId="3" fontId="7" fillId="0" borderId="1" xfId="15" applyNumberFormat="1" applyFont="1" applyFill="1" applyBorder="1" applyAlignment="1"/>
    <xf numFmtId="3" fontId="8" fillId="0" borderId="1" xfId="15" applyNumberFormat="1" applyFont="1" applyFill="1" applyBorder="1" applyAlignment="1"/>
    <xf numFmtId="0" fontId="7" fillId="0" borderId="0" xfId="15" applyFont="1" applyAlignment="1">
      <alignment horizontal="center" vertical="center"/>
    </xf>
    <xf numFmtId="0" fontId="7" fillId="0" borderId="0" xfId="15" applyNumberFormat="1" applyFont="1" applyFill="1" applyBorder="1" applyProtection="1">
      <protection locked="0"/>
    </xf>
    <xf numFmtId="0" fontId="7" fillId="0" borderId="0" xfId="15" applyFont="1" applyFill="1" applyBorder="1"/>
    <xf numFmtId="0" fontId="7" fillId="0" borderId="0" xfId="15" applyFont="1" applyFill="1"/>
    <xf numFmtId="0" fontId="7" fillId="0" borderId="0" xfId="15" applyFont="1" applyFill="1" applyBorder="1" applyAlignment="1">
      <alignment horizontal="centerContinuous"/>
    </xf>
    <xf numFmtId="3" fontId="7" fillId="0" borderId="0" xfId="15" applyNumberFormat="1" applyFont="1" applyFill="1" applyBorder="1" applyAlignment="1">
      <alignment horizontal="centerContinuous"/>
    </xf>
    <xf numFmtId="0" fontId="7" fillId="0" borderId="0" xfId="15" applyFont="1" applyFill="1" applyAlignment="1">
      <alignment horizontal="centerContinuous"/>
    </xf>
    <xf numFmtId="0" fontId="17" fillId="0" borderId="0" xfId="13" applyFont="1" applyBorder="1"/>
    <xf numFmtId="164" fontId="17" fillId="0" borderId="0" xfId="13" applyNumberFormat="1" applyFont="1" applyBorder="1"/>
    <xf numFmtId="0" fontId="27" fillId="0" borderId="0" xfId="13" applyFont="1" applyBorder="1"/>
    <xf numFmtId="0" fontId="17" fillId="0" borderId="0" xfId="13" applyFont="1"/>
    <xf numFmtId="3" fontId="17" fillId="0" borderId="0" xfId="13" applyNumberFormat="1" applyFont="1"/>
    <xf numFmtId="0" fontId="17" fillId="0" borderId="0" xfId="13" applyFont="1" applyBorder="1" applyAlignment="1">
      <alignment vertical="top"/>
    </xf>
    <xf numFmtId="0" fontId="17" fillId="0" borderId="0" xfId="13" applyFont="1" applyBorder="1" applyAlignment="1">
      <alignment vertical="center"/>
    </xf>
    <xf numFmtId="0" fontId="27" fillId="0" borderId="2" xfId="13" applyFont="1" applyBorder="1" applyAlignment="1">
      <alignment horizontal="center" vertical="center" wrapText="1"/>
    </xf>
    <xf numFmtId="0" fontId="27" fillId="0" borderId="4" xfId="13" applyNumberFormat="1" applyFont="1" applyBorder="1" applyAlignment="1">
      <alignment horizontal="center" vertical="center"/>
    </xf>
    <xf numFmtId="0" fontId="27" fillId="0" borderId="2" xfId="13" applyNumberFormat="1" applyFont="1" applyBorder="1" applyAlignment="1">
      <alignment horizontal="center" vertical="center" wrapText="1"/>
    </xf>
    <xf numFmtId="0" fontId="27" fillId="0" borderId="2" xfId="13" applyNumberFormat="1" applyFont="1" applyBorder="1" applyAlignment="1">
      <alignment horizontal="center" vertical="center"/>
    </xf>
    <xf numFmtId="0" fontId="27" fillId="0" borderId="2" xfId="13" applyFont="1" applyBorder="1" applyAlignment="1">
      <alignment horizontal="center" vertical="center"/>
    </xf>
    <xf numFmtId="0" fontId="17" fillId="0" borderId="5" xfId="13" applyFont="1" applyBorder="1"/>
    <xf numFmtId="0" fontId="27" fillId="0" borderId="5" xfId="13" applyFont="1" applyBorder="1" applyAlignment="1">
      <alignment horizontal="center" wrapText="1"/>
    </xf>
    <xf numFmtId="164" fontId="27" fillId="0" borderId="8" xfId="13" applyNumberFormat="1" applyFont="1" applyBorder="1" applyAlignment="1">
      <alignment horizontal="centerContinuous" vertical="center"/>
    </xf>
    <xf numFmtId="164" fontId="27" fillId="0" borderId="9" xfId="13" applyNumberFormat="1" applyFont="1" applyBorder="1" applyAlignment="1">
      <alignment horizontal="centerContinuous" vertical="center"/>
    </xf>
    <xf numFmtId="164" fontId="27" fillId="0" borderId="7" xfId="13" applyNumberFormat="1" applyFont="1" applyBorder="1" applyAlignment="1">
      <alignment horizontal="centerContinuous" vertical="center"/>
    </xf>
    <xf numFmtId="0" fontId="18" fillId="0" borderId="0" xfId="13" applyNumberFormat="1" applyFont="1" applyBorder="1" applyAlignment="1">
      <alignment horizontal="center"/>
    </xf>
    <xf numFmtId="0" fontId="17" fillId="0" borderId="10" xfId="13" applyFont="1" applyBorder="1"/>
    <xf numFmtId="0" fontId="17" fillId="0" borderId="0" xfId="13" applyFont="1" applyBorder="1" applyAlignment="1">
      <alignment horizontal="centerContinuous"/>
    </xf>
    <xf numFmtId="0" fontId="17" fillId="0" borderId="0" xfId="13" applyFont="1" applyAlignment="1">
      <alignment horizontal="centerContinuous"/>
    </xf>
    <xf numFmtId="0" fontId="15" fillId="0" borderId="0" xfId="13" applyFont="1" applyBorder="1" applyAlignment="1">
      <alignment horizontal="center"/>
    </xf>
    <xf numFmtId="168" fontId="27" fillId="0" borderId="2" xfId="13" applyNumberFormat="1" applyFont="1" applyBorder="1" applyAlignment="1">
      <alignment horizontal="center" vertical="top"/>
    </xf>
    <xf numFmtId="0" fontId="17" fillId="0" borderId="4" xfId="13" applyFont="1" applyBorder="1" applyAlignment="1">
      <alignment horizontal="center"/>
    </xf>
    <xf numFmtId="168" fontId="17" fillId="0" borderId="4" xfId="13" quotePrefix="1" applyNumberFormat="1" applyFont="1" applyBorder="1" applyAlignment="1">
      <alignment horizontal="center"/>
    </xf>
    <xf numFmtId="168" fontId="27" fillId="0" borderId="4" xfId="13" applyNumberFormat="1" applyFont="1" applyBorder="1" applyAlignment="1">
      <alignment horizontal="center"/>
    </xf>
    <xf numFmtId="3" fontId="28" fillId="0" borderId="3" xfId="15" applyNumberFormat="1" applyFont="1" applyFill="1" applyBorder="1" applyAlignment="1"/>
    <xf numFmtId="3" fontId="27" fillId="0" borderId="3" xfId="15" applyNumberFormat="1" applyFont="1" applyFill="1" applyBorder="1" applyAlignment="1"/>
    <xf numFmtId="3" fontId="27" fillId="0" borderId="2" xfId="15" applyNumberFormat="1" applyFont="1" applyFill="1" applyBorder="1" applyAlignment="1"/>
    <xf numFmtId="3" fontId="27" fillId="0" borderId="2" xfId="15" applyNumberFormat="1" applyFont="1" applyFill="1" applyBorder="1" applyAlignment="1">
      <alignment horizontal="right"/>
    </xf>
    <xf numFmtId="0" fontId="27" fillId="0" borderId="4" xfId="15" applyNumberFormat="1" applyFont="1" applyFill="1" applyBorder="1" applyAlignment="1">
      <alignment horizontal="right" vertical="center"/>
    </xf>
    <xf numFmtId="0" fontId="7" fillId="0" borderId="1" xfId="15" applyNumberFormat="1" applyFont="1" applyFill="1" applyBorder="1" applyAlignment="1">
      <alignment horizontal="right" vertical="center"/>
    </xf>
    <xf numFmtId="0" fontId="10" fillId="0" borderId="3" xfId="2" applyNumberFormat="1" applyFont="1" applyBorder="1" applyAlignment="1">
      <alignment horizontal="right"/>
    </xf>
    <xf numFmtId="0" fontId="10" fillId="0" borderId="2" xfId="2" applyNumberFormat="1" applyFont="1" applyBorder="1" applyAlignment="1">
      <alignment horizontal="right" vertical="top"/>
    </xf>
    <xf numFmtId="0" fontId="29" fillId="0" borderId="3" xfId="2" applyNumberFormat="1" applyFont="1" applyBorder="1" applyAlignment="1">
      <alignment horizontal="right"/>
    </xf>
    <xf numFmtId="0" fontId="8" fillId="0" borderId="2" xfId="2" applyNumberFormat="1" applyFont="1" applyBorder="1" applyAlignment="1">
      <alignment horizontal="left" vertical="top"/>
    </xf>
    <xf numFmtId="3" fontId="8" fillId="0" borderId="2" xfId="2" applyNumberFormat="1" applyFont="1" applyBorder="1" applyAlignment="1">
      <alignment vertical="top"/>
    </xf>
    <xf numFmtId="3" fontId="8" fillId="0" borderId="1" xfId="2" applyNumberFormat="1" applyFont="1" applyBorder="1" applyAlignment="1">
      <alignment vertical="top"/>
    </xf>
    <xf numFmtId="0" fontId="8" fillId="0" borderId="0" xfId="2" applyFont="1" applyBorder="1" applyAlignment="1">
      <alignment vertical="top"/>
    </xf>
    <xf numFmtId="0" fontId="7" fillId="0" borderId="0" xfId="5" applyFont="1"/>
    <xf numFmtId="0" fontId="7" fillId="0" borderId="0" xfId="5" applyFont="1" applyBorder="1"/>
    <xf numFmtId="164" fontId="7" fillId="0" borderId="0" xfId="5" applyNumberFormat="1" applyFont="1" applyBorder="1"/>
    <xf numFmtId="0" fontId="22" fillId="0" borderId="0" xfId="5" applyNumberFormat="1" applyFont="1" applyBorder="1"/>
    <xf numFmtId="0" fontId="7" fillId="0" borderId="0" xfId="5" applyNumberFormat="1" applyFont="1" applyBorder="1" applyAlignment="1">
      <alignment horizontal="left"/>
    </xf>
    <xf numFmtId="0" fontId="7" fillId="0" borderId="0" xfId="5" applyNumberFormat="1" applyFont="1" applyBorder="1" applyAlignment="1">
      <alignment horizontal="right"/>
    </xf>
    <xf numFmtId="164" fontId="15" fillId="0" borderId="0" xfId="5" applyNumberFormat="1"/>
    <xf numFmtId="0" fontId="15" fillId="0" borderId="0" xfId="5"/>
    <xf numFmtId="0" fontId="7" fillId="0" borderId="0" xfId="5" applyNumberFormat="1" applyFont="1" applyBorder="1"/>
    <xf numFmtId="164" fontId="7" fillId="0" borderId="11" xfId="5" quotePrefix="1" applyNumberFormat="1" applyFont="1" applyBorder="1" applyAlignment="1">
      <alignment horizontal="right"/>
    </xf>
    <xf numFmtId="164" fontId="7" fillId="0" borderId="10" xfId="5" quotePrefix="1" applyNumberFormat="1" applyFont="1" applyBorder="1" applyAlignment="1">
      <alignment horizontal="right"/>
    </xf>
    <xf numFmtId="164" fontId="7" fillId="0" borderId="6" xfId="5" applyNumberFormat="1" applyFont="1" applyBorder="1"/>
    <xf numFmtId="164" fontId="7" fillId="0" borderId="10" xfId="5" applyNumberFormat="1" applyFont="1" applyBorder="1"/>
    <xf numFmtId="164" fontId="7" fillId="0" borderId="2" xfId="5" applyNumberFormat="1" applyFont="1" applyBorder="1"/>
    <xf numFmtId="0" fontId="7" fillId="0" borderId="2" xfId="5" applyNumberFormat="1" applyFont="1" applyBorder="1" applyAlignment="1">
      <alignment horizontal="left" indent="2"/>
    </xf>
    <xf numFmtId="164" fontId="7" fillId="0" borderId="12" xfId="5" quotePrefix="1" applyNumberFormat="1" applyFont="1" applyBorder="1" applyAlignment="1">
      <alignment horizontal="right"/>
    </xf>
    <xf numFmtId="164" fontId="7" fillId="0" borderId="0" xfId="5" quotePrefix="1" applyNumberFormat="1" applyFont="1" applyBorder="1" applyAlignment="1">
      <alignment horizontal="right"/>
    </xf>
    <xf numFmtId="164" fontId="7" fillId="0" borderId="1" xfId="5" applyNumberFormat="1" applyFont="1" applyBorder="1"/>
    <xf numFmtId="164" fontId="7" fillId="0" borderId="3" xfId="5" applyNumberFormat="1" applyFont="1" applyBorder="1"/>
    <xf numFmtId="0" fontId="7" fillId="0" borderId="3" xfId="5" applyNumberFormat="1" applyFont="1" applyBorder="1" applyAlignment="1">
      <alignment horizontal="left" indent="2"/>
    </xf>
    <xf numFmtId="0" fontId="8" fillId="0" borderId="0" xfId="5" applyFont="1" applyBorder="1"/>
    <xf numFmtId="164" fontId="8" fillId="0" borderId="0" xfId="5" applyNumberFormat="1" applyFont="1" applyBorder="1"/>
    <xf numFmtId="164" fontId="8" fillId="0" borderId="13" xfId="5" applyNumberFormat="1" applyFont="1" applyBorder="1"/>
    <xf numFmtId="164" fontId="8" fillId="0" borderId="14" xfId="5" applyNumberFormat="1" applyFont="1" applyBorder="1"/>
    <xf numFmtId="164" fontId="8" fillId="0" borderId="15" xfId="5" applyNumberFormat="1" applyFont="1" applyBorder="1"/>
    <xf numFmtId="164" fontId="8" fillId="0" borderId="5" xfId="5" applyNumberFormat="1" applyFont="1" applyBorder="1"/>
    <xf numFmtId="0" fontId="8" fillId="0" borderId="3" xfId="5" quotePrefix="1" applyNumberFormat="1" applyFont="1" applyBorder="1" applyAlignment="1">
      <alignment horizontal="left"/>
    </xf>
    <xf numFmtId="0" fontId="8" fillId="0" borderId="0" xfId="5" applyFont="1" applyBorder="1" applyAlignment="1">
      <alignment vertical="top"/>
    </xf>
    <xf numFmtId="164" fontId="8" fillId="0" borderId="0" xfId="5" applyNumberFormat="1" applyFont="1" applyBorder="1" applyAlignment="1">
      <alignment vertical="top"/>
    </xf>
    <xf numFmtId="164" fontId="8" fillId="0" borderId="12" xfId="5" quotePrefix="1" applyNumberFormat="1" applyFont="1" applyBorder="1" applyAlignment="1">
      <alignment horizontal="right" vertical="top"/>
    </xf>
    <xf numFmtId="164" fontId="8" fillId="0" borderId="0" xfId="5" quotePrefix="1" applyNumberFormat="1" applyFont="1" applyBorder="1" applyAlignment="1">
      <alignment horizontal="right" vertical="top"/>
    </xf>
    <xf numFmtId="164" fontId="8" fillId="0" borderId="1" xfId="5" applyNumberFormat="1" applyFont="1" applyBorder="1" applyAlignment="1">
      <alignment vertical="top"/>
    </xf>
    <xf numFmtId="164" fontId="8" fillId="0" borderId="3" xfId="5" applyNumberFormat="1" applyFont="1" applyBorder="1" applyAlignment="1">
      <alignment vertical="top"/>
    </xf>
    <xf numFmtId="0" fontId="8" fillId="0" borderId="2" xfId="5" applyNumberFormat="1" applyFont="1" applyBorder="1" applyAlignment="1">
      <alignment horizontal="left" vertical="top"/>
    </xf>
    <xf numFmtId="164" fontId="8" fillId="0" borderId="12" xfId="5" quotePrefix="1" applyNumberFormat="1" applyFont="1" applyBorder="1" applyAlignment="1">
      <alignment horizontal="right"/>
    </xf>
    <xf numFmtId="164" fontId="8" fillId="0" borderId="0" xfId="5" quotePrefix="1" applyNumberFormat="1" applyFont="1" applyBorder="1" applyAlignment="1">
      <alignment horizontal="right"/>
    </xf>
    <xf numFmtId="164" fontId="8" fillId="0" borderId="1" xfId="5" applyNumberFormat="1" applyFont="1" applyBorder="1" applyAlignment="1"/>
    <xf numFmtId="164" fontId="8" fillId="0" borderId="0" xfId="5" applyNumberFormat="1" applyFont="1" applyBorder="1" applyAlignment="1"/>
    <xf numFmtId="164" fontId="8" fillId="0" borderId="3" xfId="5" applyNumberFormat="1" applyFont="1" applyBorder="1"/>
    <xf numFmtId="164" fontId="8" fillId="0" borderId="1" xfId="5" applyNumberFormat="1" applyFont="1" applyBorder="1"/>
    <xf numFmtId="0" fontId="8" fillId="0" borderId="3" xfId="5" applyNumberFormat="1" applyFont="1" applyBorder="1" applyAlignment="1">
      <alignment horizontal="left"/>
    </xf>
    <xf numFmtId="0" fontId="7" fillId="0" borderId="3" xfId="5" applyNumberFormat="1" applyFont="1" applyBorder="1" applyAlignment="1">
      <alignment horizontal="left" indent="3"/>
    </xf>
    <xf numFmtId="164" fontId="7" fillId="0" borderId="12" xfId="5" applyNumberFormat="1" applyFont="1" applyBorder="1"/>
    <xf numFmtId="169" fontId="8" fillId="0" borderId="0" xfId="5" applyNumberFormat="1" applyFont="1" applyBorder="1"/>
    <xf numFmtId="169" fontId="8" fillId="0" borderId="0" xfId="5" applyNumberFormat="1" applyFont="1" applyBorder="1" applyAlignment="1">
      <alignment horizontal="left"/>
    </xf>
    <xf numFmtId="164" fontId="8" fillId="0" borderId="12" xfId="5" applyNumberFormat="1" applyFont="1" applyBorder="1" applyAlignment="1">
      <alignment horizontal="right"/>
    </xf>
    <xf numFmtId="164" fontId="8" fillId="0" borderId="0" xfId="5" applyNumberFormat="1" applyFont="1" applyBorder="1" applyAlignment="1">
      <alignment horizontal="right"/>
    </xf>
    <xf numFmtId="164" fontId="8" fillId="0" borderId="1" xfId="5" applyNumberFormat="1" applyFont="1" applyBorder="1" applyAlignment="1">
      <alignment horizontal="right"/>
    </xf>
    <xf numFmtId="164" fontId="8" fillId="0" borderId="5" xfId="5" applyNumberFormat="1" applyFont="1" applyFill="1" applyBorder="1" applyAlignment="1">
      <alignment horizontal="right"/>
    </xf>
    <xf numFmtId="164" fontId="8" fillId="0" borderId="15" xfId="5" applyNumberFormat="1" applyFont="1" applyFill="1" applyBorder="1" applyAlignment="1">
      <alignment horizontal="right"/>
    </xf>
    <xf numFmtId="169" fontId="8" fillId="0" borderId="5" xfId="5" applyNumberFormat="1" applyFont="1" applyBorder="1" applyAlignment="1">
      <alignment horizontal="left"/>
    </xf>
    <xf numFmtId="0" fontId="7" fillId="0" borderId="11" xfId="5" applyNumberFormat="1" applyFont="1" applyBorder="1" applyAlignment="1">
      <alignment horizontal="center" vertical="center"/>
    </xf>
    <xf numFmtId="0" fontId="7" fillId="0" borderId="10" xfId="5" applyNumberFormat="1" applyFont="1" applyBorder="1" applyAlignment="1">
      <alignment horizontal="center" vertical="center"/>
    </xf>
    <xf numFmtId="0" fontId="7" fillId="0" borderId="6" xfId="5" applyNumberFormat="1" applyFont="1" applyBorder="1" applyAlignment="1">
      <alignment horizontal="center" vertical="center"/>
    </xf>
    <xf numFmtId="0" fontId="7" fillId="0" borderId="6" xfId="5" applyNumberFormat="1" applyFont="1" applyBorder="1" applyAlignment="1">
      <alignment horizontal="centerContinuous" vertical="center"/>
    </xf>
    <xf numFmtId="0" fontId="7" fillId="0" borderId="3" xfId="5" applyNumberFormat="1" applyFont="1" applyBorder="1" applyAlignment="1">
      <alignment horizontal="centerContinuous" vertical="center"/>
    </xf>
    <xf numFmtId="0" fontId="7" fillId="0" borderId="2" xfId="5" applyNumberFormat="1" applyFont="1" applyBorder="1" applyAlignment="1">
      <alignment horizontal="center" vertical="top" wrapText="1"/>
    </xf>
    <xf numFmtId="0" fontId="7" fillId="0" borderId="2" xfId="5" applyNumberFormat="1" applyFont="1" applyBorder="1" applyAlignment="1">
      <alignment horizontal="left" vertical="top"/>
    </xf>
    <xf numFmtId="0" fontId="7" fillId="0" borderId="8" xfId="5" applyNumberFormat="1" applyFont="1" applyBorder="1" applyAlignment="1">
      <alignment horizontal="centerContinuous"/>
    </xf>
    <xf numFmtId="0" fontId="7" fillId="0" borderId="9" xfId="5" applyFont="1" applyBorder="1" applyAlignment="1">
      <alignment horizontal="centerContinuous"/>
    </xf>
    <xf numFmtId="0" fontId="7" fillId="0" borderId="7" xfId="5" applyFont="1" applyBorder="1" applyAlignment="1">
      <alignment horizontal="centerContinuous"/>
    </xf>
    <xf numFmtId="0" fontId="7" fillId="0" borderId="5" xfId="5" applyNumberFormat="1" applyFont="1" applyBorder="1" applyAlignment="1">
      <alignment horizontal="center"/>
    </xf>
    <xf numFmtId="0" fontId="7" fillId="0" borderId="5" xfId="5" applyNumberFormat="1" applyFont="1" applyBorder="1"/>
    <xf numFmtId="0" fontId="30" fillId="0" borderId="0" xfId="5" applyNumberFormat="1" applyFont="1" applyBorder="1"/>
    <xf numFmtId="0" fontId="8" fillId="0" borderId="0" xfId="5" applyFont="1" applyBorder="1" applyAlignment="1">
      <alignment horizontal="centerContinuous"/>
    </xf>
    <xf numFmtId="0" fontId="7" fillId="0" borderId="0" xfId="5" applyFont="1" applyBorder="1" applyAlignment="1">
      <alignment horizontal="centerContinuous"/>
    </xf>
    <xf numFmtId="0" fontId="8" fillId="0" borderId="0" xfId="5" applyNumberFormat="1" applyFont="1" applyBorder="1" applyAlignment="1">
      <alignment horizontal="centerContinuous"/>
    </xf>
    <xf numFmtId="0" fontId="6" fillId="0" borderId="0" xfId="5" applyFont="1" applyAlignment="1">
      <alignment horizontal="centerContinuous"/>
    </xf>
    <xf numFmtId="15" fontId="8" fillId="0" borderId="0" xfId="5" applyNumberFormat="1" applyFont="1" applyBorder="1" applyAlignment="1">
      <alignment horizontal="centerContinuous"/>
    </xf>
    <xf numFmtId="0" fontId="12" fillId="0" borderId="0" xfId="17" applyFont="1"/>
    <xf numFmtId="0" fontId="9" fillId="0" borderId="0" xfId="17"/>
    <xf numFmtId="0" fontId="12" fillId="0" borderId="0" xfId="17" applyNumberFormat="1" applyFont="1" applyBorder="1" applyAlignment="1">
      <alignment horizontal="left"/>
    </xf>
    <xf numFmtId="164" fontId="12" fillId="0" borderId="0" xfId="17" applyNumberFormat="1" applyFont="1" applyBorder="1"/>
    <xf numFmtId="3" fontId="12" fillId="0" borderId="0" xfId="17" applyNumberFormat="1" applyFont="1" applyBorder="1" applyAlignment="1"/>
    <xf numFmtId="3" fontId="12" fillId="0" borderId="0" xfId="17" applyNumberFormat="1" applyFont="1" applyBorder="1"/>
    <xf numFmtId="0" fontId="12" fillId="0" borderId="0" xfId="17" applyFont="1" applyBorder="1"/>
    <xf numFmtId="0" fontId="22" fillId="0" borderId="0" xfId="17" applyNumberFormat="1" applyFont="1" applyBorder="1"/>
    <xf numFmtId="3" fontId="12" fillId="0" borderId="2" xfId="17" applyNumberFormat="1" applyFont="1" applyBorder="1"/>
    <xf numFmtId="3" fontId="12" fillId="0" borderId="2" xfId="17" applyNumberFormat="1" applyFont="1" applyFill="1" applyBorder="1" applyAlignment="1">
      <alignment horizontal="right"/>
    </xf>
    <xf numFmtId="0" fontId="12" fillId="0" borderId="2" xfId="17" applyNumberFormat="1" applyFont="1" applyBorder="1" applyAlignment="1">
      <alignment horizontal="left" indent="2"/>
    </xf>
    <xf numFmtId="3" fontId="12" fillId="0" borderId="3" xfId="17" applyNumberFormat="1" applyFont="1" applyBorder="1"/>
    <xf numFmtId="3" fontId="12" fillId="0" borderId="3" xfId="17" applyNumberFormat="1" applyFont="1" applyFill="1" applyBorder="1" applyAlignment="1">
      <alignment horizontal="right"/>
    </xf>
    <xf numFmtId="0" fontId="12" fillId="0" borderId="3" xfId="17" applyNumberFormat="1" applyFont="1" applyBorder="1" applyAlignment="1">
      <alignment horizontal="left" indent="2"/>
    </xf>
    <xf numFmtId="3" fontId="12" fillId="0" borderId="3" xfId="17" applyNumberFormat="1" applyFont="1" applyBorder="1" applyAlignment="1">
      <alignment horizontal="right"/>
    </xf>
    <xf numFmtId="3" fontId="13" fillId="0" borderId="3" xfId="17" applyNumberFormat="1" applyFont="1" applyBorder="1"/>
    <xf numFmtId="0" fontId="13" fillId="0" borderId="3" xfId="17" applyNumberFormat="1" applyFont="1" applyBorder="1" applyAlignment="1">
      <alignment horizontal="left"/>
    </xf>
    <xf numFmtId="0" fontId="12" fillId="0" borderId="0" xfId="17" applyFont="1" applyAlignment="1">
      <alignment vertical="top"/>
    </xf>
    <xf numFmtId="0" fontId="9" fillId="0" borderId="0" xfId="17" applyAlignment="1">
      <alignment vertical="top"/>
    </xf>
    <xf numFmtId="3" fontId="7" fillId="0" borderId="2" xfId="17" applyNumberFormat="1" applyFont="1" applyBorder="1" applyAlignment="1">
      <alignment horizontal="right" vertical="top"/>
    </xf>
    <xf numFmtId="3" fontId="13" fillId="0" borderId="2" xfId="17" applyNumberFormat="1" applyFont="1" applyBorder="1" applyAlignment="1">
      <alignment vertical="top"/>
    </xf>
    <xf numFmtId="0" fontId="13" fillId="0" borderId="2" xfId="17" applyNumberFormat="1" applyFont="1" applyBorder="1" applyAlignment="1">
      <alignment vertical="top"/>
    </xf>
    <xf numFmtId="0" fontId="12" fillId="0" borderId="0" xfId="17" applyFont="1" applyAlignment="1">
      <alignment vertical="center"/>
    </xf>
    <xf numFmtId="0" fontId="9" fillId="0" borderId="0" xfId="17" applyAlignment="1">
      <alignment vertical="center"/>
    </xf>
    <xf numFmtId="3" fontId="13" fillId="0" borderId="3" xfId="17" applyNumberFormat="1" applyFont="1" applyBorder="1" applyAlignment="1">
      <alignment vertical="center"/>
    </xf>
    <xf numFmtId="3" fontId="8" fillId="0" borderId="3" xfId="17" applyNumberFormat="1" applyFont="1" applyFill="1" applyBorder="1" applyAlignment="1">
      <alignment horizontal="right" vertical="center"/>
    </xf>
    <xf numFmtId="0" fontId="13" fillId="0" borderId="3" xfId="17" applyNumberFormat="1" applyFont="1" applyBorder="1" applyAlignment="1">
      <alignment horizontal="left" vertical="center"/>
    </xf>
    <xf numFmtId="3" fontId="8" fillId="0" borderId="3" xfId="17" applyNumberFormat="1" applyFont="1" applyFill="1" applyBorder="1" applyAlignment="1">
      <alignment horizontal="right"/>
    </xf>
    <xf numFmtId="0" fontId="12" fillId="0" borderId="3" xfId="17" applyNumberFormat="1" applyFont="1" applyBorder="1" applyAlignment="1">
      <alignment horizontal="left" indent="3"/>
    </xf>
    <xf numFmtId="164" fontId="7" fillId="0" borderId="3" xfId="17" applyNumberFormat="1" applyFont="1" applyBorder="1"/>
    <xf numFmtId="3" fontId="7" fillId="0" borderId="3" xfId="17" applyNumberFormat="1" applyFont="1" applyFill="1" applyBorder="1" applyAlignment="1">
      <alignment horizontal="right"/>
    </xf>
    <xf numFmtId="0" fontId="7" fillId="0" borderId="3" xfId="17" applyNumberFormat="1" applyFont="1" applyBorder="1" applyAlignment="1">
      <alignment horizontal="left" indent="2"/>
    </xf>
    <xf numFmtId="3" fontId="13" fillId="0" borderId="3" xfId="17" applyNumberFormat="1" applyFont="1" applyFill="1" applyBorder="1" applyAlignment="1">
      <alignment horizontal="right"/>
    </xf>
    <xf numFmtId="0" fontId="12" fillId="0" borderId="4" xfId="17" applyFont="1" applyBorder="1" applyAlignment="1">
      <alignment horizontal="center" vertical="center"/>
    </xf>
    <xf numFmtId="0" fontId="12" fillId="0" borderId="4" xfId="17" applyNumberFormat="1" applyFont="1" applyBorder="1" applyAlignment="1">
      <alignment horizontal="center" vertical="center"/>
    </xf>
    <xf numFmtId="0" fontId="12" fillId="0" borderId="0" xfId="17" applyFont="1" applyBorder="1" applyAlignment="1">
      <alignment horizontal="centerContinuous"/>
    </xf>
    <xf numFmtId="3" fontId="12" fillId="0" borderId="0" xfId="17" applyNumberFormat="1" applyFont="1" applyBorder="1" applyAlignment="1">
      <alignment horizontal="centerContinuous"/>
    </xf>
    <xf numFmtId="0" fontId="12" fillId="0" borderId="0" xfId="17" applyFont="1" applyAlignment="1">
      <alignment horizontal="centerContinuous"/>
    </xf>
    <xf numFmtId="0" fontId="13" fillId="0" borderId="0" xfId="17" applyNumberFormat="1" applyFont="1" applyBorder="1" applyAlignment="1">
      <alignment horizontal="centerContinuous"/>
    </xf>
    <xf numFmtId="3" fontId="12" fillId="0" borderId="0" xfId="17" applyNumberFormat="1" applyFont="1" applyBorder="1" applyAlignment="1">
      <alignment horizontal="left"/>
    </xf>
    <xf numFmtId="0" fontId="12" fillId="0" borderId="0" xfId="17" applyNumberFormat="1" applyFont="1" applyBorder="1" applyAlignment="1">
      <alignment horizontal="right"/>
    </xf>
    <xf numFmtId="3" fontId="12" fillId="0" borderId="0" xfId="17" applyNumberFormat="1" applyFont="1" applyFill="1" applyBorder="1" applyAlignment="1">
      <alignment horizontal="right"/>
    </xf>
    <xf numFmtId="0" fontId="9" fillId="0" borderId="0" xfId="17" applyBorder="1"/>
    <xf numFmtId="3" fontId="13" fillId="0" borderId="2" xfId="17" applyNumberFormat="1" applyFont="1" applyBorder="1"/>
    <xf numFmtId="0" fontId="13" fillId="0" borderId="2" xfId="17" applyNumberFormat="1" applyFont="1" applyBorder="1" applyAlignment="1">
      <alignment horizontal="left"/>
    </xf>
    <xf numFmtId="0" fontId="13" fillId="0" borderId="0" xfId="17" applyFont="1" applyBorder="1" applyAlignment="1">
      <alignment horizontal="centerContinuous"/>
    </xf>
    <xf numFmtId="0" fontId="12" fillId="0" borderId="0" xfId="15" applyFont="1"/>
    <xf numFmtId="170" fontId="12" fillId="0" borderId="0" xfId="15" applyNumberFormat="1" applyFont="1"/>
    <xf numFmtId="164" fontId="12" fillId="0" borderId="0" xfId="15" applyNumberFormat="1" applyFont="1"/>
    <xf numFmtId="0" fontId="12" fillId="0" borderId="0" xfId="15" applyFont="1" applyBorder="1"/>
    <xf numFmtId="170" fontId="12" fillId="0" borderId="0" xfId="15" applyNumberFormat="1" applyFont="1" applyBorder="1"/>
    <xf numFmtId="164" fontId="12" fillId="0" borderId="0" xfId="15" applyNumberFormat="1" applyFont="1" applyBorder="1"/>
    <xf numFmtId="170" fontId="7" fillId="0" borderId="0" xfId="15" applyNumberFormat="1" applyFont="1" applyBorder="1" applyAlignment="1">
      <alignment wrapText="1"/>
    </xf>
    <xf numFmtId="0" fontId="12" fillId="0" borderId="0" xfId="15" applyNumberFormat="1" applyFont="1" applyBorder="1" applyAlignment="1">
      <alignment horizontal="left"/>
    </xf>
    <xf numFmtId="170" fontId="12" fillId="0" borderId="2" xfId="15" applyNumberFormat="1" applyFont="1" applyBorder="1"/>
    <xf numFmtId="164" fontId="12" fillId="0" borderId="2" xfId="15" applyNumberFormat="1" applyFont="1" applyBorder="1"/>
    <xf numFmtId="170" fontId="7" fillId="0" borderId="2" xfId="15" applyNumberFormat="1" applyFont="1" applyBorder="1" applyAlignment="1">
      <alignment wrapText="1"/>
    </xf>
    <xf numFmtId="0" fontId="12" fillId="0" borderId="2" xfId="15" applyNumberFormat="1" applyFont="1" applyBorder="1" applyAlignment="1">
      <alignment horizontal="left" indent="2"/>
    </xf>
    <xf numFmtId="170" fontId="7" fillId="0" borderId="3" xfId="15" applyNumberFormat="1" applyFont="1" applyBorder="1" applyAlignment="1">
      <alignment horizontal="right" wrapText="1"/>
    </xf>
    <xf numFmtId="164" fontId="12" fillId="0" borderId="3" xfId="15" applyNumberFormat="1" applyFont="1" applyBorder="1"/>
    <xf numFmtId="170" fontId="7" fillId="0" borderId="3" xfId="3" applyNumberFormat="1" applyFont="1" applyBorder="1" applyAlignment="1">
      <alignment horizontal="right" wrapText="1"/>
    </xf>
    <xf numFmtId="0" fontId="12" fillId="0" borderId="3" xfId="15" applyNumberFormat="1" applyFont="1" applyBorder="1" applyAlignment="1">
      <alignment horizontal="left" indent="2"/>
    </xf>
    <xf numFmtId="170" fontId="12" fillId="0" borderId="3" xfId="15" applyNumberFormat="1" applyFont="1" applyBorder="1"/>
    <xf numFmtId="170" fontId="7" fillId="0" borderId="3" xfId="15" applyNumberFormat="1" applyFont="1" applyBorder="1" applyAlignment="1">
      <alignment wrapText="1"/>
    </xf>
    <xf numFmtId="170" fontId="8" fillId="0" borderId="3" xfId="15" applyNumberFormat="1" applyFont="1" applyBorder="1"/>
    <xf numFmtId="164" fontId="8" fillId="0" borderId="3" xfId="15" applyNumberFormat="1" applyFont="1" applyBorder="1"/>
    <xf numFmtId="164" fontId="13" fillId="0" borderId="3" xfId="15" applyNumberFormat="1" applyFont="1" applyBorder="1"/>
    <xf numFmtId="170" fontId="13" fillId="0" borderId="3" xfId="15" applyNumberFormat="1" applyFont="1" applyBorder="1" applyAlignment="1">
      <alignment wrapText="1"/>
    </xf>
    <xf numFmtId="0" fontId="13" fillId="0" borderId="3" xfId="15" applyNumberFormat="1" applyFont="1" applyBorder="1" applyAlignment="1">
      <alignment horizontal="left"/>
    </xf>
    <xf numFmtId="170" fontId="8" fillId="0" borderId="2" xfId="15" applyNumberFormat="1" applyFont="1" applyBorder="1"/>
    <xf numFmtId="164" fontId="8" fillId="0" borderId="2" xfId="15" applyNumberFormat="1" applyFont="1" applyBorder="1"/>
    <xf numFmtId="164" fontId="8" fillId="0" borderId="2" xfId="5" applyNumberFormat="1" applyFont="1" applyBorder="1"/>
    <xf numFmtId="170" fontId="8" fillId="0" borderId="2" xfId="15" applyNumberFormat="1" applyFont="1" applyBorder="1" applyAlignment="1">
      <alignment wrapText="1"/>
    </xf>
    <xf numFmtId="0" fontId="13" fillId="0" borderId="2" xfId="15" applyNumberFormat="1" applyFont="1" applyBorder="1" applyAlignment="1">
      <alignment horizontal="left"/>
    </xf>
    <xf numFmtId="0" fontId="12" fillId="0" borderId="3" xfId="15" applyNumberFormat="1" applyFont="1" applyBorder="1" applyAlignment="1">
      <alignment horizontal="left" indent="3"/>
    </xf>
    <xf numFmtId="170" fontId="8" fillId="0" borderId="5" xfId="15" applyNumberFormat="1" applyFont="1" applyBorder="1"/>
    <xf numFmtId="170" fontId="12" fillId="0" borderId="4" xfId="15" applyNumberFormat="1" applyFont="1" applyBorder="1" applyAlignment="1">
      <alignment horizontal="center" wrapText="1"/>
    </xf>
    <xf numFmtId="0" fontId="12" fillId="0" borderId="2" xfId="15" applyFont="1" applyBorder="1" applyAlignment="1">
      <alignment horizontal="center"/>
    </xf>
    <xf numFmtId="0" fontId="12" fillId="0" borderId="4" xfId="15" applyFont="1" applyBorder="1" applyAlignment="1">
      <alignment horizontal="center" wrapText="1"/>
    </xf>
    <xf numFmtId="0" fontId="12" fillId="0" borderId="4" xfId="15" applyNumberFormat="1" applyFont="1" applyBorder="1" applyAlignment="1">
      <alignment horizontal="center"/>
    </xf>
    <xf numFmtId="0" fontId="12" fillId="0" borderId="4" xfId="15" applyFont="1" applyBorder="1" applyAlignment="1">
      <alignment horizontal="center"/>
    </xf>
    <xf numFmtId="0" fontId="12" fillId="0" borderId="2" xfId="15" applyNumberFormat="1" applyFont="1" applyBorder="1" applyAlignment="1">
      <alignment horizontal="center"/>
    </xf>
    <xf numFmtId="170" fontId="12" fillId="0" borderId="4" xfId="15" applyNumberFormat="1" applyFont="1" applyBorder="1" applyAlignment="1">
      <alignment horizontal="centerContinuous"/>
    </xf>
    <xf numFmtId="0" fontId="12" fillId="0" borderId="8" xfId="15" applyFont="1" applyBorder="1" applyAlignment="1">
      <alignment horizontal="centerContinuous"/>
    </xf>
    <xf numFmtId="0" fontId="12" fillId="0" borderId="13" xfId="15" applyFont="1" applyBorder="1" applyAlignment="1">
      <alignment horizontal="centerContinuous"/>
    </xf>
    <xf numFmtId="0" fontId="12" fillId="0" borderId="7" xfId="15" applyNumberFormat="1" applyFont="1" applyBorder="1" applyAlignment="1">
      <alignment horizontal="centerContinuous"/>
    </xf>
    <xf numFmtId="170" fontId="12" fillId="0" borderId="9" xfId="15" applyNumberFormat="1" applyFont="1" applyBorder="1" applyAlignment="1">
      <alignment horizontal="centerContinuous"/>
    </xf>
    <xf numFmtId="0" fontId="12" fillId="0" borderId="9" xfId="15" applyNumberFormat="1" applyFont="1" applyBorder="1" applyAlignment="1">
      <alignment horizontal="centerContinuous" wrapText="1"/>
    </xf>
    <xf numFmtId="0" fontId="9" fillId="0" borderId="5" xfId="15" applyBorder="1"/>
    <xf numFmtId="0" fontId="13" fillId="0" borderId="0" xfId="15" applyNumberFormat="1" applyFont="1" applyBorder="1"/>
    <xf numFmtId="0" fontId="13" fillId="0" borderId="0" xfId="15" applyFont="1"/>
    <xf numFmtId="170" fontId="13" fillId="0" borderId="0" xfId="15" applyNumberFormat="1" applyFont="1" applyAlignment="1">
      <alignment horizontal="centerContinuous"/>
    </xf>
    <xf numFmtId="0" fontId="13" fillId="0" borderId="0" xfId="15" applyFont="1" applyAlignment="1">
      <alignment horizontal="centerContinuous"/>
    </xf>
    <xf numFmtId="170" fontId="12" fillId="0" borderId="0" xfId="15" applyNumberFormat="1" applyFont="1" applyBorder="1" applyAlignment="1">
      <alignment horizontal="left"/>
    </xf>
    <xf numFmtId="170" fontId="7" fillId="0" borderId="0" xfId="15" applyNumberFormat="1" applyFont="1" applyBorder="1"/>
    <xf numFmtId="170" fontId="7" fillId="0" borderId="2" xfId="15" applyNumberFormat="1" applyFont="1" applyBorder="1" applyAlignment="1">
      <alignment horizontal="right"/>
    </xf>
    <xf numFmtId="164" fontId="7" fillId="0" borderId="2" xfId="15" applyNumberFormat="1" applyFont="1" applyBorder="1"/>
    <xf numFmtId="164" fontId="7" fillId="0" borderId="3" xfId="15" applyNumberFormat="1" applyFont="1" applyBorder="1"/>
    <xf numFmtId="170" fontId="7" fillId="0" borderId="3" xfId="15" applyNumberFormat="1" applyFont="1" applyBorder="1"/>
    <xf numFmtId="164" fontId="13" fillId="0" borderId="2" xfId="15" applyNumberFormat="1" applyFont="1" applyBorder="1"/>
    <xf numFmtId="170" fontId="13" fillId="0" borderId="3" xfId="15" applyNumberFormat="1" applyFont="1" applyBorder="1"/>
    <xf numFmtId="170" fontId="12" fillId="0" borderId="8" xfId="15" applyNumberFormat="1" applyFont="1" applyBorder="1" applyAlignment="1">
      <alignment horizontal="centerContinuous"/>
    </xf>
    <xf numFmtId="0" fontId="12" fillId="0" borderId="9" xfId="15" applyFont="1" applyBorder="1" applyAlignment="1">
      <alignment horizontal="centerContinuous"/>
    </xf>
    <xf numFmtId="0" fontId="9" fillId="0" borderId="14" xfId="15" applyBorder="1" applyAlignment="1">
      <alignment horizontal="centerContinuous"/>
    </xf>
    <xf numFmtId="0" fontId="12" fillId="0" borderId="0" xfId="15" applyNumberFormat="1" applyFont="1" applyBorder="1" applyAlignment="1">
      <alignment horizontal="centerContinuous"/>
    </xf>
    <xf numFmtId="170" fontId="12" fillId="0" borderId="0" xfId="15" applyNumberFormat="1" applyFont="1" applyBorder="1" applyAlignment="1">
      <alignment horizontal="centerContinuous"/>
    </xf>
    <xf numFmtId="170" fontId="12" fillId="0" borderId="0" xfId="15" applyNumberFormat="1" applyFont="1" applyAlignment="1">
      <alignment horizontal="centerContinuous"/>
    </xf>
    <xf numFmtId="0" fontId="12" fillId="0" borderId="0" xfId="15" applyFont="1" applyAlignment="1">
      <alignment horizontal="centerContinuous"/>
    </xf>
    <xf numFmtId="0" fontId="13" fillId="0" borderId="0" xfId="15" applyNumberFormat="1" applyFont="1" applyBorder="1" applyAlignment="1">
      <alignment horizontal="centerContinuous"/>
    </xf>
    <xf numFmtId="0" fontId="7" fillId="0" borderId="0" xfId="15" applyFont="1" applyBorder="1"/>
    <xf numFmtId="0" fontId="7" fillId="0" borderId="0" xfId="15" applyFont="1" applyAlignment="1">
      <alignment vertical="center"/>
    </xf>
    <xf numFmtId="3" fontId="7" fillId="0" borderId="0" xfId="15" applyNumberFormat="1" applyFont="1" applyBorder="1" applyAlignment="1"/>
    <xf numFmtId="3" fontId="7" fillId="0" borderId="0" xfId="15" applyNumberFormat="1" applyFont="1" applyBorder="1" applyAlignment="1">
      <alignment horizontal="centerContinuous"/>
    </xf>
    <xf numFmtId="0" fontId="7" fillId="0" borderId="0" xfId="15" applyFont="1" applyAlignment="1">
      <alignment horizontal="centerContinuous"/>
    </xf>
    <xf numFmtId="3" fontId="9" fillId="0" borderId="0" xfId="15" applyNumberFormat="1" applyFill="1"/>
    <xf numFmtId="0" fontId="27" fillId="0" borderId="4" xfId="15" applyNumberFormat="1" applyFont="1" applyBorder="1" applyAlignment="1">
      <alignment horizontal="center" vertical="center"/>
    </xf>
    <xf numFmtId="0" fontId="27" fillId="0" borderId="1" xfId="15" applyNumberFormat="1" applyFont="1" applyBorder="1" applyAlignment="1">
      <alignment horizontal="center" vertical="center"/>
    </xf>
    <xf numFmtId="0" fontId="28" fillId="0" borderId="3" xfId="15" applyNumberFormat="1" applyFont="1" applyBorder="1" applyAlignment="1">
      <alignment horizontal="left"/>
    </xf>
    <xf numFmtId="3" fontId="28" fillId="0" borderId="5" xfId="15" applyNumberFormat="1" applyFont="1" applyBorder="1" applyAlignment="1"/>
    <xf numFmtId="3" fontId="28" fillId="0" borderId="1" xfId="15" applyNumberFormat="1" applyFont="1" applyBorder="1" applyAlignment="1"/>
    <xf numFmtId="0" fontId="27" fillId="0" borderId="3" xfId="15" applyNumberFormat="1" applyFont="1" applyBorder="1" applyAlignment="1">
      <alignment horizontal="left"/>
    </xf>
    <xf numFmtId="164" fontId="28" fillId="0" borderId="3" xfId="15" applyNumberFormat="1" applyFont="1" applyBorder="1" applyAlignment="1"/>
    <xf numFmtId="3" fontId="27" fillId="0" borderId="3" xfId="15" applyNumberFormat="1" applyFont="1" applyBorder="1" applyAlignment="1"/>
    <xf numFmtId="3" fontId="27" fillId="0" borderId="1" xfId="15" applyNumberFormat="1" applyFont="1" applyBorder="1" applyAlignment="1"/>
    <xf numFmtId="0" fontId="27" fillId="0" borderId="3" xfId="15" applyNumberFormat="1" applyFont="1" applyBorder="1" applyAlignment="1">
      <alignment horizontal="left" indent="2"/>
    </xf>
    <xf numFmtId="164" fontId="27" fillId="0" borderId="3" xfId="5" applyNumberFormat="1" applyFont="1" applyBorder="1"/>
    <xf numFmtId="164" fontId="27" fillId="0" borderId="3" xfId="15" applyNumberFormat="1" applyFont="1" applyBorder="1" applyAlignment="1"/>
    <xf numFmtId="164" fontId="28" fillId="0" borderId="1" xfId="15" applyNumberFormat="1" applyFont="1" applyBorder="1" applyAlignment="1"/>
    <xf numFmtId="164" fontId="27" fillId="0" borderId="3" xfId="15" applyNumberFormat="1" applyFont="1" applyBorder="1"/>
    <xf numFmtId="164" fontId="28" fillId="0" borderId="1" xfId="15" applyNumberFormat="1" applyFont="1" applyBorder="1"/>
    <xf numFmtId="3" fontId="27" fillId="0" borderId="3" xfId="15" applyNumberFormat="1" applyFont="1" applyBorder="1" applyAlignment="1">
      <alignment horizontal="right"/>
    </xf>
    <xf numFmtId="3" fontId="27" fillId="0" borderId="1" xfId="15" applyNumberFormat="1" applyFont="1" applyBorder="1" applyAlignment="1">
      <alignment horizontal="right"/>
    </xf>
    <xf numFmtId="0" fontId="27" fillId="0" borderId="2" xfId="15" applyNumberFormat="1" applyFont="1" applyBorder="1" applyAlignment="1">
      <alignment horizontal="left"/>
    </xf>
    <xf numFmtId="164" fontId="27" fillId="0" borderId="2" xfId="15" applyNumberFormat="1" applyFont="1" applyBorder="1"/>
    <xf numFmtId="3" fontId="28" fillId="0" borderId="0" xfId="15" applyNumberFormat="1" applyFont="1" applyBorder="1" applyAlignment="1">
      <alignment horizontal="centerContinuous"/>
    </xf>
    <xf numFmtId="3" fontId="28" fillId="0" borderId="0" xfId="4" applyNumberFormat="1" applyFont="1" applyBorder="1" applyAlignment="1">
      <alignment horizontal="centerContinuous"/>
    </xf>
    <xf numFmtId="0" fontId="28" fillId="0" borderId="0" xfId="4" applyNumberFormat="1" applyFont="1" applyBorder="1" applyAlignment="1">
      <alignment horizontal="centerContinuous"/>
    </xf>
    <xf numFmtId="0" fontId="28" fillId="0" borderId="0" xfId="2" applyNumberFormat="1" applyFont="1" applyFill="1" applyBorder="1" applyAlignment="1">
      <alignment horizontal="centerContinuous"/>
    </xf>
    <xf numFmtId="0" fontId="27" fillId="0" borderId="5" xfId="4" applyFont="1" applyBorder="1"/>
    <xf numFmtId="3" fontId="27" fillId="0" borderId="5" xfId="4" applyNumberFormat="1" applyFont="1" applyBorder="1" applyAlignment="1"/>
    <xf numFmtId="3" fontId="27" fillId="0" borderId="7" xfId="4" applyNumberFormat="1" applyFont="1" applyBorder="1" applyAlignment="1">
      <alignment horizontal="centerContinuous"/>
    </xf>
    <xf numFmtId="0" fontId="27" fillId="0" borderId="4" xfId="4" applyFont="1" applyBorder="1" applyAlignment="1">
      <alignment horizontal="centerContinuous"/>
    </xf>
    <xf numFmtId="0" fontId="27" fillId="0" borderId="2" xfId="4" applyNumberFormat="1" applyFont="1" applyBorder="1" applyAlignment="1">
      <alignment horizontal="center" wrapText="1"/>
    </xf>
    <xf numFmtId="3" fontId="27" fillId="0" borderId="2" xfId="4" applyNumberFormat="1" applyFont="1" applyBorder="1" applyAlignment="1">
      <alignment horizontal="center" wrapText="1"/>
    </xf>
    <xf numFmtId="3" fontId="27" fillId="0" borderId="6" xfId="4" applyNumberFormat="1" applyFont="1" applyBorder="1" applyAlignment="1">
      <alignment horizontal="center"/>
    </xf>
    <xf numFmtId="164" fontId="27" fillId="0" borderId="2" xfId="4" applyNumberFormat="1" applyFont="1" applyBorder="1" applyAlignment="1">
      <alignment horizontal="center" wrapText="1"/>
    </xf>
    <xf numFmtId="0" fontId="27" fillId="0" borderId="3" xfId="4" applyNumberFormat="1" applyFont="1" applyBorder="1" applyAlignment="1">
      <alignment horizontal="center"/>
    </xf>
    <xf numFmtId="3" fontId="27" fillId="0" borderId="3" xfId="4" applyNumberFormat="1" applyFont="1" applyBorder="1" applyAlignment="1">
      <alignment horizontal="center"/>
    </xf>
    <xf numFmtId="9" fontId="27" fillId="0" borderId="3" xfId="4" applyNumberFormat="1" applyFont="1" applyBorder="1" applyAlignment="1">
      <alignment horizontal="center"/>
    </xf>
    <xf numFmtId="3" fontId="27" fillId="0" borderId="1" xfId="4" applyNumberFormat="1" applyFont="1" applyBorder="1" applyAlignment="1">
      <alignment horizontal="center"/>
    </xf>
    <xf numFmtId="0" fontId="27" fillId="0" borderId="2" xfId="4" applyNumberFormat="1" applyFont="1" applyBorder="1" applyAlignment="1">
      <alignment horizontal="center" vertical="top"/>
    </xf>
    <xf numFmtId="3" fontId="27" fillId="0" borderId="2" xfId="4" applyNumberFormat="1" applyFont="1" applyBorder="1" applyAlignment="1">
      <alignment horizontal="center" vertical="top"/>
    </xf>
    <xf numFmtId="3" fontId="27" fillId="0" borderId="6" xfId="4" applyNumberFormat="1" applyFont="1" applyBorder="1" applyAlignment="1">
      <alignment horizontal="center" vertical="top"/>
    </xf>
    <xf numFmtId="9" fontId="27" fillId="0" borderId="2" xfId="4" applyNumberFormat="1" applyFont="1" applyBorder="1" applyAlignment="1">
      <alignment horizontal="center" vertical="top"/>
    </xf>
    <xf numFmtId="0" fontId="27" fillId="0" borderId="4" xfId="4" applyNumberFormat="1" applyFont="1" applyBorder="1" applyAlignment="1">
      <alignment horizontal="center"/>
    </xf>
    <xf numFmtId="3" fontId="27" fillId="0" borderId="4" xfId="4" applyNumberFormat="1" applyFont="1" applyBorder="1" applyAlignment="1">
      <alignment horizontal="center"/>
    </xf>
    <xf numFmtId="3" fontId="27" fillId="0" borderId="7" xfId="4" applyNumberFormat="1" applyFont="1" applyBorder="1" applyAlignment="1">
      <alignment horizontal="center"/>
    </xf>
    <xf numFmtId="9" fontId="27" fillId="0" borderId="4" xfId="4" applyNumberFormat="1" applyFont="1" applyBorder="1" applyAlignment="1">
      <alignment horizontal="center"/>
    </xf>
    <xf numFmtId="0" fontId="27" fillId="0" borderId="0" xfId="4" applyFont="1" applyBorder="1" applyAlignment="1">
      <alignment horizontal="center"/>
    </xf>
    <xf numFmtId="3" fontId="27" fillId="0" borderId="0" xfId="4" applyNumberFormat="1" applyFont="1" applyBorder="1" applyAlignment="1"/>
    <xf numFmtId="164" fontId="27" fillId="0" borderId="0" xfId="4" applyNumberFormat="1" applyFont="1" applyBorder="1"/>
    <xf numFmtId="0" fontId="27" fillId="0" borderId="0" xfId="4" applyNumberFormat="1" applyFont="1" applyBorder="1" applyAlignment="1">
      <alignment horizontal="left"/>
    </xf>
    <xf numFmtId="0" fontId="28" fillId="0" borderId="3" xfId="13" applyNumberFormat="1" applyFont="1" applyBorder="1" applyAlignment="1">
      <alignment horizontal="center" vertical="center"/>
    </xf>
    <xf numFmtId="164" fontId="28" fillId="0" borderId="3" xfId="13" applyNumberFormat="1" applyFont="1" applyBorder="1" applyAlignment="1">
      <alignment vertical="center"/>
    </xf>
    <xf numFmtId="0" fontId="27" fillId="0" borderId="3" xfId="13" applyNumberFormat="1" applyFont="1" applyBorder="1" applyAlignment="1">
      <alignment horizontal="center"/>
    </xf>
    <xf numFmtId="164" fontId="27" fillId="0" borderId="3" xfId="13" applyNumberFormat="1" applyFont="1" applyBorder="1"/>
    <xf numFmtId="0" fontId="27" fillId="0" borderId="2" xfId="13" applyNumberFormat="1" applyFont="1" applyBorder="1" applyAlignment="1">
      <alignment horizontal="center" vertical="top"/>
    </xf>
    <xf numFmtId="164" fontId="27" fillId="0" borderId="2" xfId="13" applyNumberFormat="1" applyFont="1" applyBorder="1" applyAlignment="1">
      <alignment vertical="top"/>
    </xf>
    <xf numFmtId="0" fontId="28" fillId="0" borderId="0" xfId="13" applyNumberFormat="1" applyFont="1" applyBorder="1" applyAlignment="1">
      <alignment horizontal="centerContinuous"/>
    </xf>
    <xf numFmtId="0" fontId="7" fillId="0" borderId="0" xfId="13" applyFont="1"/>
    <xf numFmtId="0" fontId="7" fillId="0" borderId="0" xfId="13" applyNumberFormat="1" applyFont="1" applyBorder="1" applyAlignment="1">
      <alignment horizontal="left"/>
    </xf>
    <xf numFmtId="0" fontId="7" fillId="0" borderId="0" xfId="13" applyFont="1" applyBorder="1"/>
    <xf numFmtId="0" fontId="27" fillId="0" borderId="0" xfId="13" applyFont="1" applyBorder="1" applyAlignment="1">
      <alignment horizontal="centerContinuous"/>
    </xf>
    <xf numFmtId="0" fontId="27" fillId="0" borderId="0" xfId="13" applyFont="1" applyAlignment="1">
      <alignment horizontal="centerContinuous"/>
    </xf>
    <xf numFmtId="0" fontId="28" fillId="0" borderId="0" xfId="13" applyNumberFormat="1" applyFont="1" applyBorder="1" applyAlignment="1">
      <alignment horizontal="center"/>
    </xf>
    <xf numFmtId="0" fontId="27" fillId="0" borderId="5" xfId="13" applyFont="1" applyBorder="1"/>
    <xf numFmtId="0" fontId="27" fillId="0" borderId="0" xfId="13" applyNumberFormat="1" applyFont="1" applyBorder="1"/>
    <xf numFmtId="0" fontId="27" fillId="0" borderId="3" xfId="13" applyFont="1" applyBorder="1" applyAlignment="1">
      <alignment horizontal="center"/>
    </xf>
    <xf numFmtId="168" fontId="27" fillId="0" borderId="3" xfId="13" quotePrefix="1" applyNumberFormat="1" applyFont="1" applyBorder="1" applyAlignment="1">
      <alignment horizontal="center"/>
    </xf>
    <xf numFmtId="0" fontId="27" fillId="0" borderId="2" xfId="13" applyFont="1" applyBorder="1" applyAlignment="1">
      <alignment horizontal="center" vertical="top"/>
    </xf>
    <xf numFmtId="168" fontId="27" fillId="0" borderId="2" xfId="13" quotePrefix="1" applyNumberFormat="1" applyFont="1" applyBorder="1" applyAlignment="1">
      <alignment horizontal="center" vertical="top"/>
    </xf>
    <xf numFmtId="168" fontId="27" fillId="0" borderId="12" xfId="13" quotePrefix="1" applyNumberFormat="1" applyFont="1" applyBorder="1" applyAlignment="1">
      <alignment horizontal="center"/>
    </xf>
    <xf numFmtId="168" fontId="27" fillId="0" borderId="11" xfId="13" quotePrefix="1" applyNumberFormat="1" applyFont="1" applyBorder="1" applyAlignment="1">
      <alignment horizontal="center" vertical="top"/>
    </xf>
    <xf numFmtId="168" fontId="7" fillId="0" borderId="3" xfId="13" applyNumberFormat="1" applyFont="1" applyBorder="1" applyAlignment="1">
      <alignment horizontal="center"/>
    </xf>
    <xf numFmtId="168" fontId="7" fillId="0" borderId="2" xfId="13" applyNumberFormat="1" applyFont="1" applyBorder="1" applyAlignment="1">
      <alignment horizontal="center" vertical="top"/>
    </xf>
    <xf numFmtId="0" fontId="27" fillId="0" borderId="0" xfId="15" applyNumberFormat="1" applyFont="1" applyBorder="1"/>
    <xf numFmtId="0" fontId="28" fillId="0" borderId="0" xfId="15" applyNumberFormat="1" applyFont="1" applyFill="1" applyBorder="1" applyAlignment="1">
      <alignment horizontal="centerContinuous"/>
    </xf>
    <xf numFmtId="0" fontId="27" fillId="0" borderId="0" xfId="15" applyFont="1" applyFill="1" applyBorder="1" applyAlignment="1">
      <alignment horizontal="centerContinuous"/>
    </xf>
    <xf numFmtId="3" fontId="28" fillId="0" borderId="0" xfId="15" applyNumberFormat="1" applyFont="1" applyFill="1" applyBorder="1" applyAlignment="1">
      <alignment horizontal="centerContinuous"/>
    </xf>
    <xf numFmtId="0" fontId="27" fillId="0" borderId="0" xfId="15" applyFont="1" applyFill="1" applyAlignment="1">
      <alignment horizontal="centerContinuous"/>
    </xf>
    <xf numFmtId="0" fontId="27" fillId="0" borderId="0" xfId="15" applyFont="1" applyFill="1" applyBorder="1"/>
    <xf numFmtId="0" fontId="10" fillId="0" borderId="0" xfId="2" quotePrefix="1" applyNumberFormat="1" applyFont="1" applyFill="1" applyBorder="1" applyAlignment="1">
      <alignment horizontal="left"/>
    </xf>
    <xf numFmtId="0" fontId="10" fillId="0" borderId="0" xfId="2" applyNumberFormat="1" applyFont="1" applyFill="1" applyBorder="1" applyAlignment="1">
      <alignment horizontal="left"/>
    </xf>
    <xf numFmtId="0" fontId="31" fillId="0" borderId="0" xfId="15" applyNumberFormat="1" applyFont="1" applyFill="1" applyBorder="1"/>
    <xf numFmtId="0" fontId="27" fillId="0" borderId="0" xfId="15" applyNumberFormat="1" applyFont="1" applyBorder="1" applyAlignment="1">
      <alignment horizontal="left"/>
    </xf>
    <xf numFmtId="0" fontId="27" fillId="0" borderId="4" xfId="15" applyNumberFormat="1" applyFont="1" applyFill="1" applyBorder="1" applyAlignment="1">
      <alignment horizontal="left" vertical="center" indent="1"/>
    </xf>
    <xf numFmtId="0" fontId="28" fillId="0" borderId="3" xfId="15" applyNumberFormat="1" applyFont="1" applyFill="1" applyBorder="1" applyAlignment="1">
      <alignment horizontal="left" indent="1"/>
    </xf>
    <xf numFmtId="0" fontId="27" fillId="0" borderId="3" xfId="15" applyNumberFormat="1" applyFont="1" applyFill="1" applyBorder="1" applyAlignment="1">
      <alignment horizontal="left" indent="1"/>
    </xf>
    <xf numFmtId="164" fontId="27" fillId="0" borderId="3" xfId="15" applyNumberFormat="1" applyFont="1" applyFill="1" applyBorder="1" applyAlignment="1">
      <alignment horizontal="left" indent="1"/>
    </xf>
    <xf numFmtId="0" fontId="27" fillId="0" borderId="2" xfId="15" applyNumberFormat="1" applyFont="1" applyFill="1" applyBorder="1" applyAlignment="1">
      <alignment horizontal="left" indent="1"/>
    </xf>
  </cellXfs>
  <cellStyles count="18">
    <cellStyle name="Comma 2" xfId="12"/>
    <cellStyle name="Normal" xfId="0" builtinId="0"/>
    <cellStyle name="Normal 2" xfId="1"/>
    <cellStyle name="Normal 2 2" xfId="5"/>
    <cellStyle name="Normal 2 3" xfId="7"/>
    <cellStyle name="Normal 2 3 2" xfId="11"/>
    <cellStyle name="Normal 2 4" xfId="9"/>
    <cellStyle name="Normal 2 4 2" xfId="13"/>
    <cellStyle name="Normal 2 5" xfId="14"/>
    <cellStyle name="Normal 2 5 2" xfId="15"/>
    <cellStyle name="Normal 2 6" xfId="16"/>
    <cellStyle name="Normal 3" xfId="3"/>
    <cellStyle name="Normal 4" xfId="2"/>
    <cellStyle name="Normal 4 2" xfId="17"/>
    <cellStyle name="Normal 5" xfId="4"/>
    <cellStyle name="Normal 6" xfId="6"/>
    <cellStyle name="Normal 6 2" xfId="10"/>
    <cellStyle name="Normal 7" xfId="8"/>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na%20Barlett/Documents/Airmen%20Stats/Airmen%20Stats%202014/Final%20Tables%20to%20the%20Website/2014%20Civil%20Airmen%20Statistic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Table 1"/>
      <sheetName val="Table 2"/>
      <sheetName val="Table 3"/>
      <sheetName val="Table 4"/>
      <sheetName val="Table 5"/>
      <sheetName val="Table 6"/>
      <sheetName val="Table 7"/>
      <sheetName val="Table 8"/>
      <sheetName val="Table 9"/>
      <sheetName val="Table 10"/>
      <sheetName val="Table 11"/>
      <sheetName val="Table 12"/>
      <sheetName val="Table 12a"/>
      <sheetName val="Table 13"/>
      <sheetName val="Table 13a"/>
      <sheetName val="Table 14"/>
      <sheetName val="Table 15"/>
      <sheetName val="Table 16"/>
      <sheetName val="Table 17"/>
      <sheetName val="Table 18"/>
      <sheetName val="Table 19"/>
      <sheetName val="Table 20"/>
      <sheetName val="Table 21"/>
      <sheetName val="Table 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39"/>
  <sheetViews>
    <sheetView showGridLines="0" zoomScale="90" zoomScaleNormal="90" workbookViewId="0">
      <selection activeCell="D1" sqref="D1"/>
    </sheetView>
  </sheetViews>
  <sheetFormatPr defaultRowHeight="13.2"/>
  <cols>
    <col min="1" max="1" width="11.109375" style="224" customWidth="1"/>
    <col min="2" max="2" width="102.77734375" style="224" customWidth="1"/>
    <col min="3" max="16384" width="8.88671875" style="224"/>
  </cols>
  <sheetData>
    <row r="1" spans="1:2" ht="18">
      <c r="A1" s="222" t="s">
        <v>413</v>
      </c>
      <c r="B1" s="223"/>
    </row>
    <row r="2" spans="1:2" ht="14.4">
      <c r="A2" s="223"/>
      <c r="B2" s="223"/>
    </row>
    <row r="3" spans="1:2" ht="42.75" customHeight="1">
      <c r="A3" s="223"/>
      <c r="B3" s="225" t="s">
        <v>385</v>
      </c>
    </row>
    <row r="4" spans="1:2" ht="38.25" customHeight="1">
      <c r="A4" s="223"/>
      <c r="B4" s="225" t="s">
        <v>386</v>
      </c>
    </row>
    <row r="5" spans="1:2" ht="87.6" customHeight="1">
      <c r="A5" s="223"/>
      <c r="B5" s="225" t="s">
        <v>387</v>
      </c>
    </row>
    <row r="6" spans="1:2" ht="14.4">
      <c r="A6" s="223"/>
      <c r="B6" s="223"/>
    </row>
    <row r="7" spans="1:2" ht="15.6">
      <c r="A7" s="226" t="s">
        <v>388</v>
      </c>
      <c r="B7" s="223"/>
    </row>
    <row r="8" spans="1:2" ht="14.4">
      <c r="A8" s="223"/>
      <c r="B8" s="223"/>
    </row>
    <row r="9" spans="1:2" ht="14.4">
      <c r="A9" s="227" t="s">
        <v>389</v>
      </c>
      <c r="B9" s="180" t="s">
        <v>414</v>
      </c>
    </row>
    <row r="10" spans="1:2" ht="14.4">
      <c r="A10" s="227" t="s">
        <v>390</v>
      </c>
      <c r="B10" s="180" t="s">
        <v>415</v>
      </c>
    </row>
    <row r="11" spans="1:2" ht="14.4">
      <c r="A11" s="227" t="s">
        <v>391</v>
      </c>
      <c r="B11" s="180" t="s">
        <v>422</v>
      </c>
    </row>
    <row r="12" spans="1:2" ht="14.4">
      <c r="A12" s="227" t="s">
        <v>392</v>
      </c>
      <c r="B12" s="180" t="s">
        <v>416</v>
      </c>
    </row>
    <row r="13" spans="1:2" ht="14.4">
      <c r="A13" s="227" t="s">
        <v>393</v>
      </c>
      <c r="B13" s="180" t="s">
        <v>423</v>
      </c>
    </row>
    <row r="14" spans="1:2" ht="14.4">
      <c r="A14" s="227" t="s">
        <v>394</v>
      </c>
      <c r="B14" s="180" t="s">
        <v>424</v>
      </c>
    </row>
    <row r="15" spans="1:2" ht="14.4">
      <c r="A15" s="227" t="s">
        <v>395</v>
      </c>
      <c r="B15" s="180" t="s">
        <v>417</v>
      </c>
    </row>
    <row r="16" spans="1:2" ht="14.4">
      <c r="A16" s="227" t="s">
        <v>396</v>
      </c>
      <c r="B16" s="180" t="s">
        <v>418</v>
      </c>
    </row>
    <row r="17" spans="1:2" ht="14.4">
      <c r="A17" s="227" t="s">
        <v>397</v>
      </c>
      <c r="B17" s="180" t="s">
        <v>425</v>
      </c>
    </row>
    <row r="18" spans="1:2" ht="14.4">
      <c r="A18" s="227" t="s">
        <v>398</v>
      </c>
      <c r="B18" s="180" t="s">
        <v>419</v>
      </c>
    </row>
    <row r="19" spans="1:2" ht="14.4">
      <c r="A19" s="227" t="s">
        <v>399</v>
      </c>
      <c r="B19" s="180" t="s">
        <v>420</v>
      </c>
    </row>
    <row r="20" spans="1:2" ht="14.4">
      <c r="A20" s="227" t="s">
        <v>400</v>
      </c>
      <c r="B20" s="180" t="s">
        <v>426</v>
      </c>
    </row>
    <row r="21" spans="1:2" ht="14.4">
      <c r="A21" s="227" t="s">
        <v>401</v>
      </c>
      <c r="B21" s="180" t="s">
        <v>427</v>
      </c>
    </row>
    <row r="22" spans="1:2" ht="14.4">
      <c r="A22" s="227" t="s">
        <v>402</v>
      </c>
      <c r="B22" s="180" t="s">
        <v>421</v>
      </c>
    </row>
    <row r="23" spans="1:2" ht="14.4">
      <c r="A23" s="227" t="s">
        <v>403</v>
      </c>
      <c r="B23" s="180" t="s">
        <v>436</v>
      </c>
    </row>
    <row r="24" spans="1:2" ht="14.4">
      <c r="A24" s="227" t="s">
        <v>404</v>
      </c>
      <c r="B24" s="180" t="s">
        <v>428</v>
      </c>
    </row>
    <row r="25" spans="1:2" ht="14.4">
      <c r="A25" s="227" t="s">
        <v>405</v>
      </c>
      <c r="B25" s="180" t="s">
        <v>429</v>
      </c>
    </row>
    <row r="26" spans="1:2" ht="14.4">
      <c r="A26" s="227" t="s">
        <v>406</v>
      </c>
      <c r="B26" s="180" t="s">
        <v>430</v>
      </c>
    </row>
    <row r="27" spans="1:2" ht="14.4">
      <c r="A27" s="227" t="s">
        <v>407</v>
      </c>
      <c r="B27" s="180" t="s">
        <v>431</v>
      </c>
    </row>
    <row r="28" spans="1:2" ht="14.4">
      <c r="A28" s="227" t="s">
        <v>408</v>
      </c>
      <c r="B28" s="180" t="s">
        <v>432</v>
      </c>
    </row>
    <row r="29" spans="1:2" ht="14.4">
      <c r="A29" s="227" t="s">
        <v>409</v>
      </c>
      <c r="B29" s="180" t="s">
        <v>433</v>
      </c>
    </row>
    <row r="30" spans="1:2" ht="14.4">
      <c r="A30" s="227" t="s">
        <v>410</v>
      </c>
      <c r="B30" s="180" t="s">
        <v>434</v>
      </c>
    </row>
    <row r="31" spans="1:2" ht="14.4">
      <c r="A31" s="227" t="s">
        <v>411</v>
      </c>
      <c r="B31" s="180" t="s">
        <v>435</v>
      </c>
    </row>
    <row r="32" spans="1:2" ht="14.4">
      <c r="A32" s="227" t="s">
        <v>412</v>
      </c>
      <c r="B32" s="180" t="s">
        <v>437</v>
      </c>
    </row>
    <row r="37" spans="1:1" ht="13.8">
      <c r="A37" s="228"/>
    </row>
    <row r="39" spans="1:1" ht="13.8">
      <c r="A39" s="228"/>
    </row>
  </sheetData>
  <pageMargins left="0.7" right="0.45" top="1" bottom="1" header="0.3" footer="0.3"/>
  <pageSetup scale="90" orientation="portrait" verticalDpi="597" r:id="rId1"/>
  <headerFooter>
    <oddFooter>&amp;C1 of 31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272"/>
  <sheetViews>
    <sheetView showGridLines="0" zoomScaleNormal="100" workbookViewId="0">
      <pane xSplit="1" ySplit="7" topLeftCell="B8" activePane="bottomRight" state="frozen"/>
      <selection pane="topRight" activeCell="B1" sqref="B1"/>
      <selection pane="bottomLeft" activeCell="A8" sqref="A8"/>
      <selection pane="bottomRight" activeCell="M1" sqref="M1"/>
    </sheetView>
  </sheetViews>
  <sheetFormatPr defaultColWidth="10.77734375" defaultRowHeight="10.199999999999999"/>
  <cols>
    <col min="1" max="1" width="34.33203125" style="51" customWidth="1"/>
    <col min="2" max="2" width="7.77734375" style="1" customWidth="1"/>
    <col min="3" max="3" width="7.44140625" style="1" customWidth="1"/>
    <col min="4" max="4" width="7.109375" style="1" customWidth="1"/>
    <col min="5" max="5" width="7.44140625" style="1" customWidth="1"/>
    <col min="6" max="6" width="7" style="1" customWidth="1"/>
    <col min="7" max="7" width="7.77734375" style="1" customWidth="1"/>
    <col min="8" max="8" width="7" style="1" customWidth="1"/>
    <col min="9" max="9" width="6.77734375" style="1" customWidth="1"/>
    <col min="10" max="10" width="8" style="1" customWidth="1"/>
    <col min="11" max="11" width="7.33203125" style="1" customWidth="1"/>
    <col min="12" max="12" width="4.33203125" style="1" customWidth="1"/>
    <col min="13" max="16384" width="10.77734375" style="1"/>
  </cols>
  <sheetData>
    <row r="1" spans="1:22">
      <c r="A1" s="34" t="s">
        <v>61</v>
      </c>
      <c r="B1" s="31"/>
      <c r="C1" s="31"/>
      <c r="D1" s="31"/>
      <c r="E1" s="31"/>
      <c r="F1" s="132"/>
      <c r="G1" s="31"/>
      <c r="H1" s="34"/>
      <c r="I1" s="31"/>
      <c r="J1" s="31"/>
      <c r="K1" s="31"/>
      <c r="L1" s="31"/>
    </row>
    <row r="2" spans="1:22" ht="13.5" customHeight="1">
      <c r="A2" s="34" t="s">
        <v>21</v>
      </c>
      <c r="B2" s="31"/>
      <c r="C2" s="31"/>
      <c r="D2" s="31"/>
      <c r="E2" s="31"/>
      <c r="F2" s="132"/>
      <c r="G2" s="31"/>
      <c r="H2" s="31"/>
      <c r="I2" s="31"/>
      <c r="J2" s="31"/>
      <c r="K2" s="31"/>
      <c r="L2" s="31"/>
      <c r="O2" s="4"/>
      <c r="P2" s="4"/>
      <c r="Q2" s="4"/>
      <c r="R2" s="4"/>
    </row>
    <row r="3" spans="1:22">
      <c r="A3" s="34" t="s">
        <v>60</v>
      </c>
      <c r="B3" s="31"/>
      <c r="C3" s="31"/>
      <c r="D3" s="31"/>
      <c r="E3" s="31"/>
      <c r="F3" s="132"/>
      <c r="G3" s="31"/>
      <c r="H3" s="31"/>
      <c r="I3" s="31"/>
      <c r="J3" s="31"/>
      <c r="K3" s="31"/>
      <c r="L3" s="31"/>
      <c r="O3" s="4"/>
      <c r="P3" s="4"/>
      <c r="Q3" s="4"/>
      <c r="R3" s="4"/>
    </row>
    <row r="4" spans="1:22">
      <c r="A4" s="34" t="str">
        <f>'Table 6'!D4</f>
        <v>DECEMBER 31, 2016</v>
      </c>
      <c r="B4" s="31"/>
      <c r="C4" s="31"/>
      <c r="D4" s="31"/>
      <c r="E4" s="31"/>
      <c r="F4" s="132"/>
      <c r="G4" s="31"/>
      <c r="H4" s="31"/>
      <c r="I4" s="31"/>
      <c r="J4" s="31"/>
      <c r="K4" s="31"/>
      <c r="L4" s="31"/>
      <c r="P4" s="5"/>
    </row>
    <row r="5" spans="1:22" s="89" customFormat="1" ht="11.1" customHeight="1">
      <c r="A5" s="90"/>
    </row>
    <row r="6" spans="1:22" s="142" customFormat="1" ht="22.5" customHeight="1">
      <c r="A6" s="134" t="s">
        <v>47</v>
      </c>
      <c r="B6" s="116" t="s">
        <v>46</v>
      </c>
      <c r="C6" s="116" t="s">
        <v>45</v>
      </c>
      <c r="D6" s="116" t="s">
        <v>118</v>
      </c>
      <c r="E6" s="116" t="s">
        <v>107</v>
      </c>
      <c r="F6" s="116" t="s">
        <v>44</v>
      </c>
      <c r="G6" s="116" t="s">
        <v>43</v>
      </c>
      <c r="H6" s="116" t="s">
        <v>108</v>
      </c>
      <c r="I6" s="116" t="s">
        <v>109</v>
      </c>
      <c r="J6" s="116" t="s">
        <v>42</v>
      </c>
      <c r="K6" s="116" t="s">
        <v>59</v>
      </c>
      <c r="L6" s="143"/>
    </row>
    <row r="7" spans="1:22">
      <c r="A7" s="67" t="s">
        <v>19</v>
      </c>
      <c r="B7" s="141">
        <f t="shared" ref="B7:K7" si="0">(B9+B16+B34+B38)</f>
        <v>302572</v>
      </c>
      <c r="C7" s="141">
        <f t="shared" si="0"/>
        <v>3814</v>
      </c>
      <c r="D7" s="141">
        <f t="shared" si="0"/>
        <v>20746</v>
      </c>
      <c r="E7" s="141">
        <f t="shared" si="0"/>
        <v>48968</v>
      </c>
      <c r="F7" s="141">
        <f t="shared" si="0"/>
        <v>39877</v>
      </c>
      <c r="G7" s="141">
        <f t="shared" si="0"/>
        <v>32211</v>
      </c>
      <c r="H7" s="141">
        <f t="shared" si="0"/>
        <v>49604</v>
      </c>
      <c r="I7" s="141">
        <f t="shared" si="0"/>
        <v>39622</v>
      </c>
      <c r="J7" s="141">
        <f t="shared" si="0"/>
        <v>42243</v>
      </c>
      <c r="K7" s="106">
        <f t="shared" si="0"/>
        <v>25487</v>
      </c>
      <c r="L7" s="98"/>
      <c r="M7" s="10"/>
      <c r="N7" s="10"/>
      <c r="O7" s="10"/>
      <c r="P7" s="10"/>
      <c r="Q7" s="10"/>
      <c r="R7" s="10"/>
      <c r="S7" s="10"/>
      <c r="T7" s="10"/>
      <c r="U7" s="10"/>
      <c r="V7" s="10"/>
    </row>
    <row r="8" spans="1:22">
      <c r="A8" s="67" t="s">
        <v>58</v>
      </c>
      <c r="B8" s="106"/>
      <c r="C8" s="106"/>
      <c r="D8" s="106"/>
      <c r="E8" s="106"/>
      <c r="F8" s="106"/>
      <c r="G8" s="106"/>
      <c r="H8" s="106"/>
      <c r="I8" s="106"/>
      <c r="J8" s="106"/>
      <c r="K8" s="106"/>
      <c r="L8" s="98"/>
      <c r="M8" s="10"/>
      <c r="N8" s="10"/>
      <c r="O8" s="10"/>
      <c r="P8" s="10"/>
      <c r="Q8" s="10"/>
      <c r="R8" s="10"/>
      <c r="S8" s="10"/>
      <c r="T8" s="10"/>
      <c r="U8" s="10"/>
      <c r="V8" s="10"/>
    </row>
    <row r="9" spans="1:22">
      <c r="A9" s="196" t="s">
        <v>206</v>
      </c>
      <c r="B9" s="106">
        <f t="shared" ref="B9:K9" si="1">SUM(B10:B15)</f>
        <v>47500</v>
      </c>
      <c r="C9" s="106">
        <f t="shared" si="1"/>
        <v>272</v>
      </c>
      <c r="D9" s="106">
        <f t="shared" si="1"/>
        <v>3794</v>
      </c>
      <c r="E9" s="106">
        <f t="shared" si="1"/>
        <v>9093</v>
      </c>
      <c r="F9" s="106">
        <f t="shared" si="1"/>
        <v>7485</v>
      </c>
      <c r="G9" s="106">
        <f t="shared" si="1"/>
        <v>4415</v>
      </c>
      <c r="H9" s="106">
        <f t="shared" si="1"/>
        <v>6942</v>
      </c>
      <c r="I9" s="106">
        <f t="shared" si="1"/>
        <v>6199</v>
      </c>
      <c r="J9" s="106">
        <f t="shared" si="1"/>
        <v>7218</v>
      </c>
      <c r="K9" s="106">
        <f t="shared" si="1"/>
        <v>2082</v>
      </c>
      <c r="L9" s="98"/>
      <c r="M9" s="10"/>
      <c r="N9" s="10"/>
      <c r="O9" s="10"/>
      <c r="P9" s="10"/>
      <c r="Q9" s="10"/>
      <c r="R9" s="10"/>
      <c r="S9" s="10"/>
      <c r="T9" s="10"/>
      <c r="U9" s="10"/>
      <c r="V9" s="10"/>
    </row>
    <row r="10" spans="1:22">
      <c r="A10" s="198" t="s">
        <v>208</v>
      </c>
      <c r="B10" s="104">
        <f t="shared" ref="B10:B15" si="2">SUM(C10:K10)</f>
        <v>45672</v>
      </c>
      <c r="C10" s="101">
        <v>260</v>
      </c>
      <c r="D10" s="101">
        <v>3680</v>
      </c>
      <c r="E10" s="101">
        <v>8746</v>
      </c>
      <c r="F10" s="101">
        <v>7256</v>
      </c>
      <c r="G10" s="101">
        <v>4204</v>
      </c>
      <c r="H10" s="101">
        <v>6693</v>
      </c>
      <c r="I10" s="101">
        <v>5977</v>
      </c>
      <c r="J10" s="101">
        <v>6841</v>
      </c>
      <c r="K10" s="101">
        <v>2015</v>
      </c>
      <c r="L10" s="94"/>
      <c r="M10" s="10"/>
      <c r="N10" s="10"/>
      <c r="O10" s="10"/>
      <c r="P10" s="10"/>
      <c r="Q10" s="10"/>
      <c r="R10" s="10"/>
      <c r="S10" s="10"/>
      <c r="T10" s="10"/>
      <c r="U10" s="10"/>
      <c r="V10" s="10"/>
    </row>
    <row r="11" spans="1:22">
      <c r="A11" s="198" t="s">
        <v>209</v>
      </c>
      <c r="B11" s="104">
        <f t="shared" si="2"/>
        <v>857</v>
      </c>
      <c r="C11" s="101">
        <v>6</v>
      </c>
      <c r="D11" s="101">
        <v>55</v>
      </c>
      <c r="E11" s="101">
        <v>190</v>
      </c>
      <c r="F11" s="101">
        <v>105</v>
      </c>
      <c r="G11" s="101">
        <v>92</v>
      </c>
      <c r="H11" s="101">
        <v>102</v>
      </c>
      <c r="I11" s="101">
        <v>96</v>
      </c>
      <c r="J11" s="101">
        <v>190</v>
      </c>
      <c r="K11" s="101">
        <v>21</v>
      </c>
      <c r="L11" s="94"/>
      <c r="M11" s="10"/>
      <c r="N11" s="10"/>
      <c r="O11" s="10"/>
      <c r="P11" s="10"/>
      <c r="Q11" s="10"/>
      <c r="R11" s="10"/>
      <c r="S11" s="10"/>
      <c r="T11" s="10"/>
      <c r="U11" s="10"/>
      <c r="V11" s="10"/>
    </row>
    <row r="12" spans="1:22">
      <c r="A12" s="198" t="s">
        <v>210</v>
      </c>
      <c r="B12" s="104">
        <f t="shared" si="2"/>
        <v>11</v>
      </c>
      <c r="C12" s="101">
        <v>0</v>
      </c>
      <c r="D12" s="101">
        <v>3</v>
      </c>
      <c r="E12" s="101">
        <v>1</v>
      </c>
      <c r="F12" s="101">
        <v>2</v>
      </c>
      <c r="G12" s="101">
        <v>1</v>
      </c>
      <c r="H12" s="101">
        <v>1</v>
      </c>
      <c r="I12" s="101">
        <v>2</v>
      </c>
      <c r="J12" s="101">
        <v>1</v>
      </c>
      <c r="K12" s="101">
        <v>0</v>
      </c>
      <c r="L12" s="94"/>
      <c r="M12" s="10"/>
      <c r="N12" s="10"/>
      <c r="O12" s="10"/>
      <c r="P12" s="10"/>
      <c r="Q12" s="10"/>
      <c r="R12" s="10"/>
      <c r="S12" s="10"/>
      <c r="T12" s="10"/>
      <c r="U12" s="10"/>
      <c r="V12" s="10"/>
    </row>
    <row r="13" spans="1:22">
      <c r="A13" s="198" t="s">
        <v>211</v>
      </c>
      <c r="B13" s="104">
        <f t="shared" si="2"/>
        <v>917</v>
      </c>
      <c r="C13" s="101">
        <v>6</v>
      </c>
      <c r="D13" s="101">
        <v>55</v>
      </c>
      <c r="E13" s="101">
        <v>148</v>
      </c>
      <c r="F13" s="101">
        <v>118</v>
      </c>
      <c r="G13" s="101">
        <v>113</v>
      </c>
      <c r="H13" s="101">
        <v>140</v>
      </c>
      <c r="I13" s="101">
        <v>118</v>
      </c>
      <c r="J13" s="101">
        <v>176</v>
      </c>
      <c r="K13" s="101">
        <v>43</v>
      </c>
      <c r="L13" s="94"/>
      <c r="M13" s="10"/>
      <c r="N13" s="10"/>
      <c r="O13" s="10"/>
      <c r="P13" s="10"/>
      <c r="Q13" s="10"/>
      <c r="R13" s="10"/>
      <c r="S13" s="10"/>
      <c r="T13" s="10"/>
      <c r="U13" s="10"/>
      <c r="V13" s="10"/>
    </row>
    <row r="14" spans="1:22" ht="21" customHeight="1">
      <c r="A14" s="199" t="s">
        <v>237</v>
      </c>
      <c r="B14" s="104">
        <f t="shared" si="2"/>
        <v>36</v>
      </c>
      <c r="C14" s="101">
        <v>0</v>
      </c>
      <c r="D14" s="101">
        <v>0</v>
      </c>
      <c r="E14" s="101">
        <v>8</v>
      </c>
      <c r="F14" s="101">
        <v>4</v>
      </c>
      <c r="G14" s="101">
        <v>3</v>
      </c>
      <c r="H14" s="101">
        <v>5</v>
      </c>
      <c r="I14" s="101">
        <v>5</v>
      </c>
      <c r="J14" s="101">
        <v>9</v>
      </c>
      <c r="K14" s="101">
        <v>2</v>
      </c>
      <c r="L14" s="94"/>
      <c r="M14" s="10"/>
      <c r="N14" s="10"/>
      <c r="O14" s="10"/>
      <c r="P14" s="10"/>
      <c r="Q14" s="10"/>
      <c r="R14" s="10"/>
      <c r="S14" s="10"/>
      <c r="T14" s="10"/>
      <c r="U14" s="10"/>
      <c r="V14" s="10"/>
    </row>
    <row r="15" spans="1:22">
      <c r="A15" s="198" t="s">
        <v>213</v>
      </c>
      <c r="B15" s="104">
        <f t="shared" si="2"/>
        <v>7</v>
      </c>
      <c r="C15" s="101">
        <v>0</v>
      </c>
      <c r="D15" s="101">
        <v>1</v>
      </c>
      <c r="E15" s="101">
        <v>0</v>
      </c>
      <c r="F15" s="101">
        <v>0</v>
      </c>
      <c r="G15" s="101">
        <v>2</v>
      </c>
      <c r="H15" s="101">
        <v>1</v>
      </c>
      <c r="I15" s="101">
        <v>1</v>
      </c>
      <c r="J15" s="101">
        <v>1</v>
      </c>
      <c r="K15" s="101">
        <v>1</v>
      </c>
      <c r="L15" s="94"/>
      <c r="M15" s="10"/>
      <c r="N15" s="10"/>
      <c r="O15" s="10"/>
      <c r="P15" s="10"/>
      <c r="Q15" s="10"/>
      <c r="R15" s="10"/>
      <c r="S15" s="10"/>
      <c r="T15" s="10"/>
      <c r="U15" s="10"/>
      <c r="V15" s="10"/>
    </row>
    <row r="16" spans="1:22">
      <c r="A16" s="196" t="s">
        <v>246</v>
      </c>
      <c r="B16" s="106">
        <f t="shared" ref="B16:K16" si="3">SUM(B17:B33)</f>
        <v>87304</v>
      </c>
      <c r="C16" s="106">
        <f t="shared" si="3"/>
        <v>1276</v>
      </c>
      <c r="D16" s="106">
        <f t="shared" si="3"/>
        <v>5303</v>
      </c>
      <c r="E16" s="106">
        <f t="shared" si="3"/>
        <v>12707</v>
      </c>
      <c r="F16" s="106">
        <f t="shared" si="3"/>
        <v>10781</v>
      </c>
      <c r="G16" s="106">
        <f t="shared" si="3"/>
        <v>8238</v>
      </c>
      <c r="H16" s="106">
        <f t="shared" si="3"/>
        <v>12388</v>
      </c>
      <c r="I16" s="106">
        <f t="shared" si="3"/>
        <v>10345</v>
      </c>
      <c r="J16" s="106">
        <f t="shared" si="3"/>
        <v>11911</v>
      </c>
      <c r="K16" s="106">
        <f t="shared" si="3"/>
        <v>14355</v>
      </c>
      <c r="L16" s="98"/>
      <c r="M16" s="10"/>
      <c r="N16" s="10"/>
      <c r="O16" s="10"/>
      <c r="P16" s="10"/>
      <c r="Q16" s="10"/>
      <c r="R16" s="10"/>
      <c r="S16" s="10"/>
      <c r="T16" s="10"/>
      <c r="U16" s="10"/>
      <c r="V16" s="10"/>
    </row>
    <row r="17" spans="1:22">
      <c r="A17" s="199" t="s">
        <v>214</v>
      </c>
      <c r="B17" s="104">
        <f t="shared" ref="B17:B33" si="4">SUM(C17:K17)</f>
        <v>73194</v>
      </c>
      <c r="C17" s="101">
        <v>1065</v>
      </c>
      <c r="D17" s="101">
        <v>4323</v>
      </c>
      <c r="E17" s="101">
        <v>10022</v>
      </c>
      <c r="F17" s="101">
        <v>9339</v>
      </c>
      <c r="G17" s="101">
        <v>6611</v>
      </c>
      <c r="H17" s="101">
        <v>10028</v>
      </c>
      <c r="I17" s="101">
        <v>8487</v>
      </c>
      <c r="J17" s="101">
        <v>9345</v>
      </c>
      <c r="K17" s="101">
        <v>13974</v>
      </c>
      <c r="L17" s="94"/>
      <c r="M17" s="10"/>
      <c r="N17" s="10"/>
      <c r="O17" s="10"/>
      <c r="P17" s="10"/>
      <c r="Q17" s="10"/>
      <c r="R17" s="10"/>
      <c r="S17" s="10"/>
      <c r="T17" s="10"/>
      <c r="U17" s="10"/>
      <c r="V17" s="10"/>
    </row>
    <row r="18" spans="1:22" ht="10.199999999999999" customHeight="1">
      <c r="A18" s="199" t="s">
        <v>215</v>
      </c>
      <c r="B18" s="104">
        <f t="shared" si="4"/>
        <v>968</v>
      </c>
      <c r="C18" s="101">
        <v>20</v>
      </c>
      <c r="D18" s="101">
        <v>68</v>
      </c>
      <c r="E18" s="101">
        <v>175</v>
      </c>
      <c r="F18" s="101">
        <v>126</v>
      </c>
      <c r="G18" s="101">
        <v>139</v>
      </c>
      <c r="H18" s="101">
        <v>121</v>
      </c>
      <c r="I18" s="101">
        <v>115</v>
      </c>
      <c r="J18" s="101">
        <v>181</v>
      </c>
      <c r="K18" s="101">
        <v>23</v>
      </c>
      <c r="L18" s="94"/>
      <c r="M18" s="10"/>
      <c r="N18" s="10"/>
      <c r="O18" s="10"/>
      <c r="P18" s="10"/>
      <c r="Q18" s="10"/>
      <c r="R18" s="10"/>
      <c r="S18" s="10"/>
      <c r="T18" s="10"/>
      <c r="U18" s="10"/>
      <c r="V18" s="10"/>
    </row>
    <row r="19" spans="1:22" ht="10.199999999999999" customHeight="1">
      <c r="A19" s="199" t="s">
        <v>228</v>
      </c>
      <c r="B19" s="104">
        <f t="shared" si="4"/>
        <v>1633</v>
      </c>
      <c r="C19" s="101">
        <v>30</v>
      </c>
      <c r="D19" s="101">
        <v>95</v>
      </c>
      <c r="E19" s="101">
        <v>329</v>
      </c>
      <c r="F19" s="101">
        <v>243</v>
      </c>
      <c r="G19" s="101">
        <v>238</v>
      </c>
      <c r="H19" s="101">
        <v>183</v>
      </c>
      <c r="I19" s="101">
        <v>182</v>
      </c>
      <c r="J19" s="101">
        <v>301</v>
      </c>
      <c r="K19" s="101">
        <v>32</v>
      </c>
      <c r="L19" s="94"/>
      <c r="M19" s="10" t="s">
        <v>7</v>
      </c>
      <c r="N19" s="10"/>
      <c r="O19" s="10"/>
      <c r="P19" s="10"/>
      <c r="Q19" s="10"/>
      <c r="R19" s="10"/>
      <c r="S19" s="10"/>
      <c r="T19" s="10"/>
      <c r="U19" s="10"/>
      <c r="V19" s="10"/>
    </row>
    <row r="20" spans="1:22" ht="21" customHeight="1">
      <c r="A20" s="199" t="s">
        <v>229</v>
      </c>
      <c r="B20" s="104">
        <f t="shared" si="4"/>
        <v>5</v>
      </c>
      <c r="C20" s="101">
        <v>0</v>
      </c>
      <c r="D20" s="101">
        <v>0</v>
      </c>
      <c r="E20" s="101">
        <v>2</v>
      </c>
      <c r="F20" s="101">
        <v>2</v>
      </c>
      <c r="G20" s="101">
        <v>0</v>
      </c>
      <c r="H20" s="101">
        <v>0</v>
      </c>
      <c r="I20" s="101">
        <v>1</v>
      </c>
      <c r="J20" s="101">
        <v>0</v>
      </c>
      <c r="K20" s="101">
        <v>0</v>
      </c>
      <c r="L20" s="94"/>
      <c r="M20" s="10"/>
      <c r="N20" s="10"/>
      <c r="O20" s="10"/>
      <c r="P20" s="10"/>
      <c r="Q20" s="10"/>
      <c r="R20" s="10"/>
      <c r="S20" s="10"/>
      <c r="T20" s="10"/>
      <c r="U20" s="10"/>
      <c r="V20" s="10"/>
    </row>
    <row r="21" spans="1:22" ht="10.199999999999999" customHeight="1">
      <c r="A21" s="199" t="s">
        <v>230</v>
      </c>
      <c r="B21" s="104">
        <f t="shared" si="4"/>
        <v>765</v>
      </c>
      <c r="C21" s="101">
        <v>10</v>
      </c>
      <c r="D21" s="101">
        <v>50</v>
      </c>
      <c r="E21" s="101">
        <v>144</v>
      </c>
      <c r="F21" s="101">
        <v>98</v>
      </c>
      <c r="G21" s="101">
        <v>91</v>
      </c>
      <c r="H21" s="101">
        <v>121</v>
      </c>
      <c r="I21" s="101">
        <v>86</v>
      </c>
      <c r="J21" s="101">
        <v>115</v>
      </c>
      <c r="K21" s="101">
        <v>50</v>
      </c>
      <c r="L21" s="94"/>
      <c r="M21" s="10"/>
      <c r="N21" s="10"/>
      <c r="O21" s="10"/>
      <c r="P21" s="10"/>
      <c r="Q21" s="10"/>
      <c r="R21" s="10"/>
      <c r="S21" s="10"/>
      <c r="T21" s="10"/>
      <c r="U21" s="10"/>
      <c r="V21" s="10"/>
    </row>
    <row r="22" spans="1:22" ht="21" customHeight="1">
      <c r="A22" s="199" t="s">
        <v>231</v>
      </c>
      <c r="B22" s="104">
        <f t="shared" si="4"/>
        <v>44</v>
      </c>
      <c r="C22" s="101">
        <v>0</v>
      </c>
      <c r="D22" s="101">
        <v>0</v>
      </c>
      <c r="E22" s="101">
        <v>11</v>
      </c>
      <c r="F22" s="101">
        <v>6</v>
      </c>
      <c r="G22" s="101">
        <v>9</v>
      </c>
      <c r="H22" s="101">
        <v>8</v>
      </c>
      <c r="I22" s="101">
        <v>4</v>
      </c>
      <c r="J22" s="101">
        <v>5</v>
      </c>
      <c r="K22" s="101">
        <v>1</v>
      </c>
      <c r="L22" s="94"/>
      <c r="M22" s="10"/>
      <c r="N22" s="10"/>
      <c r="O22" s="10"/>
      <c r="P22" s="10"/>
      <c r="Q22" s="10"/>
      <c r="R22" s="10"/>
      <c r="S22" s="10"/>
      <c r="T22" s="10"/>
      <c r="U22" s="10"/>
      <c r="V22" s="10"/>
    </row>
    <row r="23" spans="1:22" ht="10.199999999999999" customHeight="1">
      <c r="A23" s="199" t="s">
        <v>232</v>
      </c>
      <c r="B23" s="104">
        <f t="shared" si="4"/>
        <v>7273</v>
      </c>
      <c r="C23" s="101">
        <v>103</v>
      </c>
      <c r="D23" s="101">
        <v>470</v>
      </c>
      <c r="E23" s="101">
        <v>1499</v>
      </c>
      <c r="F23" s="101">
        <v>654</v>
      </c>
      <c r="G23" s="101">
        <v>712</v>
      </c>
      <c r="H23" s="101">
        <v>1305</v>
      </c>
      <c r="I23" s="101">
        <v>1010</v>
      </c>
      <c r="J23" s="101">
        <v>1331</v>
      </c>
      <c r="K23" s="101">
        <v>189</v>
      </c>
      <c r="L23" s="94"/>
      <c r="M23" s="10"/>
      <c r="N23" s="10"/>
      <c r="O23" s="10"/>
      <c r="P23" s="10"/>
      <c r="Q23" s="10"/>
      <c r="R23" s="10"/>
      <c r="S23" s="10"/>
      <c r="T23" s="10"/>
      <c r="U23" s="10"/>
      <c r="V23" s="10"/>
    </row>
    <row r="24" spans="1:22" ht="21" customHeight="1">
      <c r="A24" s="199" t="s">
        <v>233</v>
      </c>
      <c r="B24" s="104">
        <f t="shared" si="4"/>
        <v>96</v>
      </c>
      <c r="C24" s="101">
        <v>0</v>
      </c>
      <c r="D24" s="101">
        <v>5</v>
      </c>
      <c r="E24" s="101">
        <v>11</v>
      </c>
      <c r="F24" s="101">
        <v>15</v>
      </c>
      <c r="G24" s="101">
        <v>10</v>
      </c>
      <c r="H24" s="101">
        <v>26</v>
      </c>
      <c r="I24" s="101">
        <v>7</v>
      </c>
      <c r="J24" s="101">
        <v>19</v>
      </c>
      <c r="K24" s="101">
        <v>3</v>
      </c>
      <c r="L24" s="94"/>
    </row>
    <row r="25" spans="1:22" ht="21" customHeight="1">
      <c r="A25" s="199" t="s">
        <v>234</v>
      </c>
      <c r="B25" s="104">
        <f t="shared" si="4"/>
        <v>234</v>
      </c>
      <c r="C25" s="101">
        <v>5</v>
      </c>
      <c r="D25" s="101">
        <v>14</v>
      </c>
      <c r="E25" s="101">
        <v>46</v>
      </c>
      <c r="F25" s="101">
        <v>26</v>
      </c>
      <c r="G25" s="101">
        <v>26</v>
      </c>
      <c r="H25" s="101">
        <v>37</v>
      </c>
      <c r="I25" s="101">
        <v>20</v>
      </c>
      <c r="J25" s="101">
        <v>55</v>
      </c>
      <c r="K25" s="101">
        <v>5</v>
      </c>
      <c r="L25" s="94"/>
    </row>
    <row r="26" spans="1:22" ht="21" customHeight="1">
      <c r="A26" s="199" t="s">
        <v>235</v>
      </c>
      <c r="B26" s="104">
        <f t="shared" si="4"/>
        <v>18</v>
      </c>
      <c r="C26" s="101">
        <v>0</v>
      </c>
      <c r="D26" s="101">
        <v>2</v>
      </c>
      <c r="E26" s="101">
        <v>0</v>
      </c>
      <c r="F26" s="101">
        <v>3</v>
      </c>
      <c r="G26" s="101">
        <v>0</v>
      </c>
      <c r="H26" s="101">
        <v>5</v>
      </c>
      <c r="I26" s="101">
        <v>4</v>
      </c>
      <c r="J26" s="101">
        <v>2</v>
      </c>
      <c r="K26" s="101">
        <v>2</v>
      </c>
      <c r="L26" s="94"/>
    </row>
    <row r="27" spans="1:22" ht="10.199999999999999" customHeight="1">
      <c r="A27" s="199" t="s">
        <v>238</v>
      </c>
      <c r="B27" s="104">
        <f t="shared" si="4"/>
        <v>14</v>
      </c>
      <c r="C27" s="101">
        <v>1</v>
      </c>
      <c r="D27" s="101">
        <v>2</v>
      </c>
      <c r="E27" s="101">
        <v>2</v>
      </c>
      <c r="F27" s="101">
        <v>1</v>
      </c>
      <c r="G27" s="101">
        <v>0</v>
      </c>
      <c r="H27" s="101">
        <v>3</v>
      </c>
      <c r="I27" s="101">
        <v>4</v>
      </c>
      <c r="J27" s="101">
        <v>1</v>
      </c>
      <c r="K27" s="101">
        <v>0</v>
      </c>
      <c r="L27" s="94"/>
    </row>
    <row r="28" spans="1:22" ht="21" customHeight="1">
      <c r="A28" s="215" t="s">
        <v>236</v>
      </c>
      <c r="B28" s="104">
        <f t="shared" si="4"/>
        <v>17</v>
      </c>
      <c r="C28" s="101">
        <v>0</v>
      </c>
      <c r="D28" s="101">
        <v>3</v>
      </c>
      <c r="E28" s="101">
        <v>0</v>
      </c>
      <c r="F28" s="101">
        <v>0</v>
      </c>
      <c r="G28" s="101">
        <v>0</v>
      </c>
      <c r="H28" s="101">
        <v>7</v>
      </c>
      <c r="I28" s="101">
        <v>1</v>
      </c>
      <c r="J28" s="101">
        <v>6</v>
      </c>
      <c r="K28" s="101">
        <v>0</v>
      </c>
      <c r="L28" s="94"/>
    </row>
    <row r="29" spans="1:22" ht="10.199999999999999" customHeight="1">
      <c r="A29" s="199" t="s">
        <v>216</v>
      </c>
      <c r="B29" s="104">
        <f t="shared" si="4"/>
        <v>2771</v>
      </c>
      <c r="C29" s="101">
        <v>39</v>
      </c>
      <c r="D29" s="101">
        <v>257</v>
      </c>
      <c r="E29" s="101">
        <v>410</v>
      </c>
      <c r="F29" s="101">
        <v>236</v>
      </c>
      <c r="G29" s="101">
        <v>365</v>
      </c>
      <c r="H29" s="101">
        <v>509</v>
      </c>
      <c r="I29" s="101">
        <v>395</v>
      </c>
      <c r="J29" s="101">
        <v>492</v>
      </c>
      <c r="K29" s="101">
        <v>68</v>
      </c>
      <c r="L29" s="94"/>
    </row>
    <row r="30" spans="1:22" ht="21" customHeight="1">
      <c r="A30" s="199" t="s">
        <v>240</v>
      </c>
      <c r="B30" s="104">
        <f t="shared" si="4"/>
        <v>17</v>
      </c>
      <c r="C30" s="101">
        <v>0</v>
      </c>
      <c r="D30" s="101">
        <v>1</v>
      </c>
      <c r="E30" s="101">
        <v>1</v>
      </c>
      <c r="F30" s="101">
        <v>0</v>
      </c>
      <c r="G30" s="101">
        <v>3</v>
      </c>
      <c r="H30" s="101">
        <v>3</v>
      </c>
      <c r="I30" s="101">
        <v>3</v>
      </c>
      <c r="J30" s="101">
        <v>6</v>
      </c>
      <c r="K30" s="101">
        <v>0</v>
      </c>
      <c r="L30" s="94"/>
    </row>
    <row r="31" spans="1:22" ht="21" customHeight="1">
      <c r="A31" s="199" t="s">
        <v>245</v>
      </c>
      <c r="B31" s="104">
        <f t="shared" si="4"/>
        <v>11</v>
      </c>
      <c r="C31" s="101">
        <v>0</v>
      </c>
      <c r="D31" s="101">
        <v>0</v>
      </c>
      <c r="E31" s="101">
        <v>2</v>
      </c>
      <c r="F31" s="101">
        <v>1</v>
      </c>
      <c r="G31" s="101">
        <v>1</v>
      </c>
      <c r="H31" s="101">
        <v>3</v>
      </c>
      <c r="I31" s="101">
        <v>3</v>
      </c>
      <c r="J31" s="101">
        <v>1</v>
      </c>
      <c r="K31" s="101">
        <v>0</v>
      </c>
      <c r="L31" s="94"/>
    </row>
    <row r="32" spans="1:22">
      <c r="A32" s="199" t="s">
        <v>217</v>
      </c>
      <c r="B32" s="104">
        <f t="shared" si="4"/>
        <v>101</v>
      </c>
      <c r="C32" s="101">
        <v>0</v>
      </c>
      <c r="D32" s="101">
        <v>4</v>
      </c>
      <c r="E32" s="101">
        <v>31</v>
      </c>
      <c r="F32" s="101">
        <v>13</v>
      </c>
      <c r="G32" s="101">
        <v>13</v>
      </c>
      <c r="H32" s="101">
        <v>5</v>
      </c>
      <c r="I32" s="101">
        <v>7</v>
      </c>
      <c r="J32" s="101">
        <v>27</v>
      </c>
      <c r="K32" s="101">
        <v>1</v>
      </c>
      <c r="L32" s="94"/>
    </row>
    <row r="33" spans="1:12">
      <c r="A33" s="199" t="s">
        <v>218</v>
      </c>
      <c r="B33" s="104">
        <f t="shared" si="4"/>
        <v>143</v>
      </c>
      <c r="C33" s="101">
        <v>3</v>
      </c>
      <c r="D33" s="101">
        <v>9</v>
      </c>
      <c r="E33" s="101">
        <v>22</v>
      </c>
      <c r="F33" s="101">
        <v>18</v>
      </c>
      <c r="G33" s="101">
        <v>20</v>
      </c>
      <c r="H33" s="101">
        <v>24</v>
      </c>
      <c r="I33" s="101">
        <v>16</v>
      </c>
      <c r="J33" s="101">
        <v>24</v>
      </c>
      <c r="K33" s="101">
        <v>7</v>
      </c>
      <c r="L33" s="94"/>
    </row>
    <row r="34" spans="1:12">
      <c r="A34" s="196" t="s">
        <v>207</v>
      </c>
      <c r="B34" s="106">
        <f t="shared" ref="B34:K34" si="5">SUM(B35:B37)</f>
        <v>157894</v>
      </c>
      <c r="C34" s="106">
        <f t="shared" si="5"/>
        <v>2175</v>
      </c>
      <c r="D34" s="106">
        <f t="shared" si="5"/>
        <v>11060</v>
      </c>
      <c r="E34" s="106">
        <f t="shared" si="5"/>
        <v>25964</v>
      </c>
      <c r="F34" s="106">
        <f t="shared" si="5"/>
        <v>21009</v>
      </c>
      <c r="G34" s="106">
        <f t="shared" si="5"/>
        <v>17941</v>
      </c>
      <c r="H34" s="106">
        <f t="shared" si="5"/>
        <v>28721</v>
      </c>
      <c r="I34" s="106">
        <f t="shared" si="5"/>
        <v>21800</v>
      </c>
      <c r="J34" s="106">
        <f t="shared" si="5"/>
        <v>21395</v>
      </c>
      <c r="K34" s="106">
        <f t="shared" si="5"/>
        <v>7829</v>
      </c>
      <c r="L34" s="98"/>
    </row>
    <row r="35" spans="1:12">
      <c r="A35" s="198" t="s">
        <v>219</v>
      </c>
      <c r="B35" s="104">
        <f>SUM(C35:K35)</f>
        <v>153024</v>
      </c>
      <c r="C35" s="101">
        <v>2083</v>
      </c>
      <c r="D35" s="101">
        <v>10804</v>
      </c>
      <c r="E35" s="101">
        <v>24928</v>
      </c>
      <c r="F35" s="101">
        <v>20661</v>
      </c>
      <c r="G35" s="101">
        <v>17491</v>
      </c>
      <c r="H35" s="101">
        <v>27750</v>
      </c>
      <c r="I35" s="101">
        <v>20911</v>
      </c>
      <c r="J35" s="101">
        <v>20743</v>
      </c>
      <c r="K35" s="101">
        <v>7653</v>
      </c>
      <c r="L35" s="94"/>
    </row>
    <row r="36" spans="1:12" ht="21" customHeight="1">
      <c r="A36" s="199" t="s">
        <v>239</v>
      </c>
      <c r="B36" s="104">
        <f>SUM(C36:K36)</f>
        <v>2324</v>
      </c>
      <c r="C36" s="101">
        <v>56</v>
      </c>
      <c r="D36" s="101">
        <v>123</v>
      </c>
      <c r="E36" s="101">
        <v>526</v>
      </c>
      <c r="F36" s="101">
        <v>189</v>
      </c>
      <c r="G36" s="101">
        <v>189</v>
      </c>
      <c r="H36" s="101">
        <v>484</v>
      </c>
      <c r="I36" s="101">
        <v>369</v>
      </c>
      <c r="J36" s="101">
        <v>313</v>
      </c>
      <c r="K36" s="101">
        <v>75</v>
      </c>
      <c r="L36" s="94"/>
    </row>
    <row r="37" spans="1:12">
      <c r="A37" s="198" t="s">
        <v>220</v>
      </c>
      <c r="B37" s="104">
        <f>SUM(C37:K37)</f>
        <v>2546</v>
      </c>
      <c r="C37" s="101">
        <v>36</v>
      </c>
      <c r="D37" s="101">
        <v>133</v>
      </c>
      <c r="E37" s="101">
        <v>510</v>
      </c>
      <c r="F37" s="101">
        <v>159</v>
      </c>
      <c r="G37" s="101">
        <v>261</v>
      </c>
      <c r="H37" s="101">
        <v>487</v>
      </c>
      <c r="I37" s="101">
        <v>520</v>
      </c>
      <c r="J37" s="101">
        <v>339</v>
      </c>
      <c r="K37" s="101">
        <v>101</v>
      </c>
      <c r="L37" s="94"/>
    </row>
    <row r="38" spans="1:12">
      <c r="A38" s="67" t="s">
        <v>17</v>
      </c>
      <c r="B38" s="106">
        <f t="shared" ref="B38:K38" si="6">SUM(B39:B45)</f>
        <v>9874</v>
      </c>
      <c r="C38" s="106">
        <f t="shared" si="6"/>
        <v>91</v>
      </c>
      <c r="D38" s="106">
        <f t="shared" si="6"/>
        <v>589</v>
      </c>
      <c r="E38" s="106">
        <f t="shared" si="6"/>
        <v>1204</v>
      </c>
      <c r="F38" s="106">
        <f t="shared" si="6"/>
        <v>602</v>
      </c>
      <c r="G38" s="106">
        <f t="shared" si="6"/>
        <v>1617</v>
      </c>
      <c r="H38" s="106">
        <f t="shared" si="6"/>
        <v>1553</v>
      </c>
      <c r="I38" s="106">
        <f t="shared" si="6"/>
        <v>1278</v>
      </c>
      <c r="J38" s="106">
        <f t="shared" si="6"/>
        <v>1719</v>
      </c>
      <c r="K38" s="106">
        <f t="shared" si="6"/>
        <v>1221</v>
      </c>
      <c r="L38" s="98"/>
    </row>
    <row r="39" spans="1:12">
      <c r="A39" s="198" t="s">
        <v>222</v>
      </c>
      <c r="B39" s="104">
        <f t="shared" ref="B39:B45" si="7">SUM(C39:K39)</f>
        <v>341</v>
      </c>
      <c r="C39" s="101">
        <v>1</v>
      </c>
      <c r="D39" s="101">
        <v>16</v>
      </c>
      <c r="E39" s="101">
        <v>23</v>
      </c>
      <c r="F39" s="101">
        <v>14</v>
      </c>
      <c r="G39" s="101">
        <v>117</v>
      </c>
      <c r="H39" s="101">
        <v>32</v>
      </c>
      <c r="I39" s="101">
        <v>32</v>
      </c>
      <c r="J39" s="101">
        <v>86</v>
      </c>
      <c r="K39" s="101">
        <v>20</v>
      </c>
      <c r="L39" s="10"/>
    </row>
    <row r="40" spans="1:12">
      <c r="A40" s="198" t="s">
        <v>223</v>
      </c>
      <c r="B40" s="104">
        <f t="shared" si="7"/>
        <v>7701</v>
      </c>
      <c r="C40" s="101">
        <v>77</v>
      </c>
      <c r="D40" s="101">
        <v>511</v>
      </c>
      <c r="E40" s="101">
        <v>899</v>
      </c>
      <c r="F40" s="101">
        <v>489</v>
      </c>
      <c r="G40" s="101">
        <v>1324</v>
      </c>
      <c r="H40" s="101">
        <v>1258</v>
      </c>
      <c r="I40" s="101">
        <v>907</v>
      </c>
      <c r="J40" s="101">
        <v>1444</v>
      </c>
      <c r="K40" s="101">
        <v>792</v>
      </c>
      <c r="L40" s="10"/>
    </row>
    <row r="41" spans="1:12" ht="10.199999999999999" customHeight="1">
      <c r="A41" s="199" t="s">
        <v>243</v>
      </c>
      <c r="B41" s="104">
        <f t="shared" si="7"/>
        <v>1</v>
      </c>
      <c r="C41" s="101">
        <v>0</v>
      </c>
      <c r="D41" s="101">
        <v>0</v>
      </c>
      <c r="E41" s="101">
        <v>0</v>
      </c>
      <c r="F41" s="101">
        <v>0</v>
      </c>
      <c r="G41" s="101">
        <v>0</v>
      </c>
      <c r="H41" s="101">
        <v>0</v>
      </c>
      <c r="I41" s="101">
        <v>0</v>
      </c>
      <c r="J41" s="101">
        <v>1</v>
      </c>
      <c r="K41" s="101">
        <v>0</v>
      </c>
      <c r="L41" s="10"/>
    </row>
    <row r="42" spans="1:12">
      <c r="A42" s="198" t="s">
        <v>247</v>
      </c>
      <c r="B42" s="104">
        <f t="shared" si="7"/>
        <v>2</v>
      </c>
      <c r="C42" s="101">
        <v>0</v>
      </c>
      <c r="D42" s="101">
        <v>0</v>
      </c>
      <c r="E42" s="101">
        <v>0</v>
      </c>
      <c r="F42" s="101">
        <v>1</v>
      </c>
      <c r="G42" s="101">
        <v>0</v>
      </c>
      <c r="H42" s="101">
        <v>1</v>
      </c>
      <c r="I42" s="101">
        <v>0</v>
      </c>
      <c r="J42" s="101">
        <v>0</v>
      </c>
      <c r="K42" s="101">
        <v>0</v>
      </c>
      <c r="L42" s="10"/>
    </row>
    <row r="43" spans="1:12" ht="10.199999999999999" customHeight="1">
      <c r="A43" s="199" t="s">
        <v>244</v>
      </c>
      <c r="B43" s="104">
        <f t="shared" si="7"/>
        <v>4</v>
      </c>
      <c r="C43" s="101">
        <v>0</v>
      </c>
      <c r="D43" s="101">
        <v>0</v>
      </c>
      <c r="E43" s="101">
        <v>1</v>
      </c>
      <c r="F43" s="101">
        <v>1</v>
      </c>
      <c r="G43" s="101">
        <v>1</v>
      </c>
      <c r="H43" s="101">
        <v>1</v>
      </c>
      <c r="I43" s="101">
        <v>0</v>
      </c>
      <c r="J43" s="101">
        <v>0</v>
      </c>
      <c r="K43" s="101">
        <v>0</v>
      </c>
      <c r="L43" s="10"/>
    </row>
    <row r="44" spans="1:12">
      <c r="A44" s="198" t="s">
        <v>224</v>
      </c>
      <c r="B44" s="104">
        <f t="shared" si="7"/>
        <v>1824</v>
      </c>
      <c r="C44" s="101">
        <v>13</v>
      </c>
      <c r="D44" s="101">
        <v>62</v>
      </c>
      <c r="E44" s="101">
        <v>281</v>
      </c>
      <c r="F44" s="101">
        <v>97</v>
      </c>
      <c r="G44" s="101">
        <v>175</v>
      </c>
      <c r="H44" s="101">
        <v>261</v>
      </c>
      <c r="I44" s="101">
        <v>339</v>
      </c>
      <c r="J44" s="101">
        <v>188</v>
      </c>
      <c r="K44" s="101">
        <v>408</v>
      </c>
      <c r="L44" s="10"/>
    </row>
    <row r="45" spans="1:12">
      <c r="A45" s="217" t="s">
        <v>242</v>
      </c>
      <c r="B45" s="139">
        <f t="shared" si="7"/>
        <v>1</v>
      </c>
      <c r="C45" s="138">
        <v>0</v>
      </c>
      <c r="D45" s="138">
        <v>0</v>
      </c>
      <c r="E45" s="138">
        <v>0</v>
      </c>
      <c r="F45" s="138">
        <v>0</v>
      </c>
      <c r="G45" s="138">
        <v>0</v>
      </c>
      <c r="H45" s="138">
        <v>0</v>
      </c>
      <c r="I45" s="138">
        <v>0</v>
      </c>
      <c r="J45" s="138">
        <v>0</v>
      </c>
      <c r="K45" s="138">
        <v>1</v>
      </c>
      <c r="L45" s="94"/>
    </row>
    <row r="47" spans="1:12">
      <c r="A47" s="6" t="s">
        <v>57</v>
      </c>
    </row>
    <row r="48" spans="1:12">
      <c r="A48" s="6" t="s">
        <v>117</v>
      </c>
    </row>
    <row r="49" spans="1:1">
      <c r="A49" s="6"/>
    </row>
    <row r="50" spans="1:1">
      <c r="A50" s="6"/>
    </row>
    <row r="51" spans="1:1">
      <c r="A51" s="6"/>
    </row>
    <row r="52" spans="1:1">
      <c r="A52" s="6"/>
    </row>
    <row r="53" spans="1:1">
      <c r="A53" s="6"/>
    </row>
    <row r="1272" spans="1:1">
      <c r="A1272" s="51" t="s">
        <v>56</v>
      </c>
    </row>
  </sheetData>
  <pageMargins left="0.5" right="0.25" top="1" bottom="1.55" header="0.5" footer="0.5"/>
  <pageSetup firstPageNumber="14" fitToHeight="2" orientation="portrait" useFirstPageNumber="1" r:id="rId1"/>
  <headerFooter alignWithMargins="0">
    <oddFooter>&amp;C&amp;P of 31</oddFooter>
  </headerFooter>
  <rowBreaks count="3" manualBreakCount="3">
    <brk id="33" max="10" man="1"/>
    <brk id="37" max="10" man="1"/>
    <brk id="43" max="10" man="1"/>
  </rowBreaks>
  <ignoredErrors>
    <ignoredError sqref="B16 B34 B38"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0"/>
  <sheetViews>
    <sheetView showGridLines="0" zoomScaleNormal="100" workbookViewId="0">
      <pane xSplit="1" ySplit="6" topLeftCell="B7" activePane="bottomRight" state="frozen"/>
      <selection pane="topRight" activeCell="B1" sqref="B1"/>
      <selection pane="bottomLeft" activeCell="A7" sqref="A7"/>
      <selection pane="bottomRight" activeCell="S1" sqref="S1"/>
    </sheetView>
  </sheetViews>
  <sheetFormatPr defaultColWidth="10.77734375" defaultRowHeight="10.199999999999999"/>
  <cols>
    <col min="1" max="1" width="34" style="51" customWidth="1"/>
    <col min="2" max="10" width="7.5546875" style="51" customWidth="1"/>
    <col min="11" max="11" width="7.5546875" style="48" customWidth="1"/>
    <col min="12" max="14" width="7.77734375" style="50" hidden="1" customWidth="1"/>
    <col min="15" max="15" width="7.44140625" style="50" hidden="1" customWidth="1"/>
    <col min="16" max="17" width="9.33203125" style="49" hidden="1" customWidth="1"/>
    <col min="18" max="19" width="9.33203125" style="7" customWidth="1"/>
    <col min="20" max="16384" width="10.77734375" style="47"/>
  </cols>
  <sheetData>
    <row r="1" spans="1:35">
      <c r="A1" s="34" t="s">
        <v>22</v>
      </c>
      <c r="B1" s="34"/>
      <c r="C1" s="34"/>
      <c r="D1" s="34"/>
      <c r="E1" s="34"/>
      <c r="F1" s="34"/>
      <c r="G1" s="34"/>
      <c r="H1" s="34"/>
      <c r="I1" s="34"/>
      <c r="J1" s="34"/>
      <c r="K1" s="72"/>
      <c r="L1" s="72"/>
      <c r="M1" s="72"/>
      <c r="N1" s="72"/>
      <c r="O1" s="72"/>
      <c r="P1" s="73"/>
      <c r="Q1" s="74"/>
    </row>
    <row r="2" spans="1:35" ht="13.5" customHeight="1">
      <c r="A2" s="34" t="s">
        <v>21</v>
      </c>
      <c r="B2" s="34"/>
      <c r="C2" s="34"/>
      <c r="D2" s="34"/>
      <c r="E2" s="34"/>
      <c r="F2" s="34"/>
      <c r="G2" s="34"/>
      <c r="H2" s="34"/>
      <c r="I2" s="34"/>
      <c r="J2" s="34"/>
      <c r="K2" s="72"/>
      <c r="L2" s="72"/>
      <c r="M2" s="72"/>
      <c r="N2" s="72"/>
      <c r="O2" s="72"/>
      <c r="P2" s="73"/>
      <c r="Q2" s="74"/>
    </row>
    <row r="3" spans="1:35">
      <c r="A3" s="178" t="s">
        <v>125</v>
      </c>
      <c r="B3" s="34"/>
      <c r="C3" s="34"/>
      <c r="D3" s="34"/>
      <c r="E3" s="34"/>
      <c r="F3" s="34"/>
      <c r="G3" s="34"/>
      <c r="H3" s="34"/>
      <c r="I3" s="34"/>
      <c r="J3" s="34"/>
      <c r="K3" s="72"/>
      <c r="L3" s="72"/>
      <c r="M3" s="72"/>
      <c r="N3" s="72"/>
      <c r="O3" s="72"/>
      <c r="P3" s="73"/>
      <c r="Q3" s="74"/>
    </row>
    <row r="4" spans="1:35">
      <c r="A4" s="1"/>
      <c r="B4" s="1"/>
      <c r="C4" s="1"/>
      <c r="D4" s="1"/>
      <c r="E4" s="1"/>
      <c r="F4" s="1"/>
      <c r="G4" s="1"/>
      <c r="H4" s="1"/>
      <c r="I4" s="1"/>
      <c r="J4" s="1"/>
      <c r="K4" s="72"/>
      <c r="M4" s="72"/>
      <c r="N4" s="72"/>
      <c r="O4" s="72"/>
      <c r="P4" s="73"/>
      <c r="Q4" s="73"/>
    </row>
    <row r="5" spans="1:35" s="69" customFormat="1" ht="16.5" customHeight="1">
      <c r="A5" s="30" t="s">
        <v>20</v>
      </c>
      <c r="B5" s="30">
        <v>2016</v>
      </c>
      <c r="C5" s="30">
        <v>2015</v>
      </c>
      <c r="D5" s="30">
        <v>2014</v>
      </c>
      <c r="E5" s="30">
        <v>2013</v>
      </c>
      <c r="F5" s="30">
        <v>2012</v>
      </c>
      <c r="G5" s="30">
        <v>2011</v>
      </c>
      <c r="H5" s="30">
        <v>2010</v>
      </c>
      <c r="I5" s="30">
        <v>2009</v>
      </c>
      <c r="J5" s="30">
        <v>2008</v>
      </c>
      <c r="K5" s="30">
        <v>2007</v>
      </c>
      <c r="L5" s="30">
        <v>2006</v>
      </c>
      <c r="M5" s="30">
        <v>2005</v>
      </c>
      <c r="N5" s="30">
        <v>2004</v>
      </c>
      <c r="O5" s="30">
        <v>2003</v>
      </c>
      <c r="P5" s="30">
        <v>2002</v>
      </c>
      <c r="Q5" s="71">
        <v>2001</v>
      </c>
      <c r="R5" s="70"/>
      <c r="S5" s="7"/>
    </row>
    <row r="6" spans="1:35" s="56" customFormat="1">
      <c r="A6" s="67" t="s">
        <v>19</v>
      </c>
      <c r="B6" s="68">
        <f t="shared" ref="B6:Q6" si="0">B8+B15+B32+B36</f>
        <v>302572</v>
      </c>
      <c r="C6" s="68">
        <f t="shared" ref="C6:D6" si="1">C8+C15+C32+C36</f>
        <v>304329</v>
      </c>
      <c r="D6" s="68">
        <f t="shared" si="1"/>
        <v>306066</v>
      </c>
      <c r="E6" s="68">
        <f t="shared" si="0"/>
        <v>307120</v>
      </c>
      <c r="F6" s="68">
        <f t="shared" si="0"/>
        <v>311952</v>
      </c>
      <c r="G6" s="68">
        <f t="shared" si="0"/>
        <v>314122</v>
      </c>
      <c r="H6" s="68">
        <f t="shared" si="0"/>
        <v>318001</v>
      </c>
      <c r="I6" s="68">
        <f t="shared" si="0"/>
        <v>323495</v>
      </c>
      <c r="J6" s="68">
        <f t="shared" si="0"/>
        <v>325247</v>
      </c>
      <c r="K6" s="68">
        <f t="shared" si="0"/>
        <v>309865</v>
      </c>
      <c r="L6" s="68">
        <f t="shared" si="0"/>
        <v>309333</v>
      </c>
      <c r="M6" s="68">
        <f t="shared" si="0"/>
        <v>311828</v>
      </c>
      <c r="N6" s="68">
        <f t="shared" si="0"/>
        <v>313545</v>
      </c>
      <c r="O6" s="68">
        <f t="shared" si="0"/>
        <v>315413</v>
      </c>
      <c r="P6" s="61">
        <f t="shared" si="0"/>
        <v>317389</v>
      </c>
      <c r="Q6" s="61">
        <f t="shared" si="0"/>
        <v>315276</v>
      </c>
      <c r="R6" s="57"/>
      <c r="S6" s="7"/>
      <c r="T6" s="63"/>
      <c r="U6" s="63"/>
      <c r="V6" s="63"/>
      <c r="W6" s="63"/>
      <c r="X6" s="63"/>
      <c r="Y6" s="63"/>
      <c r="Z6" s="63"/>
      <c r="AA6" s="63"/>
      <c r="AB6" s="63"/>
      <c r="AC6" s="63"/>
      <c r="AD6" s="63"/>
      <c r="AE6" s="63"/>
      <c r="AF6" s="63"/>
      <c r="AG6" s="63"/>
      <c r="AH6" s="63"/>
      <c r="AI6" s="63"/>
    </row>
    <row r="7" spans="1:35" s="64" customFormat="1">
      <c r="A7" s="67" t="s">
        <v>18</v>
      </c>
      <c r="B7" s="67"/>
      <c r="C7" s="67"/>
      <c r="D7" s="67"/>
      <c r="E7" s="67"/>
      <c r="F7" s="67"/>
      <c r="G7" s="67"/>
      <c r="H7" s="67"/>
      <c r="I7" s="67"/>
      <c r="J7" s="67"/>
      <c r="K7" s="67"/>
      <c r="L7" s="66"/>
      <c r="M7" s="66"/>
      <c r="N7" s="66"/>
      <c r="O7" s="66"/>
      <c r="P7" s="66"/>
      <c r="Q7" s="66"/>
      <c r="R7" s="65"/>
      <c r="S7" s="7"/>
    </row>
    <row r="8" spans="1:35" s="56" customFormat="1">
      <c r="A8" s="196" t="s">
        <v>206</v>
      </c>
      <c r="B8" s="61">
        <f t="shared" ref="B8:Q8" si="2">SUM(B9:B14)</f>
        <v>47500</v>
      </c>
      <c r="C8" s="61">
        <f t="shared" ref="C8:D8" si="3">SUM(C9:C14)</f>
        <v>48737</v>
      </c>
      <c r="D8" s="61">
        <f t="shared" si="3"/>
        <v>49716</v>
      </c>
      <c r="E8" s="61">
        <f t="shared" si="2"/>
        <v>50909</v>
      </c>
      <c r="F8" s="61">
        <f t="shared" si="2"/>
        <v>52604</v>
      </c>
      <c r="G8" s="61">
        <f t="shared" si="2"/>
        <v>54117</v>
      </c>
      <c r="H8" s="61">
        <f t="shared" si="2"/>
        <v>55979</v>
      </c>
      <c r="I8" s="61">
        <f t="shared" si="2"/>
        <v>57727</v>
      </c>
      <c r="J8" s="61">
        <f t="shared" si="2"/>
        <v>59422</v>
      </c>
      <c r="K8" s="61">
        <f t="shared" si="2"/>
        <v>58029</v>
      </c>
      <c r="L8" s="61">
        <f t="shared" si="2"/>
        <v>58676</v>
      </c>
      <c r="M8" s="61">
        <f t="shared" si="2"/>
        <v>59437</v>
      </c>
      <c r="N8" s="61">
        <f t="shared" si="2"/>
        <v>59974</v>
      </c>
      <c r="O8" s="61">
        <f t="shared" si="2"/>
        <v>59774</v>
      </c>
      <c r="P8" s="61">
        <f t="shared" si="2"/>
        <v>59299</v>
      </c>
      <c r="Q8" s="61">
        <f t="shared" si="2"/>
        <v>57612</v>
      </c>
      <c r="R8" s="57"/>
      <c r="S8" s="7"/>
      <c r="T8" s="63"/>
      <c r="U8" s="63"/>
      <c r="V8" s="63"/>
      <c r="W8" s="63"/>
      <c r="X8" s="63"/>
      <c r="Y8" s="63"/>
      <c r="Z8" s="63"/>
      <c r="AA8" s="63"/>
      <c r="AB8" s="63"/>
      <c r="AC8" s="63"/>
      <c r="AD8" s="63"/>
      <c r="AE8" s="63"/>
      <c r="AF8" s="63"/>
      <c r="AG8" s="63"/>
      <c r="AH8" s="63"/>
      <c r="AI8" s="63"/>
    </row>
    <row r="9" spans="1:35">
      <c r="A9" s="198" t="s">
        <v>208</v>
      </c>
      <c r="B9" s="18">
        <v>45672</v>
      </c>
      <c r="C9" s="203">
        <v>46817</v>
      </c>
      <c r="D9" s="203">
        <v>47784</v>
      </c>
      <c r="E9" s="18">
        <v>48984</v>
      </c>
      <c r="F9" s="18">
        <v>50617</v>
      </c>
      <c r="G9" s="18">
        <v>52089</v>
      </c>
      <c r="H9" s="18">
        <v>53901</v>
      </c>
      <c r="I9" s="59">
        <v>55625</v>
      </c>
      <c r="J9" s="59">
        <v>57327</v>
      </c>
      <c r="K9" s="59">
        <v>55947</v>
      </c>
      <c r="L9" s="59">
        <v>56617</v>
      </c>
      <c r="M9" s="59">
        <v>57398</v>
      </c>
      <c r="N9" s="59">
        <v>57959</v>
      </c>
      <c r="O9" s="59">
        <v>57837</v>
      </c>
      <c r="P9" s="59">
        <v>57379</v>
      </c>
      <c r="Q9" s="59">
        <v>55740</v>
      </c>
      <c r="R9" s="48"/>
      <c r="T9" s="62"/>
      <c r="U9" s="62"/>
      <c r="V9" s="62"/>
      <c r="W9" s="62"/>
      <c r="X9" s="62"/>
      <c r="Y9" s="62"/>
      <c r="Z9" s="62"/>
      <c r="AA9" s="62"/>
      <c r="AB9" s="62"/>
      <c r="AC9" s="62"/>
      <c r="AD9" s="62"/>
      <c r="AE9" s="62"/>
      <c r="AF9" s="62"/>
      <c r="AG9" s="62"/>
      <c r="AH9" s="62"/>
      <c r="AI9" s="62"/>
    </row>
    <row r="10" spans="1:35">
      <c r="A10" s="198" t="s">
        <v>209</v>
      </c>
      <c r="B10" s="18">
        <v>857</v>
      </c>
      <c r="C10" s="203">
        <v>906</v>
      </c>
      <c r="D10" s="203">
        <v>915</v>
      </c>
      <c r="E10" s="18">
        <v>934</v>
      </c>
      <c r="F10" s="18">
        <v>977</v>
      </c>
      <c r="G10" s="18">
        <v>1008</v>
      </c>
      <c r="H10" s="18">
        <v>1025</v>
      </c>
      <c r="I10" s="59">
        <v>1062</v>
      </c>
      <c r="J10" s="59">
        <v>1077</v>
      </c>
      <c r="K10" s="59">
        <v>1100</v>
      </c>
      <c r="L10" s="59">
        <v>1130</v>
      </c>
      <c r="M10" s="59">
        <v>1137</v>
      </c>
      <c r="N10" s="59">
        <v>1154</v>
      </c>
      <c r="O10" s="59">
        <v>1134</v>
      </c>
      <c r="P10" s="59">
        <v>1153</v>
      </c>
      <c r="Q10" s="59">
        <v>1142</v>
      </c>
      <c r="R10" s="48"/>
      <c r="T10" s="62"/>
      <c r="U10" s="62"/>
      <c r="V10" s="62"/>
      <c r="W10" s="62"/>
      <c r="X10" s="62"/>
      <c r="Y10" s="62"/>
      <c r="Z10" s="62"/>
      <c r="AA10" s="62"/>
      <c r="AB10" s="62"/>
      <c r="AC10" s="62"/>
      <c r="AD10" s="62"/>
      <c r="AE10" s="62"/>
      <c r="AF10" s="62"/>
      <c r="AG10" s="62"/>
      <c r="AH10" s="62"/>
      <c r="AI10" s="62"/>
    </row>
    <row r="11" spans="1:35">
      <c r="A11" s="198" t="s">
        <v>210</v>
      </c>
      <c r="B11" s="18">
        <v>11</v>
      </c>
      <c r="C11" s="203">
        <v>11</v>
      </c>
      <c r="D11" s="203">
        <v>10</v>
      </c>
      <c r="E11" s="18">
        <v>9</v>
      </c>
      <c r="F11" s="18">
        <v>8</v>
      </c>
      <c r="G11" s="18">
        <v>12</v>
      </c>
      <c r="H11" s="18">
        <v>13</v>
      </c>
      <c r="I11" s="59">
        <v>14</v>
      </c>
      <c r="J11" s="59">
        <v>14</v>
      </c>
      <c r="K11" s="59">
        <v>14</v>
      </c>
      <c r="L11" s="59">
        <v>12</v>
      </c>
      <c r="M11" s="59">
        <v>14</v>
      </c>
      <c r="N11" s="59">
        <v>14</v>
      </c>
      <c r="O11" s="59">
        <v>13</v>
      </c>
      <c r="P11" s="59">
        <v>12</v>
      </c>
      <c r="Q11" s="59">
        <v>10</v>
      </c>
      <c r="R11" s="48"/>
      <c r="Z11" s="62"/>
      <c r="AA11" s="62"/>
      <c r="AB11" s="62"/>
      <c r="AC11" s="62"/>
      <c r="AD11" s="62"/>
      <c r="AE11" s="62"/>
      <c r="AF11" s="62"/>
      <c r="AG11" s="62"/>
      <c r="AH11" s="62"/>
      <c r="AI11" s="62"/>
    </row>
    <row r="12" spans="1:35" ht="10.199999999999999" customHeight="1">
      <c r="A12" s="198" t="s">
        <v>211</v>
      </c>
      <c r="B12" s="18">
        <v>917</v>
      </c>
      <c r="C12" s="203">
        <v>954</v>
      </c>
      <c r="D12" s="203">
        <v>958</v>
      </c>
      <c r="E12" s="18">
        <v>937</v>
      </c>
      <c r="F12" s="18">
        <v>951</v>
      </c>
      <c r="G12" s="18">
        <v>960</v>
      </c>
      <c r="H12" s="18">
        <v>986</v>
      </c>
      <c r="I12" s="59">
        <v>971</v>
      </c>
      <c r="J12" s="59">
        <v>949</v>
      </c>
      <c r="K12" s="59">
        <v>917</v>
      </c>
      <c r="L12" s="59">
        <v>869</v>
      </c>
      <c r="M12" s="59">
        <v>837</v>
      </c>
      <c r="N12" s="59">
        <v>800</v>
      </c>
      <c r="O12" s="59">
        <v>744</v>
      </c>
      <c r="P12" s="59">
        <v>709</v>
      </c>
      <c r="Q12" s="59">
        <v>676</v>
      </c>
      <c r="R12" s="48"/>
      <c r="T12" s="62"/>
      <c r="U12" s="62"/>
      <c r="V12" s="62"/>
      <c r="W12" s="62"/>
      <c r="X12" s="62"/>
      <c r="Y12" s="62"/>
      <c r="Z12" s="62"/>
      <c r="AA12" s="62"/>
      <c r="AB12" s="62"/>
      <c r="AC12" s="62"/>
      <c r="AD12" s="62"/>
      <c r="AE12" s="62"/>
      <c r="AF12" s="62"/>
      <c r="AG12" s="62"/>
      <c r="AH12" s="62"/>
      <c r="AI12" s="62"/>
    </row>
    <row r="13" spans="1:35" ht="21" customHeight="1">
      <c r="A13" s="199" t="s">
        <v>237</v>
      </c>
      <c r="B13" s="18">
        <v>36</v>
      </c>
      <c r="C13" s="203">
        <v>41</v>
      </c>
      <c r="D13" s="203">
        <v>42</v>
      </c>
      <c r="E13" s="18">
        <v>38</v>
      </c>
      <c r="F13" s="18">
        <v>45</v>
      </c>
      <c r="G13" s="18">
        <v>42</v>
      </c>
      <c r="H13" s="18">
        <v>48</v>
      </c>
      <c r="I13" s="59">
        <v>48</v>
      </c>
      <c r="J13" s="59">
        <v>47</v>
      </c>
      <c r="K13" s="59">
        <v>44</v>
      </c>
      <c r="L13" s="59">
        <v>46</v>
      </c>
      <c r="M13" s="59">
        <v>49</v>
      </c>
      <c r="N13" s="59">
        <v>45</v>
      </c>
      <c r="O13" s="59">
        <v>43</v>
      </c>
      <c r="P13" s="59">
        <v>42</v>
      </c>
      <c r="Q13" s="59">
        <v>39</v>
      </c>
      <c r="R13" s="48"/>
      <c r="Y13" s="62"/>
      <c r="Z13" s="62"/>
      <c r="AA13" s="62"/>
      <c r="AB13" s="62"/>
      <c r="AC13" s="62"/>
      <c r="AD13" s="62"/>
      <c r="AE13" s="62"/>
      <c r="AF13" s="62"/>
      <c r="AG13" s="62"/>
      <c r="AH13" s="62"/>
      <c r="AI13" s="62"/>
    </row>
    <row r="14" spans="1:35">
      <c r="A14" s="198" t="s">
        <v>213</v>
      </c>
      <c r="B14" s="18">
        <v>7</v>
      </c>
      <c r="C14" s="203">
        <v>8</v>
      </c>
      <c r="D14" s="203">
        <v>7</v>
      </c>
      <c r="E14" s="18">
        <v>7</v>
      </c>
      <c r="F14" s="18">
        <v>6</v>
      </c>
      <c r="G14" s="18">
        <v>6</v>
      </c>
      <c r="H14" s="18">
        <v>6</v>
      </c>
      <c r="I14" s="59">
        <v>7</v>
      </c>
      <c r="J14" s="59">
        <v>8</v>
      </c>
      <c r="K14" s="59">
        <v>7</v>
      </c>
      <c r="L14" s="59">
        <v>2</v>
      </c>
      <c r="M14" s="59">
        <v>2</v>
      </c>
      <c r="N14" s="59">
        <v>2</v>
      </c>
      <c r="O14" s="59">
        <v>3</v>
      </c>
      <c r="P14" s="59">
        <v>4</v>
      </c>
      <c r="Q14" s="59">
        <v>5</v>
      </c>
      <c r="R14" s="48"/>
      <c r="T14" s="62"/>
      <c r="U14" s="62"/>
      <c r="V14" s="62"/>
      <c r="W14" s="62"/>
      <c r="X14" s="62"/>
      <c r="Y14" s="62"/>
      <c r="Z14" s="62"/>
      <c r="AA14" s="62"/>
      <c r="AB14" s="62"/>
      <c r="AC14" s="62"/>
      <c r="AD14" s="62"/>
      <c r="AE14" s="62"/>
      <c r="AF14" s="62"/>
      <c r="AG14" s="62"/>
      <c r="AH14" s="62"/>
      <c r="AI14" s="62"/>
    </row>
    <row r="15" spans="1:35" s="56" customFormat="1">
      <c r="A15" s="196" t="s">
        <v>246</v>
      </c>
      <c r="B15" s="61">
        <f t="shared" ref="B15:Q15" si="4">SUM(B16:B31)</f>
        <v>87304</v>
      </c>
      <c r="C15" s="61">
        <f t="shared" ref="C15:D15" si="5">SUM(C16:C31)</f>
        <v>91013</v>
      </c>
      <c r="D15" s="61">
        <f t="shared" si="5"/>
        <v>93788</v>
      </c>
      <c r="E15" s="61">
        <f t="shared" si="4"/>
        <v>97198</v>
      </c>
      <c r="F15" s="61">
        <f t="shared" si="4"/>
        <v>104901</v>
      </c>
      <c r="G15" s="61">
        <f t="shared" si="4"/>
        <v>108965</v>
      </c>
      <c r="H15" s="61">
        <f t="shared" si="4"/>
        <v>111536</v>
      </c>
      <c r="I15" s="61">
        <f t="shared" si="4"/>
        <v>113140</v>
      </c>
      <c r="J15" s="61">
        <f t="shared" si="4"/>
        <v>111677</v>
      </c>
      <c r="K15" s="61">
        <f t="shared" si="4"/>
        <v>101792</v>
      </c>
      <c r="L15" s="61">
        <f t="shared" si="4"/>
        <v>103715</v>
      </c>
      <c r="M15" s="61">
        <f t="shared" si="4"/>
        <v>106180</v>
      </c>
      <c r="N15" s="61">
        <f t="shared" si="4"/>
        <v>107614</v>
      </c>
      <c r="O15" s="61">
        <f t="shared" si="4"/>
        <v>108634</v>
      </c>
      <c r="P15" s="61">
        <f t="shared" si="4"/>
        <v>109893</v>
      </c>
      <c r="Q15" s="61">
        <f t="shared" si="4"/>
        <v>109461</v>
      </c>
      <c r="R15" s="57"/>
      <c r="S15" s="7"/>
      <c r="T15" s="63"/>
      <c r="U15" s="63"/>
      <c r="V15" s="63"/>
      <c r="W15" s="63"/>
      <c r="X15" s="63"/>
      <c r="Y15" s="63"/>
    </row>
    <row r="16" spans="1:35">
      <c r="A16" s="198" t="s">
        <v>214</v>
      </c>
      <c r="B16" s="18">
        <v>73194</v>
      </c>
      <c r="C16" s="203">
        <v>76512</v>
      </c>
      <c r="D16" s="203">
        <v>79102</v>
      </c>
      <c r="E16" s="18">
        <v>81946</v>
      </c>
      <c r="F16" s="18">
        <v>89155</v>
      </c>
      <c r="G16" s="18">
        <v>92938</v>
      </c>
      <c r="H16" s="18">
        <v>95085</v>
      </c>
      <c r="I16" s="59">
        <v>96148</v>
      </c>
      <c r="J16" s="59">
        <v>94625</v>
      </c>
      <c r="K16" s="59">
        <v>86182</v>
      </c>
      <c r="L16" s="59">
        <v>88035</v>
      </c>
      <c r="M16" s="59">
        <v>90322</v>
      </c>
      <c r="N16" s="59">
        <v>91690</v>
      </c>
      <c r="O16" s="59">
        <v>92725</v>
      </c>
      <c r="P16" s="59">
        <v>93456</v>
      </c>
      <c r="Q16" s="59">
        <v>92733</v>
      </c>
      <c r="R16" s="48"/>
      <c r="T16" s="62"/>
      <c r="U16" s="62"/>
      <c r="V16" s="62"/>
      <c r="W16" s="62"/>
      <c r="X16" s="62"/>
      <c r="Y16" s="62"/>
      <c r="Z16" s="62"/>
      <c r="AA16" s="62"/>
      <c r="AB16" s="62"/>
      <c r="AC16" s="62"/>
      <c r="AD16" s="62"/>
      <c r="AE16" s="62"/>
      <c r="AF16" s="62"/>
      <c r="AG16" s="62"/>
      <c r="AH16" s="62"/>
      <c r="AI16" s="62"/>
    </row>
    <row r="17" spans="1:35">
      <c r="A17" s="198" t="s">
        <v>215</v>
      </c>
      <c r="B17" s="18">
        <v>968</v>
      </c>
      <c r="C17" s="203">
        <v>1036</v>
      </c>
      <c r="D17" s="203">
        <v>1079</v>
      </c>
      <c r="E17" s="18">
        <v>1111</v>
      </c>
      <c r="F17" s="18">
        <v>1168</v>
      </c>
      <c r="G17" s="18">
        <v>1220</v>
      </c>
      <c r="H17" s="18">
        <v>1236</v>
      </c>
      <c r="I17" s="59">
        <v>1314</v>
      </c>
      <c r="J17" s="59">
        <v>1346</v>
      </c>
      <c r="K17" s="59">
        <v>1334</v>
      </c>
      <c r="L17" s="59">
        <v>1377</v>
      </c>
      <c r="M17" s="59">
        <v>1430</v>
      </c>
      <c r="N17" s="59">
        <v>1468</v>
      </c>
      <c r="O17" s="59">
        <v>1478</v>
      </c>
      <c r="P17" s="59">
        <v>1495</v>
      </c>
      <c r="Q17" s="59">
        <v>1510</v>
      </c>
      <c r="R17" s="48"/>
      <c r="T17" s="62"/>
      <c r="U17" s="62"/>
      <c r="V17" s="62"/>
      <c r="W17" s="62"/>
      <c r="X17" s="62"/>
      <c r="Y17" s="62"/>
      <c r="Z17" s="62"/>
      <c r="AA17" s="62"/>
      <c r="AB17" s="62"/>
      <c r="AC17" s="62"/>
      <c r="AD17" s="62"/>
      <c r="AE17" s="62"/>
      <c r="AF17" s="62"/>
      <c r="AG17" s="62"/>
      <c r="AH17" s="62"/>
      <c r="AI17" s="62"/>
    </row>
    <row r="18" spans="1:35" ht="10.199999999999999" customHeight="1">
      <c r="A18" s="199" t="s">
        <v>228</v>
      </c>
      <c r="B18" s="18">
        <v>1633</v>
      </c>
      <c r="C18" s="203">
        <v>1750</v>
      </c>
      <c r="D18" s="203">
        <v>1801</v>
      </c>
      <c r="E18" s="18">
        <v>1955</v>
      </c>
      <c r="F18" s="18">
        <v>2047</v>
      </c>
      <c r="G18" s="18">
        <v>2119</v>
      </c>
      <c r="H18" s="18">
        <v>2193</v>
      </c>
      <c r="I18" s="59">
        <v>2225</v>
      </c>
      <c r="J18" s="59">
        <v>2294</v>
      </c>
      <c r="K18" s="59">
        <v>2321</v>
      </c>
      <c r="L18" s="59">
        <v>2416</v>
      </c>
      <c r="M18" s="59">
        <v>2438</v>
      </c>
      <c r="N18" s="59">
        <v>2507</v>
      </c>
      <c r="O18" s="59">
        <v>2515</v>
      </c>
      <c r="P18" s="59">
        <v>2541</v>
      </c>
      <c r="Q18" s="59">
        <v>2554</v>
      </c>
      <c r="R18" s="48"/>
      <c r="T18" s="62"/>
      <c r="U18" s="62"/>
      <c r="V18" s="62"/>
      <c r="W18" s="62"/>
      <c r="X18" s="62"/>
      <c r="Y18" s="62"/>
      <c r="Z18" s="62"/>
      <c r="AA18" s="62"/>
      <c r="AB18" s="62"/>
      <c r="AC18" s="62"/>
      <c r="AD18" s="62"/>
      <c r="AE18" s="62"/>
      <c r="AF18" s="62"/>
      <c r="AG18" s="62"/>
      <c r="AH18" s="62"/>
      <c r="AI18" s="62"/>
    </row>
    <row r="19" spans="1:35" ht="21" customHeight="1">
      <c r="A19" s="199" t="s">
        <v>229</v>
      </c>
      <c r="B19" s="18">
        <v>5</v>
      </c>
      <c r="C19" s="203">
        <v>8</v>
      </c>
      <c r="D19" s="203">
        <v>7</v>
      </c>
      <c r="E19" s="18">
        <v>6</v>
      </c>
      <c r="F19" s="18">
        <v>7</v>
      </c>
      <c r="G19" s="18">
        <v>6</v>
      </c>
      <c r="H19" s="18">
        <v>5</v>
      </c>
      <c r="I19" s="59">
        <v>5</v>
      </c>
      <c r="J19" s="59">
        <v>5</v>
      </c>
      <c r="K19" s="59">
        <v>6</v>
      </c>
      <c r="L19" s="59">
        <v>4</v>
      </c>
      <c r="M19" s="59">
        <v>5</v>
      </c>
      <c r="N19" s="59">
        <v>4</v>
      </c>
      <c r="O19" s="59">
        <v>4</v>
      </c>
      <c r="P19" s="59">
        <v>4</v>
      </c>
      <c r="Q19" s="59">
        <v>4</v>
      </c>
      <c r="R19" s="48"/>
    </row>
    <row r="20" spans="1:35">
      <c r="A20" s="199" t="s">
        <v>230</v>
      </c>
      <c r="B20" s="203">
        <v>765</v>
      </c>
      <c r="C20" s="203">
        <v>752</v>
      </c>
      <c r="D20" s="203">
        <v>777</v>
      </c>
      <c r="E20" s="18">
        <v>804</v>
      </c>
      <c r="F20" s="18">
        <v>807</v>
      </c>
      <c r="G20" s="18">
        <v>797</v>
      </c>
      <c r="H20" s="18">
        <v>772</v>
      </c>
      <c r="I20" s="59">
        <v>801</v>
      </c>
      <c r="J20" s="59">
        <v>806</v>
      </c>
      <c r="K20" s="59">
        <v>787</v>
      </c>
      <c r="L20" s="59">
        <v>778</v>
      </c>
      <c r="M20" s="59">
        <v>752</v>
      </c>
      <c r="N20" s="59">
        <v>711</v>
      </c>
      <c r="O20" s="59">
        <v>655</v>
      </c>
      <c r="P20" s="59">
        <v>654</v>
      </c>
      <c r="Q20" s="59">
        <v>605</v>
      </c>
      <c r="R20" s="48"/>
      <c r="T20" s="62"/>
      <c r="U20" s="62"/>
      <c r="V20" s="62"/>
      <c r="W20" s="62"/>
      <c r="X20" s="62"/>
      <c r="Y20" s="62"/>
      <c r="Z20" s="62"/>
      <c r="AA20" s="62"/>
      <c r="AB20" s="62"/>
      <c r="AC20" s="62"/>
      <c r="AD20" s="62"/>
      <c r="AE20" s="62"/>
      <c r="AF20" s="62"/>
      <c r="AG20" s="62"/>
      <c r="AH20" s="62"/>
      <c r="AI20" s="62"/>
    </row>
    <row r="21" spans="1:35" ht="21" customHeight="1">
      <c r="A21" s="199" t="s">
        <v>231</v>
      </c>
      <c r="B21" s="203">
        <v>44</v>
      </c>
      <c r="C21" s="203">
        <v>50</v>
      </c>
      <c r="D21" s="203">
        <v>49</v>
      </c>
      <c r="E21" s="18">
        <v>60</v>
      </c>
      <c r="F21" s="18">
        <v>58</v>
      </c>
      <c r="G21" s="18">
        <v>53</v>
      </c>
      <c r="H21" s="18">
        <v>53</v>
      </c>
      <c r="I21" s="59">
        <v>48</v>
      </c>
      <c r="J21" s="59">
        <v>50</v>
      </c>
      <c r="K21" s="59">
        <v>50</v>
      </c>
      <c r="L21" s="59">
        <v>44</v>
      </c>
      <c r="M21" s="59">
        <v>42</v>
      </c>
      <c r="N21" s="59">
        <v>45</v>
      </c>
      <c r="O21" s="59">
        <v>44</v>
      </c>
      <c r="P21" s="59">
        <v>41</v>
      </c>
      <c r="Q21" s="59">
        <v>39</v>
      </c>
      <c r="R21" s="48"/>
    </row>
    <row r="22" spans="1:35" ht="10.199999999999999" customHeight="1">
      <c r="A22" s="199" t="s">
        <v>232</v>
      </c>
      <c r="B22" s="203">
        <v>7273</v>
      </c>
      <c r="C22" s="203">
        <v>7454</v>
      </c>
      <c r="D22" s="203">
        <v>7445</v>
      </c>
      <c r="E22" s="18">
        <v>7726</v>
      </c>
      <c r="F22" s="18">
        <v>8031</v>
      </c>
      <c r="G22" s="18">
        <v>8216</v>
      </c>
      <c r="H22" s="18">
        <v>8538</v>
      </c>
      <c r="I22" s="59">
        <v>8869</v>
      </c>
      <c r="J22" s="59">
        <v>8834</v>
      </c>
      <c r="K22" s="59">
        <v>7676</v>
      </c>
      <c r="L22" s="59">
        <v>7788</v>
      </c>
      <c r="M22" s="59">
        <v>7973</v>
      </c>
      <c r="N22" s="59">
        <v>8029</v>
      </c>
      <c r="O22" s="59">
        <v>8108</v>
      </c>
      <c r="P22" s="59">
        <v>8538</v>
      </c>
      <c r="Q22" s="59">
        <v>8861</v>
      </c>
      <c r="R22" s="48"/>
      <c r="T22" s="62"/>
      <c r="U22" s="62"/>
      <c r="V22" s="62"/>
      <c r="W22" s="62"/>
      <c r="X22" s="62"/>
      <c r="Y22" s="62"/>
      <c r="Z22" s="62"/>
      <c r="AA22" s="62"/>
      <c r="AB22" s="62"/>
      <c r="AC22" s="62"/>
      <c r="AD22" s="62"/>
      <c r="AE22" s="62"/>
      <c r="AF22" s="62"/>
      <c r="AG22" s="62"/>
      <c r="AH22" s="62"/>
      <c r="AI22" s="62"/>
    </row>
    <row r="23" spans="1:35" ht="21" customHeight="1">
      <c r="A23" s="199" t="s">
        <v>233</v>
      </c>
      <c r="B23" s="203">
        <v>96</v>
      </c>
      <c r="C23" s="203">
        <v>100</v>
      </c>
      <c r="D23" s="203">
        <v>103</v>
      </c>
      <c r="E23" s="18">
        <v>103</v>
      </c>
      <c r="F23" s="18">
        <v>109</v>
      </c>
      <c r="G23" s="18">
        <v>106</v>
      </c>
      <c r="H23" s="18">
        <v>110</v>
      </c>
      <c r="I23" s="59">
        <v>117</v>
      </c>
      <c r="J23" s="59">
        <v>124</v>
      </c>
      <c r="K23" s="59">
        <v>121</v>
      </c>
      <c r="L23" s="59">
        <v>114</v>
      </c>
      <c r="M23" s="59">
        <v>118</v>
      </c>
      <c r="N23" s="59">
        <v>113</v>
      </c>
      <c r="O23" s="59">
        <v>117</v>
      </c>
      <c r="P23" s="59">
        <v>128</v>
      </c>
      <c r="Q23" s="59">
        <v>134</v>
      </c>
      <c r="R23" s="48"/>
      <c r="T23" s="62"/>
      <c r="U23" s="62"/>
      <c r="V23" s="62"/>
      <c r="W23" s="62"/>
      <c r="X23" s="62"/>
      <c r="Y23" s="62"/>
      <c r="Z23" s="62"/>
      <c r="AA23" s="62"/>
      <c r="AB23" s="62"/>
      <c r="AC23" s="62"/>
      <c r="AD23" s="62"/>
      <c r="AE23" s="62"/>
      <c r="AF23" s="62"/>
      <c r="AG23" s="62"/>
      <c r="AH23" s="62"/>
      <c r="AI23" s="62"/>
    </row>
    <row r="24" spans="1:35" ht="21" customHeight="1">
      <c r="A24" s="199" t="s">
        <v>234</v>
      </c>
      <c r="B24" s="203">
        <v>234</v>
      </c>
      <c r="C24" s="203">
        <v>244</v>
      </c>
      <c r="D24" s="203">
        <v>260</v>
      </c>
      <c r="E24" s="18">
        <v>265</v>
      </c>
      <c r="F24" s="18">
        <v>280</v>
      </c>
      <c r="G24" s="18">
        <v>291</v>
      </c>
      <c r="H24" s="18">
        <v>307</v>
      </c>
      <c r="I24" s="59">
        <v>316</v>
      </c>
      <c r="J24" s="59">
        <v>333</v>
      </c>
      <c r="K24" s="59">
        <v>351</v>
      </c>
      <c r="L24" s="59">
        <v>368</v>
      </c>
      <c r="M24" s="59">
        <v>369</v>
      </c>
      <c r="N24" s="59">
        <v>393</v>
      </c>
      <c r="O24" s="59">
        <v>384</v>
      </c>
      <c r="P24" s="59">
        <v>388</v>
      </c>
      <c r="Q24" s="59">
        <v>388</v>
      </c>
      <c r="R24" s="48"/>
      <c r="T24" s="62"/>
      <c r="U24" s="62"/>
      <c r="V24" s="62"/>
      <c r="W24" s="62"/>
      <c r="X24" s="62"/>
      <c r="Y24" s="62"/>
    </row>
    <row r="25" spans="1:35" ht="21" customHeight="1">
      <c r="A25" s="199" t="s">
        <v>235</v>
      </c>
      <c r="B25" s="203">
        <v>18</v>
      </c>
      <c r="C25" s="203">
        <v>20</v>
      </c>
      <c r="D25" s="203">
        <v>26</v>
      </c>
      <c r="E25" s="18">
        <v>26</v>
      </c>
      <c r="F25" s="18">
        <v>32</v>
      </c>
      <c r="G25" s="18">
        <v>31</v>
      </c>
      <c r="H25" s="18">
        <v>31</v>
      </c>
      <c r="I25" s="59">
        <v>29</v>
      </c>
      <c r="J25" s="59">
        <v>29</v>
      </c>
      <c r="K25" s="59">
        <v>30</v>
      </c>
      <c r="L25" s="59">
        <v>4</v>
      </c>
      <c r="M25" s="59">
        <v>5</v>
      </c>
      <c r="N25" s="59">
        <v>5</v>
      </c>
      <c r="O25" s="59">
        <v>7</v>
      </c>
      <c r="P25" s="59">
        <v>8</v>
      </c>
      <c r="Q25" s="59">
        <v>9</v>
      </c>
      <c r="R25" s="48"/>
    </row>
    <row r="26" spans="1:35" ht="10.199999999999999" customHeight="1">
      <c r="A26" s="199" t="s">
        <v>238</v>
      </c>
      <c r="B26" s="203">
        <v>14</v>
      </c>
      <c r="C26" s="203">
        <v>14</v>
      </c>
      <c r="D26" s="203">
        <v>13</v>
      </c>
      <c r="E26" s="18">
        <v>11</v>
      </c>
      <c r="F26" s="18">
        <v>10</v>
      </c>
      <c r="G26" s="18">
        <v>11</v>
      </c>
      <c r="H26" s="18">
        <v>15</v>
      </c>
      <c r="I26" s="59">
        <v>16</v>
      </c>
      <c r="J26" s="59">
        <v>16</v>
      </c>
      <c r="K26" s="59">
        <v>18</v>
      </c>
      <c r="L26" s="59">
        <v>18</v>
      </c>
      <c r="M26" s="59">
        <v>16</v>
      </c>
      <c r="N26" s="59">
        <v>18</v>
      </c>
      <c r="O26" s="59">
        <v>16</v>
      </c>
      <c r="P26" s="59">
        <v>14</v>
      </c>
      <c r="Q26" s="59">
        <v>20</v>
      </c>
      <c r="R26" s="48"/>
    </row>
    <row r="27" spans="1:35" ht="21" customHeight="1">
      <c r="A27" s="215" t="s">
        <v>236</v>
      </c>
      <c r="B27" s="203">
        <v>17</v>
      </c>
      <c r="C27" s="203">
        <v>15</v>
      </c>
      <c r="D27" s="203">
        <v>15</v>
      </c>
      <c r="E27" s="18">
        <v>12</v>
      </c>
      <c r="F27" s="18">
        <v>15</v>
      </c>
      <c r="G27" s="18">
        <v>15</v>
      </c>
      <c r="H27" s="18">
        <v>13</v>
      </c>
      <c r="I27" s="59">
        <v>18</v>
      </c>
      <c r="J27" s="59">
        <v>21</v>
      </c>
      <c r="K27" s="59">
        <v>22</v>
      </c>
      <c r="L27" s="59">
        <v>3</v>
      </c>
      <c r="M27" s="59">
        <v>3</v>
      </c>
      <c r="N27" s="59">
        <v>5</v>
      </c>
      <c r="O27" s="59">
        <v>7</v>
      </c>
      <c r="P27" s="59">
        <v>7</v>
      </c>
      <c r="Q27" s="59">
        <v>7</v>
      </c>
      <c r="R27" s="48"/>
    </row>
    <row r="28" spans="1:35" ht="10.199999999999999" customHeight="1">
      <c r="A28" s="199" t="s">
        <v>216</v>
      </c>
      <c r="B28" s="203">
        <v>2771</v>
      </c>
      <c r="C28" s="203">
        <v>2776</v>
      </c>
      <c r="D28" s="203">
        <v>2834</v>
      </c>
      <c r="E28" s="18">
        <v>2875</v>
      </c>
      <c r="F28" s="18">
        <v>2882</v>
      </c>
      <c r="G28" s="18">
        <v>2866</v>
      </c>
      <c r="H28" s="18">
        <v>2870</v>
      </c>
      <c r="I28" s="59">
        <v>2917</v>
      </c>
      <c r="J28" s="59">
        <v>2893</v>
      </c>
      <c r="K28" s="59">
        <v>2592</v>
      </c>
      <c r="L28" s="60">
        <v>2487</v>
      </c>
      <c r="M28" s="60">
        <v>2417</v>
      </c>
      <c r="N28" s="60">
        <v>2322</v>
      </c>
      <c r="O28" s="60">
        <v>2270</v>
      </c>
      <c r="P28" s="60">
        <v>2314</v>
      </c>
      <c r="Q28" s="60">
        <v>2301</v>
      </c>
      <c r="R28" s="48"/>
      <c r="T28" s="62"/>
      <c r="U28" s="62"/>
      <c r="V28" s="62"/>
      <c r="W28" s="62"/>
      <c r="X28" s="62"/>
      <c r="Y28" s="62"/>
    </row>
    <row r="29" spans="1:35" ht="21" customHeight="1">
      <c r="A29" s="199" t="s">
        <v>240</v>
      </c>
      <c r="B29" s="203">
        <v>17</v>
      </c>
      <c r="C29" s="203">
        <v>16</v>
      </c>
      <c r="D29" s="203">
        <v>16</v>
      </c>
      <c r="E29" s="18">
        <v>20</v>
      </c>
      <c r="F29" s="18">
        <v>17</v>
      </c>
      <c r="G29" s="18">
        <v>18</v>
      </c>
      <c r="H29" s="18">
        <v>17</v>
      </c>
      <c r="I29" s="59">
        <v>20</v>
      </c>
      <c r="J29" s="59">
        <v>18</v>
      </c>
      <c r="K29" s="59">
        <v>18</v>
      </c>
      <c r="L29" s="60">
        <v>20</v>
      </c>
      <c r="M29" s="60">
        <v>20</v>
      </c>
      <c r="N29" s="60">
        <v>17</v>
      </c>
      <c r="O29" s="60">
        <v>14</v>
      </c>
      <c r="P29" s="60">
        <v>19</v>
      </c>
      <c r="Q29" s="60">
        <v>25</v>
      </c>
      <c r="R29" s="48"/>
      <c r="T29" s="62"/>
      <c r="U29" s="62"/>
      <c r="V29" s="62"/>
      <c r="W29" s="62"/>
      <c r="X29" s="62"/>
      <c r="Y29" s="62"/>
      <c r="Z29" s="62"/>
      <c r="AA29" s="62"/>
      <c r="AB29" s="62"/>
      <c r="AC29" s="62"/>
      <c r="AD29" s="62"/>
      <c r="AE29" s="62"/>
      <c r="AF29" s="62"/>
      <c r="AG29" s="62"/>
      <c r="AH29" s="62"/>
      <c r="AI29" s="62"/>
    </row>
    <row r="30" spans="1:35" ht="21" customHeight="1">
      <c r="A30" s="199" t="s">
        <v>245</v>
      </c>
      <c r="B30" s="203">
        <v>11</v>
      </c>
      <c r="C30" s="203">
        <v>12</v>
      </c>
      <c r="D30" s="203">
        <v>12</v>
      </c>
      <c r="E30" s="18">
        <v>12</v>
      </c>
      <c r="F30" s="18">
        <v>14</v>
      </c>
      <c r="G30" s="18">
        <v>13</v>
      </c>
      <c r="H30" s="18">
        <v>14</v>
      </c>
      <c r="I30" s="59">
        <v>14</v>
      </c>
      <c r="J30" s="59">
        <v>15</v>
      </c>
      <c r="K30" s="59">
        <v>11</v>
      </c>
      <c r="L30" s="60">
        <v>9</v>
      </c>
      <c r="M30" s="60">
        <v>8</v>
      </c>
      <c r="N30" s="60">
        <v>11</v>
      </c>
      <c r="O30" s="60">
        <v>11</v>
      </c>
      <c r="P30" s="60">
        <v>7</v>
      </c>
      <c r="Q30" s="60">
        <v>6</v>
      </c>
      <c r="R30" s="48"/>
      <c r="T30" s="62"/>
      <c r="U30" s="62"/>
      <c r="V30" s="62"/>
      <c r="W30" s="62"/>
      <c r="X30" s="62"/>
      <c r="Y30" s="62"/>
      <c r="Z30" s="62"/>
      <c r="AA30" s="62"/>
      <c r="AB30" s="62"/>
      <c r="AC30" s="62"/>
      <c r="AD30" s="62"/>
      <c r="AE30" s="62"/>
      <c r="AF30" s="62"/>
      <c r="AG30" s="62"/>
      <c r="AH30" s="62"/>
      <c r="AI30" s="62"/>
    </row>
    <row r="31" spans="1:35">
      <c r="A31" s="198" t="s">
        <v>218</v>
      </c>
      <c r="B31" s="18">
        <v>244</v>
      </c>
      <c r="C31" s="203">
        <v>254</v>
      </c>
      <c r="D31" s="203">
        <v>249</v>
      </c>
      <c r="E31" s="18">
        <v>266</v>
      </c>
      <c r="F31" s="18">
        <v>269</v>
      </c>
      <c r="G31" s="18">
        <v>265</v>
      </c>
      <c r="H31" s="18">
        <v>277</v>
      </c>
      <c r="I31" s="59">
        <v>283</v>
      </c>
      <c r="J31" s="59">
        <v>268</v>
      </c>
      <c r="K31" s="59">
        <v>273</v>
      </c>
      <c r="L31" s="60">
        <v>250</v>
      </c>
      <c r="M31" s="60">
        <v>262</v>
      </c>
      <c r="N31" s="60">
        <v>276</v>
      </c>
      <c r="O31" s="60">
        <v>279</v>
      </c>
      <c r="P31" s="60">
        <v>279</v>
      </c>
      <c r="Q31" s="60">
        <v>265</v>
      </c>
      <c r="R31" s="52"/>
    </row>
    <row r="32" spans="1:35">
      <c r="A32" s="196" t="s">
        <v>207</v>
      </c>
      <c r="B32" s="61">
        <f t="shared" ref="B32:Q32" si="6">SUM(B33:B35)</f>
        <v>157894</v>
      </c>
      <c r="C32" s="61">
        <f t="shared" ref="C32:D32" si="7">SUM(C33:C35)</f>
        <v>154730</v>
      </c>
      <c r="D32" s="61">
        <f t="shared" si="7"/>
        <v>152933</v>
      </c>
      <c r="E32" s="61">
        <f t="shared" si="6"/>
        <v>149824</v>
      </c>
      <c r="F32" s="61">
        <f t="shared" si="6"/>
        <v>145590</v>
      </c>
      <c r="G32" s="61">
        <f t="shared" si="6"/>
        <v>142511</v>
      </c>
      <c r="H32" s="61">
        <f t="shared" si="6"/>
        <v>142198</v>
      </c>
      <c r="I32" s="61">
        <f t="shared" si="6"/>
        <v>144600</v>
      </c>
      <c r="J32" s="61">
        <f t="shared" si="6"/>
        <v>146838</v>
      </c>
      <c r="K32" s="61">
        <f t="shared" si="6"/>
        <v>143953</v>
      </c>
      <c r="L32" s="61">
        <f t="shared" si="6"/>
        <v>141935</v>
      </c>
      <c r="M32" s="61">
        <f t="shared" si="6"/>
        <v>141992</v>
      </c>
      <c r="N32" s="61">
        <f t="shared" si="6"/>
        <v>142160</v>
      </c>
      <c r="O32" s="61">
        <f t="shared" si="6"/>
        <v>143504</v>
      </c>
      <c r="P32" s="61">
        <f t="shared" si="6"/>
        <v>144708</v>
      </c>
      <c r="Q32" s="61">
        <f t="shared" si="6"/>
        <v>144702</v>
      </c>
      <c r="R32" s="52"/>
    </row>
    <row r="33" spans="1:35">
      <c r="A33" s="198" t="s">
        <v>219</v>
      </c>
      <c r="B33" s="18">
        <v>153024</v>
      </c>
      <c r="C33" s="203">
        <v>149957</v>
      </c>
      <c r="D33" s="203">
        <v>148156</v>
      </c>
      <c r="E33" s="18">
        <v>145128</v>
      </c>
      <c r="F33" s="18">
        <v>140958</v>
      </c>
      <c r="G33" s="18">
        <v>137967</v>
      </c>
      <c r="H33" s="18">
        <v>137688</v>
      </c>
      <c r="I33" s="59">
        <v>140012</v>
      </c>
      <c r="J33" s="59">
        <v>142298</v>
      </c>
      <c r="K33" s="59">
        <v>139554</v>
      </c>
      <c r="L33" s="59">
        <v>137589</v>
      </c>
      <c r="M33" s="59">
        <v>137630</v>
      </c>
      <c r="N33" s="59">
        <v>137799</v>
      </c>
      <c r="O33" s="59">
        <v>139195</v>
      </c>
      <c r="P33" s="59">
        <v>140357</v>
      </c>
      <c r="Q33" s="59">
        <v>140486</v>
      </c>
      <c r="R33" s="48"/>
      <c r="T33" s="62"/>
      <c r="U33" s="62"/>
      <c r="V33" s="62"/>
      <c r="W33" s="62"/>
      <c r="X33" s="62"/>
      <c r="Y33" s="62"/>
      <c r="Z33" s="62"/>
      <c r="AA33" s="62"/>
      <c r="AB33" s="62"/>
      <c r="AC33" s="62"/>
      <c r="AD33" s="62"/>
      <c r="AE33" s="62"/>
      <c r="AF33" s="62"/>
      <c r="AG33" s="62"/>
      <c r="AH33" s="62"/>
      <c r="AI33" s="62"/>
    </row>
    <row r="34" spans="1:35" ht="21" customHeight="1">
      <c r="A34" s="199" t="s">
        <v>239</v>
      </c>
      <c r="B34" s="18">
        <v>2324</v>
      </c>
      <c r="C34" s="203">
        <v>2322</v>
      </c>
      <c r="D34" s="203">
        <v>2379</v>
      </c>
      <c r="E34" s="18">
        <v>2367</v>
      </c>
      <c r="F34" s="18">
        <v>2403</v>
      </c>
      <c r="G34" s="18">
        <v>2391</v>
      </c>
      <c r="H34" s="18">
        <v>2410</v>
      </c>
      <c r="I34" s="59">
        <v>2485</v>
      </c>
      <c r="J34" s="59">
        <v>2500</v>
      </c>
      <c r="K34" s="59">
        <v>2500</v>
      </c>
      <c r="L34" s="59">
        <v>2486</v>
      </c>
      <c r="M34" s="59">
        <v>2491</v>
      </c>
      <c r="N34" s="59">
        <v>2510</v>
      </c>
      <c r="O34" s="59">
        <v>2503</v>
      </c>
      <c r="P34" s="59">
        <v>2500</v>
      </c>
      <c r="Q34" s="59">
        <v>2503</v>
      </c>
      <c r="R34" s="52"/>
    </row>
    <row r="35" spans="1:35">
      <c r="A35" s="198" t="s">
        <v>220</v>
      </c>
      <c r="B35" s="18">
        <v>2546</v>
      </c>
      <c r="C35" s="203">
        <v>2451</v>
      </c>
      <c r="D35" s="203">
        <v>2398</v>
      </c>
      <c r="E35" s="18">
        <v>2329</v>
      </c>
      <c r="F35" s="18">
        <v>2229</v>
      </c>
      <c r="G35" s="18">
        <v>2153</v>
      </c>
      <c r="H35" s="18">
        <v>2100</v>
      </c>
      <c r="I35" s="59">
        <v>2103</v>
      </c>
      <c r="J35" s="59">
        <v>2040</v>
      </c>
      <c r="K35" s="59">
        <v>1899</v>
      </c>
      <c r="L35" s="60">
        <v>1860</v>
      </c>
      <c r="M35" s="60">
        <v>1871</v>
      </c>
      <c r="N35" s="60">
        <v>1851</v>
      </c>
      <c r="O35" s="60">
        <v>1806</v>
      </c>
      <c r="P35" s="60">
        <v>1851</v>
      </c>
      <c r="Q35" s="60">
        <v>1713</v>
      </c>
      <c r="R35" s="52"/>
    </row>
    <row r="36" spans="1:35">
      <c r="A36" s="67" t="s">
        <v>17</v>
      </c>
      <c r="B36" s="61">
        <f t="shared" ref="B36:H36" si="8">SUM(B37:B43)</f>
        <v>9874</v>
      </c>
      <c r="C36" s="61">
        <f t="shared" si="8"/>
        <v>9849</v>
      </c>
      <c r="D36" s="61">
        <f t="shared" si="8"/>
        <v>9629</v>
      </c>
      <c r="E36" s="61">
        <f t="shared" si="8"/>
        <v>9189</v>
      </c>
      <c r="F36" s="61">
        <f t="shared" si="8"/>
        <v>8857</v>
      </c>
      <c r="G36" s="61">
        <f t="shared" si="8"/>
        <v>8529</v>
      </c>
      <c r="H36" s="61">
        <f t="shared" si="8"/>
        <v>8288</v>
      </c>
      <c r="I36" s="61">
        <f t="shared" ref="I36" si="9">SUM(I37:I43)</f>
        <v>8028</v>
      </c>
      <c r="J36" s="61">
        <f t="shared" ref="J36:Q36" si="10">SUM(J37:J43)</f>
        <v>7310</v>
      </c>
      <c r="K36" s="61">
        <f t="shared" si="10"/>
        <v>6091</v>
      </c>
      <c r="L36" s="61">
        <f t="shared" si="10"/>
        <v>5007</v>
      </c>
      <c r="M36" s="61">
        <f t="shared" si="10"/>
        <v>4219</v>
      </c>
      <c r="N36" s="61">
        <f t="shared" si="10"/>
        <v>3797</v>
      </c>
      <c r="O36" s="61">
        <f t="shared" si="10"/>
        <v>3501</v>
      </c>
      <c r="P36" s="61">
        <f t="shared" si="10"/>
        <v>3489</v>
      </c>
      <c r="Q36" s="61">
        <f t="shared" si="10"/>
        <v>3501</v>
      </c>
      <c r="R36" s="52"/>
    </row>
    <row r="37" spans="1:35">
      <c r="A37" s="198" t="s">
        <v>358</v>
      </c>
      <c r="B37" s="18">
        <v>341</v>
      </c>
      <c r="C37" s="203">
        <v>400</v>
      </c>
      <c r="D37" s="203">
        <v>392</v>
      </c>
      <c r="E37" s="18">
        <v>331</v>
      </c>
      <c r="F37" s="18">
        <v>315</v>
      </c>
      <c r="G37" s="18">
        <v>362</v>
      </c>
      <c r="H37" s="18">
        <v>343</v>
      </c>
      <c r="I37" s="59">
        <v>358</v>
      </c>
      <c r="J37" s="60">
        <v>288</v>
      </c>
      <c r="K37" s="60">
        <v>322</v>
      </c>
      <c r="L37" s="60">
        <v>179</v>
      </c>
      <c r="M37" s="60">
        <v>132</v>
      </c>
      <c r="N37" s="60">
        <v>83</v>
      </c>
      <c r="O37" s="60">
        <v>65</v>
      </c>
      <c r="P37" s="60">
        <v>40</v>
      </c>
      <c r="Q37" s="60">
        <v>33</v>
      </c>
      <c r="R37" s="52"/>
    </row>
    <row r="38" spans="1:35">
      <c r="A38" s="198" t="s">
        <v>359</v>
      </c>
      <c r="B38" s="18">
        <v>7701</v>
      </c>
      <c r="C38" s="203">
        <v>7636</v>
      </c>
      <c r="D38" s="203">
        <v>7524</v>
      </c>
      <c r="E38" s="18">
        <v>7309</v>
      </c>
      <c r="F38" s="18">
        <v>7113</v>
      </c>
      <c r="G38" s="18">
        <v>6915</v>
      </c>
      <c r="H38" s="18">
        <v>6803</v>
      </c>
      <c r="I38" s="59">
        <v>6606</v>
      </c>
      <c r="J38" s="60">
        <v>6092</v>
      </c>
      <c r="K38" s="60">
        <v>4937</v>
      </c>
      <c r="L38" s="59">
        <v>4060</v>
      </c>
      <c r="M38" s="59">
        <v>3415</v>
      </c>
      <c r="N38" s="59">
        <v>3054</v>
      </c>
      <c r="O38" s="59">
        <v>2810</v>
      </c>
      <c r="P38" s="59">
        <v>2822</v>
      </c>
      <c r="Q38" s="59">
        <v>2865</v>
      </c>
      <c r="R38" s="52"/>
    </row>
    <row r="39" spans="1:35">
      <c r="A39" s="198" t="s">
        <v>247</v>
      </c>
      <c r="B39" s="18">
        <v>2</v>
      </c>
      <c r="C39" s="203">
        <v>2</v>
      </c>
      <c r="D39" s="203">
        <v>4</v>
      </c>
      <c r="E39" s="18">
        <v>4</v>
      </c>
      <c r="F39" s="18">
        <v>4</v>
      </c>
      <c r="G39" s="18">
        <v>5</v>
      </c>
      <c r="H39" s="18">
        <v>5</v>
      </c>
      <c r="I39" s="59">
        <v>5</v>
      </c>
      <c r="J39" s="60">
        <v>6</v>
      </c>
      <c r="K39" s="60">
        <v>6</v>
      </c>
      <c r="L39" s="60">
        <v>6</v>
      </c>
      <c r="M39" s="60">
        <v>4</v>
      </c>
      <c r="N39" s="60">
        <v>4</v>
      </c>
      <c r="O39" s="60">
        <v>1</v>
      </c>
      <c r="P39" s="60">
        <v>2</v>
      </c>
      <c r="Q39" s="60">
        <v>3</v>
      </c>
      <c r="R39" s="52"/>
    </row>
    <row r="40" spans="1:35">
      <c r="A40" s="198" t="s">
        <v>243</v>
      </c>
      <c r="B40" s="18">
        <v>1</v>
      </c>
      <c r="C40" s="203">
        <v>1</v>
      </c>
      <c r="D40" s="203">
        <v>2</v>
      </c>
      <c r="E40" s="18">
        <v>1</v>
      </c>
      <c r="F40" s="18">
        <v>2</v>
      </c>
      <c r="G40" s="18">
        <v>3</v>
      </c>
      <c r="H40" s="18">
        <v>2</v>
      </c>
      <c r="I40" s="59">
        <v>3</v>
      </c>
      <c r="J40" s="60">
        <v>2</v>
      </c>
      <c r="K40" s="60">
        <v>1</v>
      </c>
      <c r="L40" s="60">
        <v>1</v>
      </c>
      <c r="M40" s="60">
        <v>2</v>
      </c>
      <c r="N40" s="60">
        <v>3</v>
      </c>
      <c r="O40" s="60">
        <v>6</v>
      </c>
      <c r="P40" s="60">
        <v>7</v>
      </c>
      <c r="Q40" s="60">
        <v>5</v>
      </c>
      <c r="R40" s="52"/>
    </row>
    <row r="41" spans="1:35" ht="10.199999999999999" customHeight="1">
      <c r="A41" s="199" t="s">
        <v>244</v>
      </c>
      <c r="B41" s="18">
        <v>4</v>
      </c>
      <c r="C41" s="203">
        <v>3</v>
      </c>
      <c r="D41" s="203">
        <v>2</v>
      </c>
      <c r="E41" s="18">
        <v>2</v>
      </c>
      <c r="F41" s="18">
        <v>2</v>
      </c>
      <c r="G41" s="18">
        <v>1</v>
      </c>
      <c r="H41" s="18">
        <v>2</v>
      </c>
      <c r="I41" s="59">
        <v>2</v>
      </c>
      <c r="J41" s="60">
        <v>2</v>
      </c>
      <c r="K41" s="60">
        <v>1</v>
      </c>
      <c r="L41" s="60">
        <v>1</v>
      </c>
      <c r="M41" s="60">
        <v>1</v>
      </c>
      <c r="N41" s="60">
        <v>1</v>
      </c>
      <c r="O41" s="60">
        <v>1</v>
      </c>
      <c r="P41" s="60">
        <v>1</v>
      </c>
      <c r="Q41" s="60">
        <v>1</v>
      </c>
      <c r="R41" s="52"/>
    </row>
    <row r="42" spans="1:35" s="56" customFormat="1">
      <c r="A42" s="198" t="s">
        <v>357</v>
      </c>
      <c r="B42" s="18">
        <v>1824</v>
      </c>
      <c r="C42" s="203">
        <v>1806</v>
      </c>
      <c r="D42" s="203">
        <v>1704</v>
      </c>
      <c r="E42" s="18">
        <v>1541</v>
      </c>
      <c r="F42" s="18">
        <v>1420</v>
      </c>
      <c r="G42" s="18">
        <v>1242</v>
      </c>
      <c r="H42" s="18">
        <v>1132</v>
      </c>
      <c r="I42" s="59">
        <v>1053</v>
      </c>
      <c r="J42" s="60">
        <v>919</v>
      </c>
      <c r="K42" s="60">
        <v>823</v>
      </c>
      <c r="L42" s="59">
        <v>759</v>
      </c>
      <c r="M42" s="59">
        <v>664</v>
      </c>
      <c r="N42" s="59">
        <v>651</v>
      </c>
      <c r="O42" s="59">
        <v>617</v>
      </c>
      <c r="P42" s="59">
        <v>615</v>
      </c>
      <c r="Q42" s="59">
        <v>592</v>
      </c>
      <c r="R42" s="57"/>
      <c r="S42" s="7"/>
    </row>
    <row r="43" spans="1:35">
      <c r="A43" s="217" t="s">
        <v>242</v>
      </c>
      <c r="B43" s="16">
        <v>1</v>
      </c>
      <c r="C43" s="16">
        <v>1</v>
      </c>
      <c r="D43" s="16">
        <v>1</v>
      </c>
      <c r="E43" s="16">
        <v>1</v>
      </c>
      <c r="F43" s="16">
        <v>1</v>
      </c>
      <c r="G43" s="16">
        <v>1</v>
      </c>
      <c r="H43" s="16">
        <v>1</v>
      </c>
      <c r="I43" s="58">
        <v>1</v>
      </c>
      <c r="J43" s="58">
        <v>1</v>
      </c>
      <c r="K43" s="58">
        <v>1</v>
      </c>
      <c r="L43" s="58">
        <v>1</v>
      </c>
      <c r="M43" s="58">
        <v>1</v>
      </c>
      <c r="N43" s="58">
        <v>1</v>
      </c>
      <c r="O43" s="58">
        <v>1</v>
      </c>
      <c r="P43" s="58">
        <v>2</v>
      </c>
      <c r="Q43" s="58">
        <v>2</v>
      </c>
      <c r="R43" s="48"/>
    </row>
    <row r="45" spans="1:35">
      <c r="A45" s="11" t="s">
        <v>160</v>
      </c>
      <c r="B45" s="11"/>
      <c r="C45" s="11"/>
      <c r="D45" s="11"/>
      <c r="E45" s="11"/>
      <c r="F45" s="11"/>
      <c r="G45" s="11"/>
      <c r="H45" s="11"/>
      <c r="I45" s="11"/>
      <c r="J45" s="11"/>
      <c r="K45" s="54"/>
      <c r="L45" s="54"/>
      <c r="M45" s="55"/>
      <c r="N45" s="54"/>
      <c r="O45" s="55"/>
      <c r="P45" s="54"/>
      <c r="Q45" s="54"/>
    </row>
    <row r="46" spans="1:35">
      <c r="A46" s="11" t="s">
        <v>163</v>
      </c>
      <c r="B46" s="11"/>
      <c r="C46" s="11"/>
      <c r="D46" s="11"/>
      <c r="E46" s="11"/>
      <c r="F46" s="11"/>
      <c r="G46" s="11"/>
      <c r="H46" s="11"/>
      <c r="I46" s="11"/>
      <c r="J46" s="11"/>
      <c r="K46" s="54"/>
      <c r="L46" s="54"/>
      <c r="M46" s="55"/>
      <c r="N46" s="54"/>
      <c r="O46" s="55"/>
      <c r="P46" s="54"/>
      <c r="Q46" s="54"/>
    </row>
    <row r="47" spans="1:35" s="56" customFormat="1">
      <c r="A47" s="11" t="s">
        <v>162</v>
      </c>
      <c r="B47" s="11"/>
      <c r="C47" s="11"/>
      <c r="D47" s="11"/>
      <c r="E47" s="11"/>
      <c r="F47" s="11"/>
      <c r="G47" s="11"/>
      <c r="H47" s="11"/>
      <c r="I47" s="11"/>
      <c r="J47" s="11"/>
      <c r="K47" s="54"/>
      <c r="L47" s="54"/>
      <c r="M47" s="55"/>
      <c r="N47" s="54"/>
      <c r="O47" s="55"/>
      <c r="P47" s="54"/>
      <c r="Q47" s="54"/>
      <c r="R47" s="7"/>
      <c r="S47" s="7"/>
    </row>
    <row r="48" spans="1:35" s="53" customFormat="1">
      <c r="A48" s="11" t="s">
        <v>161</v>
      </c>
      <c r="B48" s="11"/>
      <c r="C48" s="11"/>
      <c r="D48" s="11"/>
      <c r="E48" s="11"/>
      <c r="F48" s="11"/>
      <c r="G48" s="11"/>
      <c r="H48" s="11"/>
      <c r="I48" s="11"/>
      <c r="J48" s="11"/>
      <c r="K48" s="54"/>
      <c r="L48" s="54"/>
      <c r="M48" s="55"/>
      <c r="N48" s="54"/>
      <c r="O48" s="55"/>
      <c r="P48" s="54"/>
      <c r="Q48" s="54"/>
      <c r="R48" s="7"/>
      <c r="S48" s="7"/>
    </row>
    <row r="56" spans="1:19" ht="12.75" customHeight="1"/>
    <row r="57" spans="1:19" s="4" customFormat="1">
      <c r="A57" s="51"/>
      <c r="B57" s="51"/>
      <c r="C57" s="51"/>
      <c r="D57" s="51"/>
      <c r="E57" s="51"/>
      <c r="F57" s="51"/>
      <c r="G57" s="51"/>
      <c r="H57" s="51"/>
      <c r="I57" s="51"/>
      <c r="J57" s="51"/>
      <c r="K57" s="48"/>
      <c r="L57" s="50"/>
      <c r="M57" s="50"/>
      <c r="N57" s="50"/>
      <c r="O57" s="50"/>
      <c r="P57" s="49"/>
      <c r="Q57" s="49"/>
      <c r="R57" s="7"/>
      <c r="S57" s="7"/>
    </row>
    <row r="58" spans="1:19" s="4" customFormat="1">
      <c r="A58" s="51"/>
      <c r="B58" s="51"/>
      <c r="C58" s="51"/>
      <c r="D58" s="51"/>
      <c r="E58" s="51"/>
      <c r="F58" s="51"/>
      <c r="G58" s="51"/>
      <c r="H58" s="51"/>
      <c r="I58" s="51"/>
      <c r="J58" s="51"/>
      <c r="K58" s="48"/>
      <c r="L58" s="50"/>
      <c r="M58" s="50"/>
      <c r="N58" s="50"/>
      <c r="O58" s="50"/>
      <c r="P58" s="49"/>
      <c r="Q58" s="49"/>
      <c r="R58" s="7"/>
      <c r="S58" s="7"/>
    </row>
    <row r="59" spans="1:19" s="4" customFormat="1">
      <c r="A59" s="51"/>
      <c r="B59" s="51"/>
      <c r="C59" s="51"/>
      <c r="D59" s="51"/>
      <c r="E59" s="51"/>
      <c r="F59" s="51"/>
      <c r="G59" s="51"/>
      <c r="H59" s="51"/>
      <c r="I59" s="51"/>
      <c r="J59" s="51"/>
      <c r="K59" s="48"/>
      <c r="L59" s="50"/>
      <c r="M59" s="50"/>
      <c r="N59" s="50"/>
      <c r="O59" s="50"/>
      <c r="P59" s="49"/>
      <c r="Q59" s="49"/>
      <c r="R59" s="7"/>
      <c r="S59" s="7"/>
    </row>
    <row r="60" spans="1:19" s="4" customFormat="1">
      <c r="A60" s="51"/>
      <c r="B60" s="51"/>
      <c r="C60" s="51"/>
      <c r="D60" s="51"/>
      <c r="E60" s="51"/>
      <c r="F60" s="51"/>
      <c r="G60" s="51"/>
      <c r="H60" s="51"/>
      <c r="I60" s="51"/>
      <c r="J60" s="51"/>
      <c r="K60" s="48"/>
      <c r="L60" s="50"/>
      <c r="M60" s="50"/>
      <c r="N60" s="50"/>
      <c r="O60" s="50"/>
      <c r="P60" s="49"/>
      <c r="Q60" s="49"/>
      <c r="R60" s="7"/>
      <c r="S60" s="7"/>
    </row>
  </sheetData>
  <pageMargins left="0.5" right="0.17" top="1" bottom="0.17" header="0.5" footer="0.25"/>
  <pageSetup firstPageNumber="15" fitToHeight="2" orientation="portrait" useFirstPageNumber="1" r:id="rId1"/>
  <headerFooter alignWithMargins="0">
    <oddFooter>&amp;C&amp;P of 31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showGridLines="0" workbookViewId="0">
      <selection activeCell="H1" sqref="H1"/>
    </sheetView>
  </sheetViews>
  <sheetFormatPr defaultColWidth="9.33203125" defaultRowHeight="13.2"/>
  <cols>
    <col min="1" max="1" width="9.33203125" style="75"/>
    <col min="2" max="2" width="14.109375" style="75" customWidth="1"/>
    <col min="3" max="3" width="13.44140625" style="76" customWidth="1"/>
    <col min="4" max="4" width="14.44140625" style="76" customWidth="1"/>
    <col min="5" max="5" width="14.44140625" style="75" customWidth="1"/>
    <col min="6" max="16384" width="9.33203125" style="75"/>
  </cols>
  <sheetData>
    <row r="1" spans="1:6">
      <c r="A1" s="75" t="s">
        <v>7</v>
      </c>
      <c r="B1" s="88"/>
      <c r="C1" s="78"/>
      <c r="D1" s="78"/>
      <c r="E1" s="77"/>
      <c r="F1" s="77"/>
    </row>
    <row r="2" spans="1:6">
      <c r="A2" s="82"/>
      <c r="B2" s="80"/>
      <c r="C2" s="81"/>
      <c r="D2" s="81"/>
      <c r="E2" s="80"/>
      <c r="F2" s="79"/>
    </row>
    <row r="3" spans="1:6">
      <c r="A3" s="495" t="s">
        <v>28</v>
      </c>
      <c r="B3" s="85"/>
      <c r="C3" s="86"/>
      <c r="D3" s="85"/>
      <c r="E3" s="87"/>
      <c r="F3" s="84"/>
    </row>
    <row r="4" spans="1:6" ht="13.5" customHeight="1">
      <c r="A4" s="496" t="s">
        <v>27</v>
      </c>
      <c r="B4" s="85"/>
      <c r="C4" s="86"/>
      <c r="D4" s="85"/>
      <c r="E4" s="84"/>
      <c r="F4" s="84"/>
    </row>
    <row r="5" spans="1:6">
      <c r="A5" s="497" t="s">
        <v>125</v>
      </c>
      <c r="B5" s="85"/>
      <c r="C5" s="86"/>
      <c r="D5" s="85"/>
      <c r="E5" s="84"/>
      <c r="F5" s="84"/>
    </row>
    <row r="6" spans="1:6">
      <c r="A6" s="82"/>
      <c r="B6" s="79"/>
      <c r="C6" s="81"/>
      <c r="D6" s="81"/>
      <c r="E6" s="79"/>
      <c r="F6" s="79"/>
    </row>
    <row r="7" spans="1:6">
      <c r="A7" s="82"/>
      <c r="B7" s="79"/>
      <c r="C7" s="81"/>
      <c r="D7" s="81"/>
      <c r="E7" s="83"/>
      <c r="F7" s="83"/>
    </row>
    <row r="8" spans="1:6">
      <c r="A8" s="82"/>
      <c r="B8" s="498"/>
      <c r="C8" s="499"/>
      <c r="D8" s="500" t="s">
        <v>26</v>
      </c>
      <c r="E8" s="501"/>
      <c r="F8" s="83"/>
    </row>
    <row r="9" spans="1:6" ht="30" customHeight="1">
      <c r="A9" s="82"/>
      <c r="B9" s="502" t="s">
        <v>169</v>
      </c>
      <c r="C9" s="503" t="s">
        <v>170</v>
      </c>
      <c r="D9" s="504" t="s">
        <v>24</v>
      </c>
      <c r="E9" s="505" t="s">
        <v>171</v>
      </c>
      <c r="F9" s="83"/>
    </row>
    <row r="10" spans="1:6" ht="24.75" customHeight="1">
      <c r="A10" s="82"/>
      <c r="B10" s="506">
        <v>2016</v>
      </c>
      <c r="C10" s="507">
        <v>449797</v>
      </c>
      <c r="D10" s="507">
        <v>302572</v>
      </c>
      <c r="E10" s="508">
        <f t="shared" ref="E10:E14" si="0">D10/C10</f>
        <v>0.67268567820594627</v>
      </c>
      <c r="F10" s="83"/>
    </row>
    <row r="11" spans="1:6" ht="12.75" customHeight="1">
      <c r="A11" s="82"/>
      <c r="B11" s="506">
        <v>2015</v>
      </c>
      <c r="C11" s="507">
        <v>461638</v>
      </c>
      <c r="D11" s="507">
        <v>304329</v>
      </c>
      <c r="E11" s="508">
        <f t="shared" ref="E11" si="1">D11/C11</f>
        <v>0.65923732448368633</v>
      </c>
      <c r="F11" s="83"/>
    </row>
    <row r="12" spans="1:6" ht="12.75" customHeight="1">
      <c r="A12" s="82"/>
      <c r="B12" s="506">
        <v>2014</v>
      </c>
      <c r="C12" s="507">
        <v>467576</v>
      </c>
      <c r="D12" s="507">
        <v>306066</v>
      </c>
      <c r="E12" s="508">
        <f t="shared" si="0"/>
        <v>0.65458021797525967</v>
      </c>
      <c r="F12" s="83"/>
    </row>
    <row r="13" spans="1:6" ht="12.75" customHeight="1">
      <c r="A13" s="82"/>
      <c r="B13" s="506">
        <v>2013</v>
      </c>
      <c r="C13" s="507">
        <v>473739</v>
      </c>
      <c r="D13" s="507">
        <v>307120</v>
      </c>
      <c r="E13" s="508">
        <f t="shared" si="0"/>
        <v>0.64828945896369095</v>
      </c>
      <c r="F13" s="83"/>
    </row>
    <row r="14" spans="1:6">
      <c r="A14" s="82"/>
      <c r="B14" s="506">
        <v>2012</v>
      </c>
      <c r="C14" s="507">
        <v>485919</v>
      </c>
      <c r="D14" s="507">
        <v>311952</v>
      </c>
      <c r="E14" s="508">
        <f t="shared" si="0"/>
        <v>0.64198354046662098</v>
      </c>
      <c r="F14" s="83"/>
    </row>
    <row r="15" spans="1:6">
      <c r="A15" s="82"/>
      <c r="B15" s="506">
        <v>2011</v>
      </c>
      <c r="C15" s="507">
        <v>494178</v>
      </c>
      <c r="D15" s="507">
        <v>314122</v>
      </c>
      <c r="E15" s="508">
        <f t="shared" ref="E15:E25" si="2">D15/C15</f>
        <v>0.63564545568600783</v>
      </c>
      <c r="F15" s="83"/>
    </row>
    <row r="16" spans="1:6">
      <c r="A16" s="82"/>
      <c r="B16" s="506">
        <v>2010</v>
      </c>
      <c r="C16" s="507">
        <v>504575</v>
      </c>
      <c r="D16" s="507">
        <v>318001</v>
      </c>
      <c r="E16" s="508">
        <f t="shared" si="2"/>
        <v>0.63023534657880398</v>
      </c>
      <c r="F16" s="83"/>
    </row>
    <row r="17" spans="1:7">
      <c r="A17" s="82"/>
      <c r="B17" s="506">
        <v>2009</v>
      </c>
      <c r="C17" s="507">
        <v>518523</v>
      </c>
      <c r="D17" s="509">
        <v>323495</v>
      </c>
      <c r="E17" s="508">
        <f t="shared" si="2"/>
        <v>0.62387782219882237</v>
      </c>
      <c r="F17" s="83"/>
      <c r="G17" s="173"/>
    </row>
    <row r="18" spans="1:7">
      <c r="A18" s="82"/>
      <c r="B18" s="506">
        <v>2008</v>
      </c>
      <c r="C18" s="507">
        <v>529882</v>
      </c>
      <c r="D18" s="509">
        <v>325247</v>
      </c>
      <c r="E18" s="508">
        <f t="shared" si="2"/>
        <v>0.61381024454501187</v>
      </c>
      <c r="F18" s="83"/>
    </row>
    <row r="19" spans="1:7" ht="14.25" customHeight="1">
      <c r="A19" s="82"/>
      <c r="B19" s="506">
        <v>2007</v>
      </c>
      <c r="C19" s="507">
        <v>503740</v>
      </c>
      <c r="D19" s="509">
        <v>309865</v>
      </c>
      <c r="E19" s="508">
        <f t="shared" si="2"/>
        <v>0.61512883630444282</v>
      </c>
      <c r="F19" s="83"/>
    </row>
    <row r="20" spans="1:7">
      <c r="A20" s="82"/>
      <c r="B20" s="506">
        <v>2006</v>
      </c>
      <c r="C20" s="507">
        <v>511065</v>
      </c>
      <c r="D20" s="509">
        <v>309333</v>
      </c>
      <c r="E20" s="508">
        <f t="shared" si="2"/>
        <v>0.60527134513222391</v>
      </c>
      <c r="F20" s="83"/>
    </row>
    <row r="21" spans="1:7">
      <c r="A21" s="82"/>
      <c r="B21" s="506">
        <v>2005</v>
      </c>
      <c r="C21" s="507">
        <v>522112</v>
      </c>
      <c r="D21" s="509">
        <v>311828</v>
      </c>
      <c r="E21" s="508">
        <f t="shared" si="2"/>
        <v>0.59724350330963472</v>
      </c>
      <c r="F21" s="83"/>
    </row>
    <row r="22" spans="1:7">
      <c r="A22" s="82"/>
      <c r="B22" s="506">
        <v>2004</v>
      </c>
      <c r="C22" s="507">
        <v>530432</v>
      </c>
      <c r="D22" s="509">
        <v>313545</v>
      </c>
      <c r="E22" s="508">
        <f t="shared" si="2"/>
        <v>0.59111252714768336</v>
      </c>
      <c r="F22" s="83"/>
    </row>
    <row r="23" spans="1:7" ht="24" customHeight="1">
      <c r="A23" s="82"/>
      <c r="B23" s="510">
        <v>2003</v>
      </c>
      <c r="C23" s="511">
        <v>537405</v>
      </c>
      <c r="D23" s="512">
        <v>315413</v>
      </c>
      <c r="E23" s="513">
        <f t="shared" si="2"/>
        <v>0.58691861817437496</v>
      </c>
      <c r="F23" s="83"/>
    </row>
    <row r="24" spans="1:7" ht="15" hidden="1" customHeight="1">
      <c r="A24" s="82"/>
      <c r="B24" s="510">
        <v>2002</v>
      </c>
      <c r="C24" s="511">
        <v>545434</v>
      </c>
      <c r="D24" s="512">
        <v>317389</v>
      </c>
      <c r="E24" s="513">
        <f t="shared" si="2"/>
        <v>0.58190175163264479</v>
      </c>
      <c r="F24" s="83"/>
    </row>
    <row r="25" spans="1:7" hidden="1">
      <c r="A25" s="82"/>
      <c r="B25" s="514">
        <v>2001</v>
      </c>
      <c r="C25" s="515">
        <v>525210</v>
      </c>
      <c r="D25" s="516">
        <v>315276</v>
      </c>
      <c r="E25" s="517">
        <f t="shared" si="2"/>
        <v>0.60028560004569598</v>
      </c>
      <c r="F25" s="83"/>
    </row>
    <row r="26" spans="1:7">
      <c r="A26" s="82"/>
      <c r="B26" s="518"/>
      <c r="C26" s="519"/>
      <c r="D26" s="519"/>
      <c r="E26" s="520"/>
      <c r="F26" s="79"/>
    </row>
    <row r="27" spans="1:7">
      <c r="A27" s="82"/>
      <c r="B27" s="521" t="s">
        <v>23</v>
      </c>
      <c r="C27" s="519"/>
      <c r="D27" s="519"/>
      <c r="E27" s="520"/>
      <c r="F27" s="79"/>
    </row>
    <row r="28" spans="1:7">
      <c r="B28" s="77"/>
      <c r="C28" s="78"/>
      <c r="D28" s="78"/>
      <c r="E28" s="77"/>
      <c r="F28" s="77"/>
    </row>
  </sheetData>
  <pageMargins left="0.75" right="0.75" top="1" bottom="1" header="0.5" footer="0.5"/>
  <pageSetup firstPageNumber="16" orientation="portrait" useFirstPageNumber="1" horizontalDpi="4294967292" verticalDpi="4294967292" r:id="rId1"/>
  <headerFooter alignWithMargins="0">
    <oddFooter>&amp;C&amp;8&amp;P of 31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showGridLines="0" zoomScaleNormal="100" workbookViewId="0">
      <selection activeCell="L1" sqref="L1"/>
    </sheetView>
  </sheetViews>
  <sheetFormatPr defaultColWidth="9.33203125" defaultRowHeight="13.2"/>
  <cols>
    <col min="1" max="1" width="11.21875" style="252" customWidth="1"/>
    <col min="2" max="3" width="9.77734375" style="252" customWidth="1"/>
    <col min="4" max="4" width="7.88671875" style="252" customWidth="1"/>
    <col min="5" max="5" width="7.77734375" style="252" customWidth="1"/>
    <col min="6" max="6" width="9.109375" style="252" customWidth="1"/>
    <col min="7" max="7" width="12.77734375" style="252" customWidth="1"/>
    <col min="8" max="8" width="11.77734375" style="252" customWidth="1"/>
    <col min="9" max="9" width="11.33203125" style="252" customWidth="1"/>
    <col min="10" max="255" width="9.77734375" style="252" customWidth="1"/>
    <col min="256" max="16384" width="9.33203125" style="252"/>
  </cols>
  <sheetData>
    <row r="1" spans="1:10">
      <c r="A1" s="528" t="s">
        <v>471</v>
      </c>
      <c r="B1" s="271"/>
      <c r="C1" s="271"/>
      <c r="D1" s="271"/>
      <c r="E1" s="271"/>
      <c r="F1" s="271"/>
      <c r="G1" s="271"/>
      <c r="H1" s="272"/>
      <c r="I1" s="272"/>
      <c r="J1" s="271"/>
    </row>
    <row r="2" spans="1:10" ht="13.5" customHeight="1">
      <c r="A2" s="528" t="s">
        <v>49</v>
      </c>
      <c r="B2" s="271"/>
      <c r="C2" s="271"/>
      <c r="D2" s="271"/>
      <c r="E2" s="271"/>
      <c r="F2" s="271"/>
      <c r="G2" s="271"/>
      <c r="H2" s="272"/>
      <c r="I2" s="272"/>
      <c r="J2" s="271"/>
    </row>
    <row r="3" spans="1:10" ht="13.5" customHeight="1">
      <c r="A3" s="528" t="s">
        <v>470</v>
      </c>
      <c r="B3" s="271"/>
      <c r="C3" s="271"/>
      <c r="D3" s="271"/>
      <c r="E3" s="271"/>
      <c r="F3" s="271"/>
      <c r="G3" s="271"/>
      <c r="H3" s="272"/>
      <c r="I3" s="272"/>
      <c r="J3" s="271"/>
    </row>
    <row r="4" spans="1:10">
      <c r="A4" s="528" t="s">
        <v>469</v>
      </c>
      <c r="B4" s="271"/>
      <c r="C4" s="271"/>
      <c r="D4" s="271"/>
      <c r="E4" s="271"/>
      <c r="F4" s="271"/>
      <c r="G4" s="271"/>
      <c r="H4" s="272"/>
      <c r="I4" s="272"/>
      <c r="J4" s="271"/>
    </row>
    <row r="5" spans="1:10">
      <c r="E5" s="270"/>
      <c r="H5" s="269"/>
      <c r="I5" s="269"/>
    </row>
    <row r="6" spans="1:10" ht="44.25" customHeight="1">
      <c r="A6" s="264"/>
      <c r="B6" s="268" t="s">
        <v>468</v>
      </c>
      <c r="C6" s="267"/>
      <c r="D6" s="267"/>
      <c r="E6" s="267"/>
      <c r="F6" s="267"/>
      <c r="G6" s="267"/>
      <c r="H6" s="266"/>
      <c r="I6" s="265" t="s">
        <v>467</v>
      </c>
      <c r="J6" s="264"/>
    </row>
    <row r="7" spans="1:10" ht="36.75" customHeight="1">
      <c r="A7" s="263" t="s">
        <v>466</v>
      </c>
      <c r="B7" s="262" t="s">
        <v>465</v>
      </c>
      <c r="C7" s="262" t="s">
        <v>464</v>
      </c>
      <c r="D7" s="262" t="s">
        <v>205</v>
      </c>
      <c r="E7" s="261" t="s">
        <v>463</v>
      </c>
      <c r="F7" s="262" t="s">
        <v>79</v>
      </c>
      <c r="G7" s="262" t="s">
        <v>78</v>
      </c>
      <c r="H7" s="261" t="s">
        <v>167</v>
      </c>
      <c r="I7" s="260" t="s">
        <v>462</v>
      </c>
      <c r="J7" s="259" t="s">
        <v>461</v>
      </c>
    </row>
    <row r="8" spans="1:10" s="258" customFormat="1" ht="31.5" customHeight="1">
      <c r="A8" s="522" t="s">
        <v>25</v>
      </c>
      <c r="B8" s="523">
        <f>SUM(C8:H8)</f>
        <v>584361</v>
      </c>
      <c r="C8" s="523">
        <f t="shared" ref="C8:J8" si="0">SUM(C9:C23)</f>
        <v>128501</v>
      </c>
      <c r="D8" s="523">
        <f t="shared" si="0"/>
        <v>5889</v>
      </c>
      <c r="E8" s="523">
        <f t="shared" si="0"/>
        <v>178</v>
      </c>
      <c r="F8" s="523">
        <f t="shared" si="0"/>
        <v>174517</v>
      </c>
      <c r="G8" s="523">
        <f t="shared" si="0"/>
        <v>112056</v>
      </c>
      <c r="H8" s="523">
        <f t="shared" si="0"/>
        <v>163220</v>
      </c>
      <c r="I8" s="523">
        <f t="shared" si="0"/>
        <v>104382</v>
      </c>
      <c r="J8" s="523">
        <f t="shared" si="0"/>
        <v>20362</v>
      </c>
    </row>
    <row r="9" spans="1:10">
      <c r="A9" s="524" t="s">
        <v>460</v>
      </c>
      <c r="B9" s="525">
        <v>259</v>
      </c>
      <c r="C9" s="525">
        <v>259</v>
      </c>
      <c r="D9" s="525">
        <v>0</v>
      </c>
      <c r="E9" s="525">
        <v>0</v>
      </c>
      <c r="F9" s="525">
        <v>0</v>
      </c>
      <c r="G9" s="525">
        <v>0</v>
      </c>
      <c r="H9" s="525">
        <v>0</v>
      </c>
      <c r="I9" s="525">
        <v>0</v>
      </c>
      <c r="J9" s="525">
        <v>0</v>
      </c>
    </row>
    <row r="10" spans="1:10">
      <c r="A10" s="524" t="s">
        <v>459</v>
      </c>
      <c r="B10" s="525">
        <v>16491</v>
      </c>
      <c r="C10" s="525">
        <v>12697</v>
      </c>
      <c r="D10" s="525">
        <v>16</v>
      </c>
      <c r="E10" s="525">
        <v>3</v>
      </c>
      <c r="F10" s="525">
        <v>3482</v>
      </c>
      <c r="G10" s="525">
        <v>293</v>
      </c>
      <c r="H10" s="525">
        <v>0</v>
      </c>
      <c r="I10" s="525">
        <v>56</v>
      </c>
      <c r="J10" s="525">
        <v>214</v>
      </c>
    </row>
    <row r="11" spans="1:10" ht="13.2" customHeight="1">
      <c r="A11" s="524" t="s">
        <v>458</v>
      </c>
      <c r="B11" s="525">
        <v>57599</v>
      </c>
      <c r="C11" s="525">
        <v>31808</v>
      </c>
      <c r="D11" s="525">
        <v>112</v>
      </c>
      <c r="E11" s="525">
        <v>28</v>
      </c>
      <c r="F11" s="525">
        <v>14815</v>
      </c>
      <c r="G11" s="525">
        <v>10058</v>
      </c>
      <c r="H11" s="525">
        <v>778</v>
      </c>
      <c r="I11" s="525">
        <v>3637</v>
      </c>
      <c r="J11" s="525">
        <v>1388</v>
      </c>
    </row>
    <row r="12" spans="1:10">
      <c r="A12" s="524" t="s">
        <v>457</v>
      </c>
      <c r="B12" s="525">
        <v>64176</v>
      </c>
      <c r="C12" s="525">
        <v>26837</v>
      </c>
      <c r="D12" s="525">
        <v>201</v>
      </c>
      <c r="E12" s="525">
        <v>30</v>
      </c>
      <c r="F12" s="525">
        <v>13698</v>
      </c>
      <c r="G12" s="525">
        <v>17703</v>
      </c>
      <c r="H12" s="525">
        <v>5707</v>
      </c>
      <c r="I12" s="525">
        <v>8101</v>
      </c>
      <c r="J12" s="525">
        <v>2397</v>
      </c>
    </row>
    <row r="13" spans="1:10">
      <c r="A13" s="524" t="s">
        <v>456</v>
      </c>
      <c r="B13" s="525">
        <v>55351</v>
      </c>
      <c r="C13" s="525">
        <v>17693</v>
      </c>
      <c r="D13" s="525">
        <v>239</v>
      </c>
      <c r="E13" s="525">
        <v>12</v>
      </c>
      <c r="F13" s="525">
        <v>13167</v>
      </c>
      <c r="G13" s="525">
        <v>12011</v>
      </c>
      <c r="H13" s="525">
        <v>12229</v>
      </c>
      <c r="I13" s="525">
        <v>11884</v>
      </c>
      <c r="J13" s="525">
        <v>2761</v>
      </c>
    </row>
    <row r="14" spans="1:10">
      <c r="A14" s="524" t="s">
        <v>455</v>
      </c>
      <c r="B14" s="525">
        <v>50246</v>
      </c>
      <c r="C14" s="525">
        <v>12314</v>
      </c>
      <c r="D14" s="525">
        <v>234</v>
      </c>
      <c r="E14" s="525">
        <v>10</v>
      </c>
      <c r="F14" s="525">
        <v>12342</v>
      </c>
      <c r="G14" s="525">
        <v>8997</v>
      </c>
      <c r="H14" s="525">
        <v>16349</v>
      </c>
      <c r="I14" s="525">
        <v>11919</v>
      </c>
      <c r="J14" s="525">
        <v>2564</v>
      </c>
    </row>
    <row r="15" spans="1:10">
      <c r="A15" s="524" t="s">
        <v>454</v>
      </c>
      <c r="B15" s="525">
        <v>44770</v>
      </c>
      <c r="C15" s="525">
        <v>6212</v>
      </c>
      <c r="D15" s="525">
        <v>292</v>
      </c>
      <c r="E15" s="525">
        <v>9</v>
      </c>
      <c r="F15" s="525">
        <v>12577</v>
      </c>
      <c r="G15" s="525">
        <v>7513</v>
      </c>
      <c r="H15" s="525">
        <v>18167</v>
      </c>
      <c r="I15" s="525">
        <v>10691</v>
      </c>
      <c r="J15" s="525">
        <v>2217</v>
      </c>
    </row>
    <row r="16" spans="1:10">
      <c r="A16" s="524" t="s">
        <v>453</v>
      </c>
      <c r="B16" s="525">
        <v>49254</v>
      </c>
      <c r="C16" s="525">
        <v>5571</v>
      </c>
      <c r="D16" s="525">
        <v>427</v>
      </c>
      <c r="E16" s="525">
        <v>11</v>
      </c>
      <c r="F16" s="525">
        <v>13322</v>
      </c>
      <c r="G16" s="525">
        <v>7417</v>
      </c>
      <c r="H16" s="525">
        <v>22506</v>
      </c>
      <c r="I16" s="525">
        <v>11642</v>
      </c>
      <c r="J16" s="525">
        <v>2143</v>
      </c>
    </row>
    <row r="17" spans="1:11">
      <c r="A17" s="524" t="s">
        <v>452</v>
      </c>
      <c r="B17" s="525">
        <v>56377</v>
      </c>
      <c r="C17" s="525">
        <v>4962</v>
      </c>
      <c r="D17" s="525">
        <v>676</v>
      </c>
      <c r="E17" s="525">
        <v>11</v>
      </c>
      <c r="F17" s="525">
        <v>16929</v>
      </c>
      <c r="G17" s="525">
        <v>8214</v>
      </c>
      <c r="H17" s="525">
        <v>25585</v>
      </c>
      <c r="I17" s="525">
        <v>10614</v>
      </c>
      <c r="J17" s="525">
        <v>2094</v>
      </c>
    </row>
    <row r="18" spans="1:11">
      <c r="A18" s="524" t="s">
        <v>451</v>
      </c>
      <c r="B18" s="525">
        <v>59558</v>
      </c>
      <c r="C18" s="525">
        <v>4069</v>
      </c>
      <c r="D18" s="525">
        <v>933</v>
      </c>
      <c r="E18" s="525">
        <v>19</v>
      </c>
      <c r="F18" s="525">
        <v>20822</v>
      </c>
      <c r="G18" s="525">
        <v>8966</v>
      </c>
      <c r="H18" s="525">
        <v>24749</v>
      </c>
      <c r="I18" s="525">
        <v>9733</v>
      </c>
      <c r="J18" s="525">
        <v>1746</v>
      </c>
    </row>
    <row r="19" spans="1:11">
      <c r="A19" s="524" t="s">
        <v>450</v>
      </c>
      <c r="B19" s="525">
        <v>52066</v>
      </c>
      <c r="C19" s="525">
        <v>2847</v>
      </c>
      <c r="D19" s="525">
        <v>993</v>
      </c>
      <c r="E19" s="525">
        <v>15</v>
      </c>
      <c r="F19" s="525">
        <v>21015</v>
      </c>
      <c r="G19" s="525">
        <v>9275</v>
      </c>
      <c r="H19" s="525">
        <v>17921</v>
      </c>
      <c r="I19" s="525">
        <v>8703</v>
      </c>
      <c r="J19" s="525">
        <v>1425</v>
      </c>
    </row>
    <row r="20" spans="1:11">
      <c r="A20" s="524" t="s">
        <v>449</v>
      </c>
      <c r="B20" s="525">
        <v>36580</v>
      </c>
      <c r="C20" s="525">
        <v>1798</v>
      </c>
      <c r="D20" s="525">
        <v>807</v>
      </c>
      <c r="E20" s="525">
        <v>14</v>
      </c>
      <c r="F20" s="525">
        <v>15516</v>
      </c>
      <c r="G20" s="525">
        <v>8598</v>
      </c>
      <c r="H20" s="525">
        <v>9847</v>
      </c>
      <c r="I20" s="525">
        <v>7572</v>
      </c>
      <c r="J20" s="525">
        <v>893</v>
      </c>
    </row>
    <row r="21" spans="1:11">
      <c r="A21" s="524" t="s">
        <v>448</v>
      </c>
      <c r="B21" s="525">
        <v>23543</v>
      </c>
      <c r="C21" s="525">
        <v>954</v>
      </c>
      <c r="D21" s="525">
        <v>560</v>
      </c>
      <c r="E21" s="525">
        <v>9</v>
      </c>
      <c r="F21" s="525">
        <v>9758</v>
      </c>
      <c r="G21" s="525">
        <v>6762</v>
      </c>
      <c r="H21" s="525">
        <v>5500</v>
      </c>
      <c r="I21" s="525">
        <v>5499</v>
      </c>
      <c r="J21" s="525">
        <v>376</v>
      </c>
    </row>
    <row r="22" spans="1:11">
      <c r="A22" s="524" t="s">
        <v>447</v>
      </c>
      <c r="B22" s="525">
        <v>11018</v>
      </c>
      <c r="C22" s="525">
        <v>328</v>
      </c>
      <c r="D22" s="525">
        <v>266</v>
      </c>
      <c r="E22" s="525">
        <v>3</v>
      </c>
      <c r="F22" s="525">
        <v>4382</v>
      </c>
      <c r="G22" s="525">
        <v>3574</v>
      </c>
      <c r="H22" s="525">
        <v>2465</v>
      </c>
      <c r="I22" s="525">
        <v>2683</v>
      </c>
      <c r="J22" s="525">
        <v>118</v>
      </c>
    </row>
    <row r="23" spans="1:11" ht="24.75" customHeight="1">
      <c r="A23" s="526" t="s">
        <v>446</v>
      </c>
      <c r="B23" s="527">
        <v>7073</v>
      </c>
      <c r="C23" s="527">
        <v>152</v>
      </c>
      <c r="D23" s="527">
        <v>133</v>
      </c>
      <c r="E23" s="527">
        <v>4</v>
      </c>
      <c r="F23" s="527">
        <v>2692</v>
      </c>
      <c r="G23" s="527">
        <v>2675</v>
      </c>
      <c r="H23" s="527">
        <v>1417</v>
      </c>
      <c r="I23" s="527">
        <v>1648</v>
      </c>
      <c r="J23" s="527">
        <v>26</v>
      </c>
      <c r="K23" s="257"/>
    </row>
    <row r="24" spans="1:11" ht="12" customHeight="1">
      <c r="B24" s="253"/>
      <c r="C24" s="253"/>
      <c r="D24" s="253"/>
      <c r="E24" s="253"/>
      <c r="F24" s="253"/>
      <c r="G24" s="253"/>
      <c r="H24" s="253"/>
      <c r="I24" s="253"/>
      <c r="J24" s="253"/>
    </row>
    <row r="25" spans="1:11" s="255" customFormat="1">
      <c r="A25" s="529" t="s">
        <v>445</v>
      </c>
      <c r="K25" s="256"/>
    </row>
    <row r="26" spans="1:11" s="255" customFormat="1">
      <c r="A26" s="529" t="s">
        <v>444</v>
      </c>
      <c r="K26" s="256"/>
    </row>
    <row r="27" spans="1:11" s="255" customFormat="1">
      <c r="A27" s="529" t="s">
        <v>443</v>
      </c>
      <c r="K27" s="256"/>
    </row>
    <row r="28" spans="1:11">
      <c r="A28" s="530" t="s">
        <v>442</v>
      </c>
    </row>
    <row r="29" spans="1:11">
      <c r="A29" s="531" t="s">
        <v>441</v>
      </c>
    </row>
    <row r="33" spans="10:11">
      <c r="J33" s="253"/>
      <c r="K33" s="253"/>
    </row>
    <row r="34" spans="10:11">
      <c r="J34" s="253"/>
      <c r="K34" s="253"/>
    </row>
    <row r="55" spans="2:11">
      <c r="J55" s="253"/>
      <c r="K55" s="253"/>
    </row>
    <row r="63" spans="2:11">
      <c r="B63" s="253"/>
      <c r="C63" s="253"/>
      <c r="D63" s="253"/>
      <c r="E63" s="253"/>
      <c r="F63" s="253"/>
      <c r="G63" s="253"/>
      <c r="H63" s="253"/>
      <c r="I63" s="253"/>
    </row>
    <row r="64" spans="2:11">
      <c r="B64" s="253"/>
      <c r="C64" s="253"/>
      <c r="D64" s="253"/>
      <c r="E64" s="253"/>
      <c r="F64" s="253"/>
      <c r="G64" s="253"/>
      <c r="H64" s="253"/>
      <c r="I64" s="253"/>
    </row>
    <row r="66" spans="2:6">
      <c r="B66" s="253"/>
      <c r="C66" s="253"/>
      <c r="D66" s="253"/>
      <c r="F66" s="253"/>
    </row>
    <row r="84" spans="2:9">
      <c r="B84" s="253"/>
      <c r="C84" s="253"/>
      <c r="D84" s="253"/>
      <c r="F84" s="253"/>
    </row>
    <row r="85" spans="2:9">
      <c r="B85" s="253"/>
      <c r="C85" s="253"/>
      <c r="D85" s="253"/>
      <c r="E85" s="253"/>
      <c r="F85" s="253"/>
      <c r="G85" s="253"/>
      <c r="H85" s="253"/>
      <c r="I85" s="253"/>
    </row>
  </sheetData>
  <pageMargins left="0.75" right="0.33" top="1" bottom="1" header="0.5" footer="0.5"/>
  <pageSetup firstPageNumber="17" orientation="portrait" useFirstPageNumber="1" horizontalDpi="4294967292" verticalDpi="4294967292" r:id="rId1"/>
  <headerFooter alignWithMargins="0">
    <oddFooter>&amp;C &amp;P of 31</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3"/>
  <sheetViews>
    <sheetView showGridLines="0" zoomScaleNormal="100" workbookViewId="0">
      <selection activeCell="J1" sqref="J1"/>
    </sheetView>
  </sheetViews>
  <sheetFormatPr defaultColWidth="9.33203125" defaultRowHeight="13.2"/>
  <cols>
    <col min="1" max="1" width="11.21875" style="252" customWidth="1"/>
    <col min="2" max="3" width="9.77734375" style="252" customWidth="1"/>
    <col min="4" max="4" width="8" style="252" customWidth="1"/>
    <col min="5" max="5" width="7.77734375" style="252" customWidth="1"/>
    <col min="6" max="6" width="9.109375" style="252" customWidth="1"/>
    <col min="7" max="7" width="12.77734375" style="252" customWidth="1"/>
    <col min="8" max="8" width="11.77734375" style="252" customWidth="1"/>
    <col min="9" max="9" width="11.33203125" style="252" customWidth="1"/>
    <col min="10" max="255" width="9.77734375" style="252" customWidth="1"/>
    <col min="256" max="16384" width="9.33203125" style="252"/>
  </cols>
  <sheetData>
    <row r="1" spans="1:10">
      <c r="A1" s="528" t="s">
        <v>473</v>
      </c>
      <c r="B1" s="532"/>
      <c r="C1" s="532"/>
      <c r="D1" s="532"/>
      <c r="E1" s="532"/>
      <c r="F1" s="532"/>
      <c r="G1" s="532"/>
      <c r="H1" s="533"/>
      <c r="I1" s="532"/>
      <c r="J1" s="532"/>
    </row>
    <row r="2" spans="1:10" ht="13.5" customHeight="1">
      <c r="A2" s="528" t="s">
        <v>472</v>
      </c>
      <c r="B2" s="532"/>
      <c r="C2" s="532"/>
      <c r="D2" s="532"/>
      <c r="E2" s="532"/>
      <c r="F2" s="532"/>
      <c r="G2" s="532"/>
      <c r="H2" s="533"/>
      <c r="I2" s="532"/>
      <c r="J2" s="532"/>
    </row>
    <row r="3" spans="1:10" ht="13.5" customHeight="1">
      <c r="A3" s="528" t="s">
        <v>470</v>
      </c>
      <c r="B3" s="532"/>
      <c r="C3" s="532"/>
      <c r="D3" s="532"/>
      <c r="E3" s="532"/>
      <c r="F3" s="532"/>
      <c r="G3" s="532"/>
      <c r="H3" s="533"/>
      <c r="I3" s="532"/>
      <c r="J3" s="532"/>
    </row>
    <row r="4" spans="1:10">
      <c r="A4" s="528" t="s">
        <v>469</v>
      </c>
      <c r="B4" s="532"/>
      <c r="C4" s="532"/>
      <c r="D4" s="532"/>
      <c r="E4" s="532"/>
      <c r="F4" s="532"/>
      <c r="G4" s="532"/>
      <c r="H4" s="533"/>
      <c r="I4" s="532"/>
      <c r="J4" s="532"/>
    </row>
    <row r="5" spans="1:10">
      <c r="A5" s="254"/>
      <c r="B5" s="254"/>
      <c r="C5" s="254"/>
      <c r="D5" s="254"/>
      <c r="E5" s="254"/>
      <c r="F5" s="254"/>
      <c r="G5" s="254"/>
      <c r="H5" s="534"/>
      <c r="I5" s="254"/>
      <c r="J5" s="254"/>
    </row>
    <row r="6" spans="1:10" ht="44.25" customHeight="1">
      <c r="A6" s="535"/>
      <c r="B6" s="268" t="s">
        <v>468</v>
      </c>
      <c r="C6" s="267"/>
      <c r="D6" s="267"/>
      <c r="E6" s="267"/>
      <c r="F6" s="267"/>
      <c r="G6" s="267"/>
      <c r="H6" s="266"/>
      <c r="I6" s="265" t="s">
        <v>467</v>
      </c>
      <c r="J6" s="535"/>
    </row>
    <row r="7" spans="1:10" ht="36.75" customHeight="1">
      <c r="A7" s="263" t="s">
        <v>466</v>
      </c>
      <c r="B7" s="262" t="s">
        <v>465</v>
      </c>
      <c r="C7" s="262" t="s">
        <v>464</v>
      </c>
      <c r="D7" s="262" t="s">
        <v>205</v>
      </c>
      <c r="E7" s="261" t="s">
        <v>463</v>
      </c>
      <c r="F7" s="262" t="s">
        <v>79</v>
      </c>
      <c r="G7" s="262" t="s">
        <v>78</v>
      </c>
      <c r="H7" s="261" t="s">
        <v>167</v>
      </c>
      <c r="I7" s="260" t="s">
        <v>462</v>
      </c>
      <c r="J7" s="259" t="s">
        <v>461</v>
      </c>
    </row>
    <row r="8" spans="1:10" ht="32.25" customHeight="1">
      <c r="A8" s="522" t="s">
        <v>25</v>
      </c>
      <c r="B8" s="523">
        <f>SUM(C8:H8)</f>
        <v>39187</v>
      </c>
      <c r="C8" s="523">
        <f t="shared" ref="C8:J8" si="0">SUM(C9:C23)</f>
        <v>15971</v>
      </c>
      <c r="D8" s="523">
        <f t="shared" si="0"/>
        <v>223</v>
      </c>
      <c r="E8" s="523">
        <f t="shared" si="0"/>
        <v>15</v>
      </c>
      <c r="F8" s="523">
        <f t="shared" si="0"/>
        <v>10009</v>
      </c>
      <c r="G8" s="523">
        <f t="shared" si="0"/>
        <v>6081</v>
      </c>
      <c r="H8" s="523">
        <f t="shared" si="0"/>
        <v>6888</v>
      </c>
      <c r="I8" s="523">
        <f t="shared" si="0"/>
        <v>6848</v>
      </c>
      <c r="J8" s="523">
        <f t="shared" si="0"/>
        <v>793</v>
      </c>
    </row>
    <row r="9" spans="1:10">
      <c r="A9" s="524" t="s">
        <v>460</v>
      </c>
      <c r="B9" s="525">
        <v>48</v>
      </c>
      <c r="C9" s="525">
        <v>48</v>
      </c>
      <c r="D9" s="525">
        <v>0</v>
      </c>
      <c r="E9" s="525">
        <v>0</v>
      </c>
      <c r="F9" s="525">
        <v>0</v>
      </c>
      <c r="G9" s="525">
        <v>0</v>
      </c>
      <c r="H9" s="525">
        <v>0</v>
      </c>
      <c r="I9" s="525">
        <v>0</v>
      </c>
      <c r="J9" s="525">
        <v>0</v>
      </c>
    </row>
    <row r="10" spans="1:10">
      <c r="A10" s="524" t="s">
        <v>459</v>
      </c>
      <c r="B10" s="525">
        <v>2382</v>
      </c>
      <c r="C10" s="525">
        <v>1955</v>
      </c>
      <c r="D10" s="525">
        <v>2</v>
      </c>
      <c r="E10" s="525">
        <v>0</v>
      </c>
      <c r="F10" s="525">
        <v>396</v>
      </c>
      <c r="G10" s="525">
        <v>29</v>
      </c>
      <c r="H10" s="525">
        <v>0</v>
      </c>
      <c r="I10" s="525">
        <v>9</v>
      </c>
      <c r="J10" s="525">
        <v>10</v>
      </c>
    </row>
    <row r="11" spans="1:10">
      <c r="A11" s="524" t="s">
        <v>458</v>
      </c>
      <c r="B11" s="525">
        <v>6852</v>
      </c>
      <c r="C11" s="525">
        <v>4449</v>
      </c>
      <c r="D11" s="525">
        <v>18</v>
      </c>
      <c r="E11" s="525">
        <v>5</v>
      </c>
      <c r="F11" s="525">
        <v>1508</v>
      </c>
      <c r="G11" s="525">
        <v>819</v>
      </c>
      <c r="H11" s="525">
        <v>53</v>
      </c>
      <c r="I11" s="525">
        <v>350</v>
      </c>
      <c r="J11" s="525">
        <v>67</v>
      </c>
    </row>
    <row r="12" spans="1:10">
      <c r="A12" s="524" t="s">
        <v>457</v>
      </c>
      <c r="B12" s="525">
        <v>6075</v>
      </c>
      <c r="C12" s="525">
        <v>3266</v>
      </c>
      <c r="D12" s="525">
        <v>21</v>
      </c>
      <c r="E12" s="525">
        <v>5</v>
      </c>
      <c r="F12" s="525">
        <v>1164</v>
      </c>
      <c r="G12" s="525">
        <v>1229</v>
      </c>
      <c r="H12" s="525">
        <v>390</v>
      </c>
      <c r="I12" s="525">
        <v>688</v>
      </c>
      <c r="J12" s="525">
        <v>132</v>
      </c>
    </row>
    <row r="13" spans="1:10">
      <c r="A13" s="524" t="s">
        <v>456</v>
      </c>
      <c r="B13" s="525">
        <v>4493</v>
      </c>
      <c r="C13" s="525">
        <v>1974</v>
      </c>
      <c r="D13" s="525">
        <v>14</v>
      </c>
      <c r="E13" s="525">
        <v>0</v>
      </c>
      <c r="F13" s="525">
        <v>927</v>
      </c>
      <c r="G13" s="525">
        <v>820</v>
      </c>
      <c r="H13" s="525">
        <v>758</v>
      </c>
      <c r="I13" s="525">
        <v>931</v>
      </c>
      <c r="J13" s="525">
        <v>107</v>
      </c>
    </row>
    <row r="14" spans="1:10">
      <c r="A14" s="524" t="s">
        <v>455</v>
      </c>
      <c r="B14" s="525">
        <v>3658</v>
      </c>
      <c r="C14" s="525">
        <v>1373</v>
      </c>
      <c r="D14" s="525">
        <v>7</v>
      </c>
      <c r="E14" s="525">
        <v>1</v>
      </c>
      <c r="F14" s="525">
        <v>723</v>
      </c>
      <c r="G14" s="525">
        <v>558</v>
      </c>
      <c r="H14" s="525">
        <v>996</v>
      </c>
      <c r="I14" s="525">
        <v>979</v>
      </c>
      <c r="J14" s="525">
        <v>98</v>
      </c>
    </row>
    <row r="15" spans="1:10">
      <c r="A15" s="524" t="s">
        <v>454</v>
      </c>
      <c r="B15" s="525">
        <v>2731</v>
      </c>
      <c r="C15" s="525">
        <v>683</v>
      </c>
      <c r="D15" s="525">
        <v>6</v>
      </c>
      <c r="E15" s="525">
        <v>0</v>
      </c>
      <c r="F15" s="525">
        <v>595</v>
      </c>
      <c r="G15" s="525">
        <v>423</v>
      </c>
      <c r="H15" s="525">
        <v>1024</v>
      </c>
      <c r="I15" s="525">
        <v>852</v>
      </c>
      <c r="J15" s="525">
        <v>61</v>
      </c>
    </row>
    <row r="16" spans="1:10">
      <c r="A16" s="524" t="s">
        <v>453</v>
      </c>
      <c r="B16" s="525">
        <v>2684</v>
      </c>
      <c r="C16" s="525">
        <v>606</v>
      </c>
      <c r="D16" s="525">
        <v>13</v>
      </c>
      <c r="E16" s="525">
        <v>0</v>
      </c>
      <c r="F16" s="525">
        <v>634</v>
      </c>
      <c r="G16" s="525">
        <v>339</v>
      </c>
      <c r="H16" s="525">
        <v>1092</v>
      </c>
      <c r="I16" s="525">
        <v>836</v>
      </c>
      <c r="J16" s="525">
        <v>80</v>
      </c>
    </row>
    <row r="17" spans="1:11">
      <c r="A17" s="524" t="s">
        <v>452</v>
      </c>
      <c r="B17" s="525">
        <v>2794</v>
      </c>
      <c r="C17" s="525">
        <v>584</v>
      </c>
      <c r="D17" s="525">
        <v>25</v>
      </c>
      <c r="E17" s="525">
        <v>0</v>
      </c>
      <c r="F17" s="525">
        <v>776</v>
      </c>
      <c r="G17" s="525">
        <v>356</v>
      </c>
      <c r="H17" s="525">
        <v>1053</v>
      </c>
      <c r="I17" s="525">
        <v>670</v>
      </c>
      <c r="J17" s="525">
        <v>95</v>
      </c>
    </row>
    <row r="18" spans="1:11">
      <c r="A18" s="524" t="s">
        <v>451</v>
      </c>
      <c r="B18" s="525">
        <v>2775</v>
      </c>
      <c r="C18" s="525">
        <v>486</v>
      </c>
      <c r="D18" s="525">
        <v>48</v>
      </c>
      <c r="E18" s="525">
        <v>1</v>
      </c>
      <c r="F18" s="525">
        <v>1028</v>
      </c>
      <c r="G18" s="525">
        <v>407</v>
      </c>
      <c r="H18" s="525">
        <v>805</v>
      </c>
      <c r="I18" s="525">
        <v>563</v>
      </c>
      <c r="J18" s="525">
        <v>74</v>
      </c>
    </row>
    <row r="19" spans="1:11">
      <c r="A19" s="524" t="s">
        <v>450</v>
      </c>
      <c r="B19" s="525">
        <v>2240</v>
      </c>
      <c r="C19" s="525">
        <v>304</v>
      </c>
      <c r="D19" s="525">
        <v>31</v>
      </c>
      <c r="E19" s="525">
        <v>0</v>
      </c>
      <c r="F19" s="525">
        <v>1026</v>
      </c>
      <c r="G19" s="525">
        <v>418</v>
      </c>
      <c r="H19" s="525">
        <v>461</v>
      </c>
      <c r="I19" s="525">
        <v>451</v>
      </c>
      <c r="J19" s="525">
        <v>44</v>
      </c>
    </row>
    <row r="20" spans="1:11">
      <c r="A20" s="524" t="s">
        <v>449</v>
      </c>
      <c r="B20" s="525">
        <v>1295</v>
      </c>
      <c r="C20" s="525">
        <v>143</v>
      </c>
      <c r="D20" s="525">
        <v>16</v>
      </c>
      <c r="E20" s="525">
        <v>1</v>
      </c>
      <c r="F20" s="525">
        <v>634</v>
      </c>
      <c r="G20" s="525">
        <v>350</v>
      </c>
      <c r="H20" s="525">
        <v>151</v>
      </c>
      <c r="I20" s="525">
        <v>269</v>
      </c>
      <c r="J20" s="525">
        <v>19</v>
      </c>
    </row>
    <row r="21" spans="1:11">
      <c r="A21" s="524" t="s">
        <v>448</v>
      </c>
      <c r="B21" s="525">
        <v>718</v>
      </c>
      <c r="C21" s="525">
        <v>69</v>
      </c>
      <c r="D21" s="525">
        <v>15</v>
      </c>
      <c r="E21" s="525">
        <v>1</v>
      </c>
      <c r="F21" s="525">
        <v>387</v>
      </c>
      <c r="G21" s="525">
        <v>186</v>
      </c>
      <c r="H21" s="525">
        <v>60</v>
      </c>
      <c r="I21" s="525">
        <v>143</v>
      </c>
      <c r="J21" s="525">
        <v>4</v>
      </c>
    </row>
    <row r="22" spans="1:11">
      <c r="A22" s="524" t="s">
        <v>447</v>
      </c>
      <c r="B22" s="525">
        <v>278</v>
      </c>
      <c r="C22" s="525">
        <v>22</v>
      </c>
      <c r="D22" s="525">
        <v>5</v>
      </c>
      <c r="E22" s="525">
        <v>1</v>
      </c>
      <c r="F22" s="525">
        <v>148</v>
      </c>
      <c r="G22" s="525">
        <v>79</v>
      </c>
      <c r="H22" s="525">
        <v>23</v>
      </c>
      <c r="I22" s="525">
        <v>66</v>
      </c>
      <c r="J22" s="525">
        <v>2</v>
      </c>
    </row>
    <row r="23" spans="1:11" ht="24" customHeight="1">
      <c r="A23" s="526" t="s">
        <v>446</v>
      </c>
      <c r="B23" s="527">
        <v>164</v>
      </c>
      <c r="C23" s="527">
        <v>9</v>
      </c>
      <c r="D23" s="527">
        <v>2</v>
      </c>
      <c r="E23" s="527">
        <v>0</v>
      </c>
      <c r="F23" s="527">
        <v>63</v>
      </c>
      <c r="G23" s="527">
        <v>68</v>
      </c>
      <c r="H23" s="527">
        <v>22</v>
      </c>
      <c r="I23" s="527">
        <v>41</v>
      </c>
      <c r="J23" s="527">
        <v>0</v>
      </c>
    </row>
    <row r="24" spans="1:11" ht="12" customHeight="1">
      <c r="B24" s="253"/>
      <c r="C24" s="253"/>
      <c r="D24" s="253"/>
      <c r="E24" s="253"/>
      <c r="F24" s="253"/>
      <c r="G24" s="253"/>
      <c r="H24" s="253"/>
      <c r="I24" s="253"/>
      <c r="J24" s="253"/>
    </row>
    <row r="25" spans="1:11" s="255" customFormat="1">
      <c r="A25" s="529" t="s">
        <v>445</v>
      </c>
      <c r="K25" s="256"/>
    </row>
    <row r="26" spans="1:11" s="255" customFormat="1">
      <c r="A26" s="529" t="s">
        <v>444</v>
      </c>
      <c r="K26" s="256"/>
    </row>
    <row r="27" spans="1:11" s="255" customFormat="1">
      <c r="A27" s="529" t="s">
        <v>443</v>
      </c>
      <c r="K27" s="256"/>
    </row>
    <row r="28" spans="1:11">
      <c r="A28" s="530" t="s">
        <v>442</v>
      </c>
    </row>
    <row r="29" spans="1:11">
      <c r="A29" s="531" t="s">
        <v>441</v>
      </c>
    </row>
    <row r="41" spans="9:11">
      <c r="I41" s="253"/>
      <c r="J41" s="253"/>
      <c r="K41" s="253"/>
    </row>
    <row r="42" spans="9:11">
      <c r="I42" s="253"/>
      <c r="J42" s="253"/>
      <c r="K42" s="253"/>
    </row>
    <row r="63" spans="9:11">
      <c r="I63" s="253"/>
      <c r="J63" s="253"/>
      <c r="K63" s="253"/>
    </row>
    <row r="71" spans="2:8">
      <c r="B71" s="253"/>
      <c r="C71" s="253"/>
      <c r="D71" s="253"/>
      <c r="E71" s="253"/>
      <c r="F71" s="253"/>
      <c r="G71" s="253"/>
      <c r="H71" s="253"/>
    </row>
    <row r="72" spans="2:8">
      <c r="B72" s="253"/>
      <c r="C72" s="253"/>
      <c r="D72" s="253"/>
      <c r="E72" s="253"/>
      <c r="F72" s="253"/>
      <c r="G72" s="253"/>
      <c r="H72" s="253"/>
    </row>
    <row r="74" spans="2:8">
      <c r="B74" s="253"/>
      <c r="C74" s="253"/>
      <c r="D74" s="253"/>
      <c r="F74" s="253"/>
    </row>
    <row r="92" spans="2:8">
      <c r="B92" s="253"/>
      <c r="C92" s="253"/>
      <c r="D92" s="253"/>
      <c r="F92" s="253"/>
    </row>
    <row r="93" spans="2:8">
      <c r="B93" s="253"/>
      <c r="C93" s="253"/>
      <c r="D93" s="253"/>
      <c r="E93" s="253"/>
      <c r="F93" s="253"/>
      <c r="G93" s="253"/>
      <c r="H93" s="253"/>
    </row>
  </sheetData>
  <pageMargins left="0.75" right="0.28000000000000003" top="1" bottom="1" header="0.5" footer="0.5"/>
  <pageSetup firstPageNumber="18" orientation="portrait" useFirstPageNumber="1" horizontalDpi="4294967292" verticalDpi="4294967292" r:id="rId1"/>
  <headerFooter alignWithMargins="0">
    <oddFooter>&amp;C &amp;P of 31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5"/>
  <sheetViews>
    <sheetView showGridLines="0" zoomScaleNormal="100" workbookViewId="0">
      <selection activeCell="K1" sqref="K1"/>
    </sheetView>
  </sheetViews>
  <sheetFormatPr defaultColWidth="9.33203125" defaultRowHeight="13.2"/>
  <cols>
    <col min="1" max="6" width="9.77734375" style="252" customWidth="1"/>
    <col min="7" max="7" width="12.77734375" style="252" customWidth="1"/>
    <col min="8" max="252" width="9.77734375" style="252" customWidth="1"/>
    <col min="253" max="16384" width="9.33203125" style="252"/>
  </cols>
  <sheetData>
    <row r="1" spans="1:10">
      <c r="A1" s="528" t="s">
        <v>486</v>
      </c>
      <c r="B1" s="532"/>
      <c r="C1" s="532"/>
      <c r="D1" s="532"/>
      <c r="E1" s="533"/>
      <c r="F1" s="533"/>
      <c r="G1" s="532"/>
      <c r="H1" s="532"/>
      <c r="I1" s="533"/>
      <c r="J1" s="532"/>
    </row>
    <row r="2" spans="1:10" ht="13.5" customHeight="1">
      <c r="A2" s="528" t="s">
        <v>485</v>
      </c>
      <c r="B2" s="532"/>
      <c r="C2" s="532"/>
      <c r="D2" s="532"/>
      <c r="E2" s="533"/>
      <c r="F2" s="533"/>
      <c r="G2" s="532"/>
      <c r="H2" s="532"/>
      <c r="I2" s="533"/>
      <c r="J2" s="532"/>
    </row>
    <row r="3" spans="1:10">
      <c r="A3" s="497" t="s">
        <v>125</v>
      </c>
      <c r="B3" s="532"/>
      <c r="C3" s="533"/>
      <c r="D3" s="533"/>
      <c r="E3" s="533"/>
      <c r="F3" s="533"/>
      <c r="G3" s="532"/>
      <c r="H3" s="532"/>
      <c r="I3" s="533"/>
      <c r="J3" s="532"/>
    </row>
    <row r="4" spans="1:10">
      <c r="A4" s="536"/>
      <c r="B4" s="536"/>
      <c r="C4" s="536"/>
      <c r="D4" s="536"/>
      <c r="E4" s="536"/>
      <c r="F4" s="534"/>
      <c r="G4" s="536"/>
      <c r="H4" s="536"/>
      <c r="I4" s="533"/>
      <c r="J4" s="532"/>
    </row>
    <row r="5" spans="1:10" ht="44.25" customHeight="1">
      <c r="A5" s="535"/>
      <c r="B5" s="268" t="s">
        <v>468</v>
      </c>
      <c r="C5" s="267"/>
      <c r="D5" s="267"/>
      <c r="E5" s="267"/>
      <c r="F5" s="267"/>
      <c r="G5" s="267"/>
      <c r="H5" s="266"/>
      <c r="I5" s="265" t="s">
        <v>484</v>
      </c>
      <c r="J5" s="535"/>
    </row>
    <row r="6" spans="1:10" ht="36.75" customHeight="1">
      <c r="A6" s="259" t="s">
        <v>169</v>
      </c>
      <c r="B6" s="260" t="s">
        <v>483</v>
      </c>
      <c r="C6" s="262" t="s">
        <v>492</v>
      </c>
      <c r="D6" s="262" t="s">
        <v>205</v>
      </c>
      <c r="E6" s="261" t="s">
        <v>463</v>
      </c>
      <c r="F6" s="262" t="s">
        <v>482</v>
      </c>
      <c r="G6" s="262" t="s">
        <v>481</v>
      </c>
      <c r="H6" s="261" t="s">
        <v>480</v>
      </c>
      <c r="I6" s="260" t="s">
        <v>479</v>
      </c>
      <c r="J6" s="259" t="s">
        <v>478</v>
      </c>
    </row>
    <row r="7" spans="1:10" ht="24" customHeight="1">
      <c r="A7" s="537">
        <v>2016</v>
      </c>
      <c r="B7" s="538">
        <v>44.9</v>
      </c>
      <c r="C7" s="538">
        <v>31.7</v>
      </c>
      <c r="D7" s="538">
        <v>56.4</v>
      </c>
      <c r="E7" s="538">
        <v>44</v>
      </c>
      <c r="F7" s="538">
        <v>48.4</v>
      </c>
      <c r="G7" s="538">
        <v>46</v>
      </c>
      <c r="H7" s="538">
        <v>50.2</v>
      </c>
      <c r="I7" s="538">
        <v>48</v>
      </c>
      <c r="J7" s="538">
        <v>42.7</v>
      </c>
    </row>
    <row r="8" spans="1:10" ht="12.75" customHeight="1">
      <c r="A8" s="537">
        <v>2015</v>
      </c>
      <c r="B8" s="538">
        <v>44.8</v>
      </c>
      <c r="C8" s="538">
        <v>31.4</v>
      </c>
      <c r="D8" s="538">
        <v>56.2</v>
      </c>
      <c r="E8" s="538">
        <v>44.6</v>
      </c>
      <c r="F8" s="538">
        <v>48.5</v>
      </c>
      <c r="G8" s="538">
        <v>45.6</v>
      </c>
      <c r="H8" s="538">
        <v>49.9</v>
      </c>
      <c r="I8" s="538">
        <v>47.8</v>
      </c>
      <c r="J8" s="543" t="s">
        <v>52</v>
      </c>
    </row>
    <row r="9" spans="1:10" ht="12.75" customHeight="1">
      <c r="A9" s="537">
        <v>2014</v>
      </c>
      <c r="B9" s="538">
        <v>44.8</v>
      </c>
      <c r="C9" s="538">
        <v>31.5</v>
      </c>
      <c r="D9" s="538">
        <v>55.8</v>
      </c>
      <c r="E9" s="538">
        <v>43.1</v>
      </c>
      <c r="F9" s="538">
        <v>48.5</v>
      </c>
      <c r="G9" s="538">
        <v>45.5</v>
      </c>
      <c r="H9" s="538">
        <v>49.8</v>
      </c>
      <c r="I9" s="538">
        <v>47.7</v>
      </c>
      <c r="J9" s="543" t="s">
        <v>52</v>
      </c>
    </row>
    <row r="10" spans="1:10" ht="12.75" customHeight="1">
      <c r="A10" s="537">
        <v>2013</v>
      </c>
      <c r="B10" s="538">
        <v>44.8</v>
      </c>
      <c r="C10" s="538">
        <v>31.5</v>
      </c>
      <c r="D10" s="538">
        <v>55.2</v>
      </c>
      <c r="E10" s="538">
        <v>44.8</v>
      </c>
      <c r="F10" s="538">
        <v>48.5</v>
      </c>
      <c r="G10" s="538">
        <v>45.4</v>
      </c>
      <c r="H10" s="538">
        <v>49.7</v>
      </c>
      <c r="I10" s="538">
        <v>47.5</v>
      </c>
      <c r="J10" s="543" t="s">
        <v>52</v>
      </c>
    </row>
    <row r="11" spans="1:10">
      <c r="A11" s="537">
        <v>2012</v>
      </c>
      <c r="B11" s="538">
        <v>44.7</v>
      </c>
      <c r="C11" s="538">
        <v>31.5</v>
      </c>
      <c r="D11" s="538">
        <v>54.7</v>
      </c>
      <c r="E11" s="538">
        <v>47.8</v>
      </c>
      <c r="F11" s="538">
        <v>48.3</v>
      </c>
      <c r="G11" s="538">
        <v>44.8</v>
      </c>
      <c r="H11" s="538">
        <v>49.9</v>
      </c>
      <c r="I11" s="538">
        <v>47.2</v>
      </c>
      <c r="J11" s="543" t="s">
        <v>52</v>
      </c>
    </row>
    <row r="12" spans="1:10">
      <c r="A12" s="537">
        <v>2011</v>
      </c>
      <c r="B12" s="538">
        <v>44.4</v>
      </c>
      <c r="C12" s="538">
        <v>31.4</v>
      </c>
      <c r="D12" s="538">
        <v>54.4</v>
      </c>
      <c r="E12" s="538">
        <v>48.8</v>
      </c>
      <c r="F12" s="538">
        <v>47.9</v>
      </c>
      <c r="G12" s="538">
        <v>44.4</v>
      </c>
      <c r="H12" s="538">
        <v>49.7</v>
      </c>
      <c r="I12" s="538">
        <v>46.8</v>
      </c>
      <c r="J12" s="543" t="s">
        <v>52</v>
      </c>
    </row>
    <row r="13" spans="1:10">
      <c r="A13" s="537">
        <v>2010</v>
      </c>
      <c r="B13" s="538">
        <v>44.2</v>
      </c>
      <c r="C13" s="538">
        <v>31.4</v>
      </c>
      <c r="D13" s="538">
        <v>53.8</v>
      </c>
      <c r="E13" s="538">
        <v>50.8</v>
      </c>
      <c r="F13" s="538">
        <v>47.6</v>
      </c>
      <c r="G13" s="538">
        <v>44.2</v>
      </c>
      <c r="H13" s="538">
        <v>49.4</v>
      </c>
      <c r="I13" s="538">
        <v>46.4</v>
      </c>
      <c r="J13" s="543" t="s">
        <v>52</v>
      </c>
    </row>
    <row r="14" spans="1:10">
      <c r="A14" s="537">
        <v>2009</v>
      </c>
      <c r="B14" s="538">
        <v>45.3</v>
      </c>
      <c r="C14" s="538">
        <v>33.5</v>
      </c>
      <c r="D14" s="538">
        <v>53.5</v>
      </c>
      <c r="E14" s="538">
        <v>50.4</v>
      </c>
      <c r="F14" s="538">
        <v>47.1</v>
      </c>
      <c r="G14" s="538">
        <v>44.2</v>
      </c>
      <c r="H14" s="538">
        <v>48.9</v>
      </c>
      <c r="I14" s="538">
        <v>46</v>
      </c>
      <c r="J14" s="543" t="s">
        <v>52</v>
      </c>
    </row>
    <row r="15" spans="1:10">
      <c r="A15" s="537">
        <v>2008</v>
      </c>
      <c r="B15" s="538">
        <v>45.1</v>
      </c>
      <c r="C15" s="538">
        <v>33.6</v>
      </c>
      <c r="D15" s="538">
        <v>53.2</v>
      </c>
      <c r="E15" s="538">
        <v>50.1</v>
      </c>
      <c r="F15" s="538">
        <v>46.9</v>
      </c>
      <c r="G15" s="538">
        <v>44.8</v>
      </c>
      <c r="H15" s="538">
        <v>48.5</v>
      </c>
      <c r="I15" s="538">
        <v>45.8</v>
      </c>
      <c r="J15" s="543" t="s">
        <v>52</v>
      </c>
    </row>
    <row r="16" spans="1:10">
      <c r="A16" s="537">
        <v>2007</v>
      </c>
      <c r="B16" s="538">
        <v>45.7</v>
      </c>
      <c r="C16" s="538">
        <v>34</v>
      </c>
      <c r="D16" s="538">
        <v>52.9</v>
      </c>
      <c r="E16" s="538">
        <v>52.4</v>
      </c>
      <c r="F16" s="538">
        <v>48</v>
      </c>
      <c r="G16" s="538">
        <v>46.1</v>
      </c>
      <c r="H16" s="538">
        <v>48.3</v>
      </c>
      <c r="I16" s="538">
        <v>45.5</v>
      </c>
      <c r="J16" s="543" t="s">
        <v>52</v>
      </c>
    </row>
    <row r="17" spans="1:10">
      <c r="A17" s="537">
        <v>2006</v>
      </c>
      <c r="B17" s="538">
        <v>45.6</v>
      </c>
      <c r="C17" s="538">
        <v>34.4</v>
      </c>
      <c r="D17" s="538">
        <v>52.9</v>
      </c>
      <c r="E17" s="538">
        <v>51.5</v>
      </c>
      <c r="F17" s="538">
        <v>47.7</v>
      </c>
      <c r="G17" s="538">
        <v>46.1</v>
      </c>
      <c r="H17" s="538">
        <v>48.1</v>
      </c>
      <c r="I17" s="538">
        <v>45.2</v>
      </c>
      <c r="J17" s="543" t="s">
        <v>52</v>
      </c>
    </row>
    <row r="18" spans="1:10">
      <c r="A18" s="537">
        <v>2005</v>
      </c>
      <c r="B18" s="538">
        <v>45.5</v>
      </c>
      <c r="C18" s="538">
        <v>34.6</v>
      </c>
      <c r="D18" s="538">
        <v>53.2</v>
      </c>
      <c r="E18" s="538">
        <v>50.9</v>
      </c>
      <c r="F18" s="538">
        <v>47.4</v>
      </c>
      <c r="G18" s="538">
        <v>46</v>
      </c>
      <c r="H18" s="538">
        <v>47.8</v>
      </c>
      <c r="I18" s="538">
        <v>44.9</v>
      </c>
      <c r="J18" s="543" t="s">
        <v>52</v>
      </c>
    </row>
    <row r="19" spans="1:10">
      <c r="A19" s="537">
        <v>2004</v>
      </c>
      <c r="B19" s="538">
        <v>45.1</v>
      </c>
      <c r="C19" s="538">
        <v>34.200000000000003</v>
      </c>
      <c r="D19" s="543" t="s">
        <v>52</v>
      </c>
      <c r="E19" s="538">
        <v>51.3</v>
      </c>
      <c r="F19" s="538">
        <v>47</v>
      </c>
      <c r="G19" s="538">
        <v>45.9</v>
      </c>
      <c r="H19" s="538">
        <v>47.5</v>
      </c>
      <c r="I19" s="538">
        <v>44.6</v>
      </c>
      <c r="J19" s="543" t="s">
        <v>52</v>
      </c>
    </row>
    <row r="20" spans="1:10">
      <c r="A20" s="537">
        <v>2003</v>
      </c>
      <c r="B20" s="538">
        <v>44.7</v>
      </c>
      <c r="C20" s="538">
        <v>34</v>
      </c>
      <c r="D20" s="543" t="s">
        <v>52</v>
      </c>
      <c r="E20" s="538">
        <v>51.5</v>
      </c>
      <c r="F20" s="538">
        <v>46.5</v>
      </c>
      <c r="G20" s="538">
        <v>45.6</v>
      </c>
      <c r="H20" s="538">
        <v>47</v>
      </c>
      <c r="I20" s="538">
        <v>44.4</v>
      </c>
      <c r="J20" s="543" t="s">
        <v>52</v>
      </c>
    </row>
    <row r="21" spans="1:10" ht="24.75" customHeight="1">
      <c r="A21" s="539">
        <v>2002</v>
      </c>
      <c r="B21" s="540">
        <v>44.4</v>
      </c>
      <c r="C21" s="274">
        <v>33.700000000000003</v>
      </c>
      <c r="D21" s="544" t="s">
        <v>52</v>
      </c>
      <c r="E21" s="540">
        <v>51</v>
      </c>
      <c r="F21" s="540">
        <v>46.2</v>
      </c>
      <c r="G21" s="540">
        <v>45.5</v>
      </c>
      <c r="H21" s="540">
        <v>46.6</v>
      </c>
      <c r="I21" s="540">
        <v>44.2</v>
      </c>
      <c r="J21" s="544" t="s">
        <v>52</v>
      </c>
    </row>
    <row r="22" spans="1:10" hidden="1">
      <c r="A22" s="275">
        <v>2001</v>
      </c>
      <c r="B22" s="276">
        <v>44</v>
      </c>
      <c r="C22" s="276">
        <v>33.299999999999997</v>
      </c>
      <c r="D22" s="277" t="s">
        <v>52</v>
      </c>
      <c r="E22" s="276">
        <v>50.8</v>
      </c>
      <c r="F22" s="276">
        <v>46</v>
      </c>
      <c r="G22" s="276">
        <v>45</v>
      </c>
      <c r="H22" s="276">
        <v>46</v>
      </c>
      <c r="I22" s="276">
        <v>44.2</v>
      </c>
      <c r="J22" s="277" t="s">
        <v>52</v>
      </c>
    </row>
    <row r="23" spans="1:10">
      <c r="A23" s="273"/>
      <c r="B23" s="273"/>
      <c r="C23" s="273"/>
      <c r="D23" s="273"/>
      <c r="E23" s="273"/>
      <c r="F23" s="273"/>
      <c r="G23" s="273"/>
      <c r="H23" s="273"/>
      <c r="I23" s="253"/>
      <c r="J23" s="253"/>
    </row>
    <row r="24" spans="1:10">
      <c r="A24" s="530" t="s">
        <v>477</v>
      </c>
      <c r="I24" s="255"/>
      <c r="J24" s="255"/>
    </row>
    <row r="25" spans="1:10">
      <c r="A25" s="529" t="s">
        <v>476</v>
      </c>
      <c r="B25" s="255"/>
      <c r="C25" s="255"/>
      <c r="D25" s="255"/>
      <c r="E25" s="255"/>
      <c r="F25" s="255"/>
      <c r="G25" s="255"/>
      <c r="H25" s="255"/>
      <c r="I25" s="255"/>
      <c r="J25" s="255"/>
    </row>
    <row r="26" spans="1:10" s="255" customFormat="1">
      <c r="A26" s="529" t="s">
        <v>475</v>
      </c>
    </row>
    <row r="27" spans="1:10" s="255" customFormat="1">
      <c r="A27" s="529" t="s">
        <v>443</v>
      </c>
      <c r="I27" s="252"/>
      <c r="J27" s="252"/>
    </row>
    <row r="28" spans="1:10">
      <c r="A28" s="529" t="s">
        <v>490</v>
      </c>
    </row>
    <row r="29" spans="1:10">
      <c r="A29" s="529" t="s">
        <v>491</v>
      </c>
    </row>
    <row r="30" spans="1:10">
      <c r="A30" s="4" t="s">
        <v>474</v>
      </c>
    </row>
    <row r="32" spans="1:10">
      <c r="J32" s="253"/>
    </row>
    <row r="33" spans="10:10">
      <c r="J33" s="253"/>
    </row>
    <row r="54" spans="9:10">
      <c r="J54" s="253"/>
    </row>
    <row r="62" spans="9:10">
      <c r="I62" s="253"/>
    </row>
    <row r="63" spans="9:10">
      <c r="I63" s="253"/>
    </row>
    <row r="73" spans="2:8">
      <c r="B73" s="253"/>
      <c r="C73" s="253"/>
      <c r="D73" s="253"/>
      <c r="E73" s="253"/>
      <c r="F73" s="253"/>
      <c r="G73" s="253"/>
      <c r="H73" s="253"/>
    </row>
    <row r="74" spans="2:8">
      <c r="B74" s="253"/>
      <c r="C74" s="253"/>
      <c r="D74" s="253"/>
      <c r="E74" s="253"/>
      <c r="F74" s="253"/>
      <c r="G74" s="253"/>
      <c r="H74" s="253"/>
    </row>
    <row r="76" spans="2:8">
      <c r="B76" s="253"/>
      <c r="C76" s="253"/>
      <c r="D76" s="253"/>
      <c r="F76" s="253"/>
    </row>
    <row r="84" spans="2:9">
      <c r="I84" s="253"/>
    </row>
    <row r="94" spans="2:9">
      <c r="B94" s="253"/>
      <c r="C94" s="253"/>
      <c r="D94" s="253"/>
      <c r="F94" s="253"/>
    </row>
    <row r="95" spans="2:9">
      <c r="B95" s="253"/>
      <c r="C95" s="253"/>
      <c r="D95" s="253"/>
      <c r="E95" s="253"/>
      <c r="F95" s="253"/>
      <c r="G95" s="253"/>
      <c r="H95" s="253"/>
    </row>
  </sheetData>
  <pageMargins left="0.75" right="0.26" top="1" bottom="1" header="0.5" footer="0.5"/>
  <pageSetup firstPageNumber="19" orientation="portrait" useFirstPageNumber="1" horizontalDpi="4294967292" verticalDpi="4294967292" r:id="rId1"/>
  <headerFooter alignWithMargins="0">
    <oddFooter>&amp;C&amp;P of 31</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6"/>
  <sheetViews>
    <sheetView showGridLines="0" zoomScaleNormal="100" workbookViewId="0">
      <selection activeCell="K1" sqref="K1"/>
    </sheetView>
  </sheetViews>
  <sheetFormatPr defaultColWidth="9.33203125" defaultRowHeight="13.2"/>
  <cols>
    <col min="1" max="6" width="9.77734375" style="252" customWidth="1"/>
    <col min="7" max="7" width="12.77734375" style="252" customWidth="1"/>
    <col min="8" max="10" width="9.77734375" style="252" customWidth="1"/>
    <col min="11" max="11" width="14.77734375" style="252" customWidth="1"/>
    <col min="12" max="256" width="9.77734375" style="252" customWidth="1"/>
    <col min="257" max="16384" width="9.33203125" style="252"/>
  </cols>
  <sheetData>
    <row r="1" spans="1:10">
      <c r="A1" s="528" t="s">
        <v>489</v>
      </c>
      <c r="B1" s="532"/>
      <c r="C1" s="532"/>
      <c r="D1" s="532"/>
      <c r="E1" s="533"/>
      <c r="F1" s="533"/>
      <c r="G1" s="532"/>
      <c r="H1" s="532"/>
      <c r="I1" s="532"/>
      <c r="J1" s="532"/>
    </row>
    <row r="2" spans="1:10" ht="13.5" customHeight="1">
      <c r="A2" s="528" t="s">
        <v>488</v>
      </c>
      <c r="B2" s="532"/>
      <c r="C2" s="532"/>
      <c r="D2" s="532"/>
      <c r="E2" s="533"/>
      <c r="F2" s="533"/>
      <c r="G2" s="532"/>
      <c r="H2" s="532"/>
      <c r="I2" s="532"/>
      <c r="J2" s="532"/>
    </row>
    <row r="3" spans="1:10">
      <c r="A3" s="497" t="s">
        <v>125</v>
      </c>
      <c r="B3" s="532"/>
      <c r="C3" s="533"/>
      <c r="D3" s="533"/>
      <c r="E3" s="533"/>
      <c r="F3" s="533"/>
      <c r="G3" s="532"/>
      <c r="H3" s="532"/>
      <c r="I3" s="532"/>
      <c r="J3" s="532"/>
    </row>
    <row r="4" spans="1:10">
      <c r="A4" s="536"/>
      <c r="B4" s="536"/>
      <c r="C4" s="536"/>
      <c r="D4" s="536"/>
      <c r="E4" s="536"/>
      <c r="F4" s="534"/>
      <c r="G4" s="536"/>
      <c r="H4" s="536"/>
      <c r="I4" s="536"/>
      <c r="J4" s="536"/>
    </row>
    <row r="5" spans="1:10" ht="44.25" customHeight="1">
      <c r="A5" s="535"/>
      <c r="B5" s="268" t="s">
        <v>468</v>
      </c>
      <c r="C5" s="267"/>
      <c r="D5" s="267"/>
      <c r="E5" s="267"/>
      <c r="F5" s="267"/>
      <c r="G5" s="267"/>
      <c r="H5" s="267"/>
      <c r="I5" s="265" t="s">
        <v>484</v>
      </c>
      <c r="J5" s="535"/>
    </row>
    <row r="6" spans="1:10" ht="36.75" customHeight="1">
      <c r="A6" s="259" t="s">
        <v>169</v>
      </c>
      <c r="B6" s="260" t="s">
        <v>483</v>
      </c>
      <c r="C6" s="262" t="s">
        <v>464</v>
      </c>
      <c r="D6" s="262" t="s">
        <v>205</v>
      </c>
      <c r="E6" s="261" t="s">
        <v>463</v>
      </c>
      <c r="F6" s="262" t="s">
        <v>482</v>
      </c>
      <c r="G6" s="262" t="s">
        <v>481</v>
      </c>
      <c r="H6" s="261" t="s">
        <v>480</v>
      </c>
      <c r="I6" s="260" t="s">
        <v>479</v>
      </c>
      <c r="J6" s="259" t="s">
        <v>478</v>
      </c>
    </row>
    <row r="7" spans="1:10" ht="25.5" customHeight="1">
      <c r="A7" s="537">
        <v>2016</v>
      </c>
      <c r="B7" s="538">
        <v>38</v>
      </c>
      <c r="C7" s="538">
        <v>30.4</v>
      </c>
      <c r="D7" s="538">
        <v>50.4</v>
      </c>
      <c r="E7" s="538">
        <v>37</v>
      </c>
      <c r="F7" s="538">
        <v>43.1</v>
      </c>
      <c r="G7" s="538">
        <v>40.799999999999997</v>
      </c>
      <c r="H7" s="541">
        <v>45.6</v>
      </c>
      <c r="I7" s="538">
        <v>43.7</v>
      </c>
      <c r="J7" s="538">
        <v>40.5</v>
      </c>
    </row>
    <row r="8" spans="1:10" ht="13.2" customHeight="1">
      <c r="A8" s="537">
        <v>2015</v>
      </c>
      <c r="B8" s="538">
        <v>38.9</v>
      </c>
      <c r="C8" s="538">
        <v>30.1</v>
      </c>
      <c r="D8" s="538">
        <v>50</v>
      </c>
      <c r="E8" s="538">
        <v>40</v>
      </c>
      <c r="F8" s="538">
        <v>44.6</v>
      </c>
      <c r="G8" s="538">
        <v>41.7</v>
      </c>
      <c r="H8" s="541">
        <v>45.6</v>
      </c>
      <c r="I8" s="538">
        <v>43.5</v>
      </c>
      <c r="J8" s="543" t="s">
        <v>52</v>
      </c>
    </row>
    <row r="9" spans="1:10" ht="13.2" customHeight="1">
      <c r="A9" s="537">
        <v>2014</v>
      </c>
      <c r="B9" s="538">
        <v>38.9</v>
      </c>
      <c r="C9" s="538">
        <v>30.2</v>
      </c>
      <c r="D9" s="538">
        <v>49.7</v>
      </c>
      <c r="E9" s="538">
        <v>40</v>
      </c>
      <c r="F9" s="538">
        <v>44.6</v>
      </c>
      <c r="G9" s="538">
        <v>41.6</v>
      </c>
      <c r="H9" s="541">
        <v>45.2</v>
      </c>
      <c r="I9" s="538">
        <v>43.2</v>
      </c>
      <c r="J9" s="543" t="s">
        <v>52</v>
      </c>
    </row>
    <row r="10" spans="1:10" ht="13.2" customHeight="1">
      <c r="A10" s="537">
        <v>2013</v>
      </c>
      <c r="B10" s="538">
        <v>39</v>
      </c>
      <c r="C10" s="538">
        <v>30.4</v>
      </c>
      <c r="D10" s="538">
        <v>48.9</v>
      </c>
      <c r="E10" s="538">
        <v>39.4</v>
      </c>
      <c r="F10" s="538">
        <v>44.9</v>
      </c>
      <c r="G10" s="538">
        <v>41.4</v>
      </c>
      <c r="H10" s="541">
        <v>45</v>
      </c>
      <c r="I10" s="538">
        <v>43</v>
      </c>
      <c r="J10" s="543" t="s">
        <v>52</v>
      </c>
    </row>
    <row r="11" spans="1:10">
      <c r="A11" s="537">
        <v>2012</v>
      </c>
      <c r="B11" s="538">
        <v>38.9</v>
      </c>
      <c r="C11" s="538">
        <v>30.6</v>
      </c>
      <c r="D11" s="538">
        <v>49.4</v>
      </c>
      <c r="E11" s="538">
        <v>41.7</v>
      </c>
      <c r="F11" s="538">
        <v>44.7</v>
      </c>
      <c r="G11" s="538">
        <v>40.5</v>
      </c>
      <c r="H11" s="541">
        <v>45.1</v>
      </c>
      <c r="I11" s="538">
        <v>42.5</v>
      </c>
      <c r="J11" s="543" t="s">
        <v>52</v>
      </c>
    </row>
    <row r="12" spans="1:10">
      <c r="A12" s="537">
        <v>2011</v>
      </c>
      <c r="B12" s="538">
        <v>38.700000000000003</v>
      </c>
      <c r="C12" s="538">
        <v>30.7</v>
      </c>
      <c r="D12" s="538">
        <v>49.8</v>
      </c>
      <c r="E12" s="538">
        <v>38.299999999999997</v>
      </c>
      <c r="F12" s="538">
        <v>44.4</v>
      </c>
      <c r="G12" s="538">
        <v>39.799999999999997</v>
      </c>
      <c r="H12" s="541">
        <v>44.9</v>
      </c>
      <c r="I12" s="538">
        <v>42</v>
      </c>
      <c r="J12" s="543" t="s">
        <v>52</v>
      </c>
    </row>
    <row r="13" spans="1:10" ht="27.75" customHeight="1">
      <c r="A13" s="539">
        <v>2010</v>
      </c>
      <c r="B13" s="540">
        <v>38.5</v>
      </c>
      <c r="C13" s="540">
        <v>30.7</v>
      </c>
      <c r="D13" s="540">
        <v>49.7</v>
      </c>
      <c r="E13" s="540">
        <v>46.5</v>
      </c>
      <c r="F13" s="540">
        <v>44</v>
      </c>
      <c r="G13" s="540">
        <v>39.4</v>
      </c>
      <c r="H13" s="542">
        <v>44.3</v>
      </c>
      <c r="I13" s="274">
        <v>41.5</v>
      </c>
      <c r="J13" s="544" t="s">
        <v>52</v>
      </c>
    </row>
    <row r="14" spans="1:10">
      <c r="A14" s="273"/>
      <c r="B14" s="273"/>
      <c r="C14" s="273"/>
      <c r="D14" s="273"/>
      <c r="E14" s="273"/>
      <c r="F14" s="273"/>
      <c r="G14" s="273"/>
      <c r="H14" s="273"/>
      <c r="I14" s="273"/>
      <c r="J14" s="273"/>
    </row>
    <row r="15" spans="1:10">
      <c r="A15" s="530" t="s">
        <v>477</v>
      </c>
    </row>
    <row r="16" spans="1:10">
      <c r="A16" s="529" t="s">
        <v>476</v>
      </c>
      <c r="B16" s="255"/>
      <c r="C16" s="255"/>
      <c r="D16" s="255"/>
      <c r="E16" s="255"/>
      <c r="F16" s="255"/>
      <c r="G16" s="255"/>
      <c r="H16" s="255"/>
      <c r="I16" s="255"/>
      <c r="J16" s="255"/>
    </row>
    <row r="17" spans="1:12" s="255" customFormat="1">
      <c r="A17" s="529" t="s">
        <v>475</v>
      </c>
      <c r="L17" s="256"/>
    </row>
    <row r="18" spans="1:12" s="255" customFormat="1">
      <c r="A18" s="529" t="s">
        <v>443</v>
      </c>
      <c r="L18" s="256"/>
    </row>
    <row r="19" spans="1:12">
      <c r="A19" s="4" t="s">
        <v>487</v>
      </c>
    </row>
    <row r="33" spans="11:12">
      <c r="K33" s="253"/>
      <c r="L33" s="253"/>
    </row>
    <row r="34" spans="11:12">
      <c r="K34" s="253"/>
      <c r="L34" s="253"/>
    </row>
    <row r="55" spans="2:12">
      <c r="K55" s="253"/>
      <c r="L55" s="253"/>
    </row>
    <row r="64" spans="2:12">
      <c r="B64" s="253"/>
      <c r="C64" s="253"/>
      <c r="D64" s="253"/>
      <c r="E64" s="253"/>
      <c r="F64" s="253"/>
      <c r="G64" s="253"/>
      <c r="H64" s="253"/>
      <c r="I64" s="253"/>
      <c r="J64" s="253"/>
    </row>
    <row r="65" spans="2:10">
      <c r="B65" s="253"/>
      <c r="C65" s="253"/>
      <c r="D65" s="253"/>
      <c r="E65" s="253"/>
      <c r="F65" s="253"/>
      <c r="G65" s="253"/>
      <c r="H65" s="253"/>
      <c r="I65" s="253"/>
      <c r="J65" s="253"/>
    </row>
    <row r="67" spans="2:10">
      <c r="B67" s="253"/>
      <c r="C67" s="253"/>
      <c r="D67" s="253"/>
      <c r="F67" s="253"/>
    </row>
    <row r="85" spans="2:10">
      <c r="B85" s="253"/>
      <c r="C85" s="253"/>
      <c r="D85" s="253"/>
      <c r="F85" s="253"/>
    </row>
    <row r="86" spans="2:10">
      <c r="B86" s="253"/>
      <c r="C86" s="253"/>
      <c r="D86" s="253"/>
      <c r="E86" s="253"/>
      <c r="F86" s="253"/>
      <c r="G86" s="253"/>
      <c r="H86" s="253"/>
      <c r="I86" s="253"/>
      <c r="J86" s="253"/>
    </row>
  </sheetData>
  <pageMargins left="0.75" right="0.5" top="1" bottom="1" header="0.5" footer="0.5"/>
  <pageSetup firstPageNumber="20" orientation="portrait" useFirstPageNumber="1" horizontalDpi="4294967292" verticalDpi="4294967292" r:id="rId1"/>
  <headerFooter alignWithMargins="0">
    <oddFooter>&amp;C&amp;P of 31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7"/>
  <sheetViews>
    <sheetView showGridLines="0" zoomScaleNormal="100" workbookViewId="0">
      <pane xSplit="1" ySplit="8" topLeftCell="B9" activePane="bottomRight" state="frozen"/>
      <selection activeCell="A3" sqref="A3"/>
      <selection pane="topRight" activeCell="A3" sqref="A3"/>
      <selection pane="bottomLeft" activeCell="A3" sqref="A3"/>
      <selection pane="bottomRight" activeCell="L1" sqref="L1"/>
    </sheetView>
  </sheetViews>
  <sheetFormatPr defaultColWidth="9.33203125" defaultRowHeight="10.199999999999999"/>
  <cols>
    <col min="1" max="1" width="29.44140625" style="3" customWidth="1"/>
    <col min="2" max="2" width="9.109375" style="1" customWidth="1"/>
    <col min="3" max="3" width="9.33203125" style="1" customWidth="1"/>
    <col min="4" max="4" width="8.44140625" style="1" customWidth="1"/>
    <col min="5" max="5" width="9.44140625" style="1" customWidth="1"/>
    <col min="6" max="6" width="6.77734375" style="1" customWidth="1"/>
    <col min="7" max="8" width="9.77734375" style="1" customWidth="1"/>
    <col min="9" max="9" width="9.33203125" style="1" customWidth="1"/>
    <col min="10" max="10" width="9.44140625" style="1" customWidth="1"/>
    <col min="11" max="11" width="6.44140625" style="1" customWidth="1"/>
    <col min="12" max="16384" width="9.33203125" style="1"/>
  </cols>
  <sheetData>
    <row r="1" spans="1:10">
      <c r="A1" s="34" t="s">
        <v>98</v>
      </c>
      <c r="B1" s="34"/>
      <c r="C1" s="34"/>
      <c r="D1" s="34"/>
      <c r="E1" s="34"/>
      <c r="F1" s="34"/>
      <c r="G1" s="34"/>
      <c r="H1" s="34"/>
      <c r="I1" s="34"/>
      <c r="J1" s="34"/>
    </row>
    <row r="2" spans="1:10" ht="13.5" customHeight="1">
      <c r="A2" s="34" t="s">
        <v>172</v>
      </c>
      <c r="B2" s="34"/>
      <c r="C2" s="34"/>
      <c r="D2" s="34"/>
      <c r="E2" s="34"/>
      <c r="F2" s="34"/>
      <c r="G2" s="34"/>
      <c r="H2" s="34"/>
      <c r="I2" s="34"/>
      <c r="J2" s="34"/>
    </row>
    <row r="3" spans="1:10">
      <c r="A3" s="34" t="s">
        <v>82</v>
      </c>
      <c r="B3" s="34"/>
      <c r="C3" s="34"/>
      <c r="D3" s="34"/>
      <c r="E3" s="34"/>
      <c r="F3" s="34"/>
      <c r="G3" s="34"/>
      <c r="H3" s="34"/>
      <c r="I3" s="34"/>
      <c r="J3" s="34"/>
    </row>
    <row r="4" spans="1:10">
      <c r="A4" s="34" t="s">
        <v>367</v>
      </c>
      <c r="B4" s="34"/>
      <c r="C4" s="34"/>
      <c r="D4" s="34"/>
      <c r="E4" s="34"/>
      <c r="F4" s="34"/>
      <c r="G4" s="34"/>
      <c r="H4" s="34"/>
      <c r="I4" s="34"/>
      <c r="J4" s="34"/>
    </row>
    <row r="6" spans="1:10" s="51" customFormat="1" ht="30.75" customHeight="1">
      <c r="A6" s="187" t="s">
        <v>80</v>
      </c>
      <c r="B6" s="188" t="s">
        <v>174</v>
      </c>
      <c r="C6" s="188" t="s">
        <v>175</v>
      </c>
      <c r="D6" s="188" t="s">
        <v>176</v>
      </c>
      <c r="E6" s="189" t="s">
        <v>97</v>
      </c>
      <c r="F6" s="188" t="s">
        <v>177</v>
      </c>
      <c r="G6" s="188" t="s">
        <v>178</v>
      </c>
      <c r="H6" s="189" t="s">
        <v>96</v>
      </c>
      <c r="I6" s="188" t="s">
        <v>179</v>
      </c>
      <c r="J6" s="188" t="s">
        <v>180</v>
      </c>
    </row>
    <row r="7" spans="1:10">
      <c r="A7" s="213" t="s">
        <v>327</v>
      </c>
      <c r="B7" s="141">
        <f t="shared" ref="B7:J7" si="0">(B8+B81)</f>
        <v>652943</v>
      </c>
      <c r="C7" s="141">
        <f t="shared" si="0"/>
        <v>65053</v>
      </c>
      <c r="D7" s="141">
        <f t="shared" si="0"/>
        <v>35761</v>
      </c>
      <c r="E7" s="141">
        <f t="shared" si="0"/>
        <v>279435</v>
      </c>
      <c r="F7" s="141">
        <f t="shared" si="0"/>
        <v>34411</v>
      </c>
      <c r="G7" s="141">
        <f t="shared" si="0"/>
        <v>5851</v>
      </c>
      <c r="H7" s="141">
        <f t="shared" si="0"/>
        <v>19758</v>
      </c>
      <c r="I7" s="141">
        <f t="shared" si="0"/>
        <v>67</v>
      </c>
      <c r="J7" s="141">
        <f t="shared" si="0"/>
        <v>212607</v>
      </c>
    </row>
    <row r="8" spans="1:10">
      <c r="A8" s="213" t="s">
        <v>258</v>
      </c>
      <c r="B8" s="106">
        <f>(B9+B10+B17+B33+B42+B50+B57+B64+B73-B81)</f>
        <v>622369</v>
      </c>
      <c r="C8" s="106">
        <f t="shared" ref="C8:J8" si="1">(C9+C10+C17+C33+C42+C50+C57+C64+C73-C81)</f>
        <v>61797</v>
      </c>
      <c r="D8" s="106">
        <f t="shared" si="1"/>
        <v>35544</v>
      </c>
      <c r="E8" s="106">
        <f t="shared" si="1"/>
        <v>260332</v>
      </c>
      <c r="F8" s="106">
        <f t="shared" si="1"/>
        <v>34353</v>
      </c>
      <c r="G8" s="106">
        <f t="shared" si="1"/>
        <v>5472</v>
      </c>
      <c r="H8" s="106">
        <f t="shared" si="1"/>
        <v>15826</v>
      </c>
      <c r="I8" s="106">
        <f t="shared" si="1"/>
        <v>66</v>
      </c>
      <c r="J8" s="106">
        <f t="shared" si="1"/>
        <v>208979</v>
      </c>
    </row>
    <row r="9" spans="1:10">
      <c r="A9" s="213" t="s">
        <v>255</v>
      </c>
      <c r="B9" s="106">
        <f>SUM(C9:J9)</f>
        <v>6068</v>
      </c>
      <c r="C9" s="99">
        <v>708</v>
      </c>
      <c r="D9" s="99">
        <v>642</v>
      </c>
      <c r="E9" s="99">
        <v>3210</v>
      </c>
      <c r="F9" s="99">
        <v>283</v>
      </c>
      <c r="G9" s="99">
        <v>88</v>
      </c>
      <c r="H9" s="99">
        <v>291</v>
      </c>
      <c r="I9" s="99">
        <v>0</v>
      </c>
      <c r="J9" s="99">
        <v>846</v>
      </c>
    </row>
    <row r="10" spans="1:10">
      <c r="A10" s="213" t="s">
        <v>259</v>
      </c>
      <c r="B10" s="106">
        <f>SUM(B11:B16)</f>
        <v>40994</v>
      </c>
      <c r="C10" s="106">
        <v>4639</v>
      </c>
      <c r="D10" s="106">
        <v>3168</v>
      </c>
      <c r="E10" s="106">
        <v>19878</v>
      </c>
      <c r="F10" s="106">
        <v>2999</v>
      </c>
      <c r="G10" s="106">
        <v>335</v>
      </c>
      <c r="H10" s="106">
        <v>1184</v>
      </c>
      <c r="I10" s="106">
        <v>2</v>
      </c>
      <c r="J10" s="106">
        <v>8789</v>
      </c>
    </row>
    <row r="11" spans="1:10">
      <c r="A11" s="216" t="s">
        <v>260</v>
      </c>
      <c r="B11" s="104">
        <f t="shared" ref="B11:B16" si="2">SUM(C11:J11)</f>
        <v>2530</v>
      </c>
      <c r="C11" s="101">
        <v>423</v>
      </c>
      <c r="D11" s="101">
        <v>96</v>
      </c>
      <c r="E11" s="101">
        <v>1237</v>
      </c>
      <c r="F11" s="101">
        <v>344</v>
      </c>
      <c r="G11" s="101">
        <v>34</v>
      </c>
      <c r="H11" s="101">
        <v>21</v>
      </c>
      <c r="I11" s="101">
        <v>0</v>
      </c>
      <c r="J11" s="101">
        <v>375</v>
      </c>
    </row>
    <row r="12" spans="1:10">
      <c r="A12" s="216" t="s">
        <v>265</v>
      </c>
      <c r="B12" s="104">
        <f t="shared" si="2"/>
        <v>6601</v>
      </c>
      <c r="C12" s="101">
        <v>796</v>
      </c>
      <c r="D12" s="101">
        <v>150</v>
      </c>
      <c r="E12" s="101">
        <v>4030</v>
      </c>
      <c r="F12" s="101">
        <v>977</v>
      </c>
      <c r="G12" s="101">
        <v>50</v>
      </c>
      <c r="H12" s="101">
        <v>61</v>
      </c>
      <c r="I12" s="101">
        <v>0</v>
      </c>
      <c r="J12" s="101">
        <v>537</v>
      </c>
    </row>
    <row r="13" spans="1:10">
      <c r="A13" s="193" t="s">
        <v>261</v>
      </c>
      <c r="B13" s="104">
        <f t="shared" si="2"/>
        <v>6742</v>
      </c>
      <c r="C13" s="101">
        <v>694</v>
      </c>
      <c r="D13" s="101">
        <v>808</v>
      </c>
      <c r="E13" s="101">
        <v>2837</v>
      </c>
      <c r="F13" s="101">
        <v>251</v>
      </c>
      <c r="G13" s="101">
        <v>37</v>
      </c>
      <c r="H13" s="101">
        <v>279</v>
      </c>
      <c r="I13" s="101">
        <v>1</v>
      </c>
      <c r="J13" s="101">
        <v>1835</v>
      </c>
    </row>
    <row r="14" spans="1:10">
      <c r="A14" s="216" t="s">
        <v>262</v>
      </c>
      <c r="B14" s="104">
        <f t="shared" si="2"/>
        <v>9584</v>
      </c>
      <c r="C14" s="101">
        <v>1035</v>
      </c>
      <c r="D14" s="101">
        <v>426</v>
      </c>
      <c r="E14" s="101">
        <v>4662</v>
      </c>
      <c r="F14" s="101">
        <v>532</v>
      </c>
      <c r="G14" s="101">
        <v>95</v>
      </c>
      <c r="H14" s="101">
        <v>171</v>
      </c>
      <c r="I14" s="101">
        <v>0</v>
      </c>
      <c r="J14" s="101">
        <v>2663</v>
      </c>
    </row>
    <row r="15" spans="1:10">
      <c r="A15" s="216" t="s">
        <v>263</v>
      </c>
      <c r="B15" s="104">
        <f t="shared" si="2"/>
        <v>2177</v>
      </c>
      <c r="C15" s="101">
        <v>248</v>
      </c>
      <c r="D15" s="101">
        <v>83</v>
      </c>
      <c r="E15" s="101">
        <v>1179</v>
      </c>
      <c r="F15" s="101">
        <v>387</v>
      </c>
      <c r="G15" s="101">
        <v>27</v>
      </c>
      <c r="H15" s="101">
        <v>35</v>
      </c>
      <c r="I15" s="101">
        <v>0</v>
      </c>
      <c r="J15" s="101">
        <v>218</v>
      </c>
    </row>
    <row r="16" spans="1:10">
      <c r="A16" s="193" t="s">
        <v>264</v>
      </c>
      <c r="B16" s="104">
        <f t="shared" si="2"/>
        <v>13360</v>
      </c>
      <c r="C16" s="101">
        <v>1443</v>
      </c>
      <c r="D16" s="101">
        <v>1605</v>
      </c>
      <c r="E16" s="101">
        <v>5933</v>
      </c>
      <c r="F16" s="101">
        <v>508</v>
      </c>
      <c r="G16" s="101">
        <v>92</v>
      </c>
      <c r="H16" s="101">
        <v>617</v>
      </c>
      <c r="I16" s="101">
        <v>1</v>
      </c>
      <c r="J16" s="101">
        <v>3161</v>
      </c>
    </row>
    <row r="17" spans="1:10">
      <c r="A17" s="213" t="s">
        <v>256</v>
      </c>
      <c r="B17" s="106">
        <f t="shared" ref="B17:J17" si="3">SUM(B18:B32)</f>
        <v>108317</v>
      </c>
      <c r="C17" s="106">
        <f t="shared" si="3"/>
        <v>11010</v>
      </c>
      <c r="D17" s="106">
        <f t="shared" si="3"/>
        <v>5524</v>
      </c>
      <c r="E17" s="106">
        <f t="shared" si="3"/>
        <v>42951</v>
      </c>
      <c r="F17" s="106">
        <f t="shared" si="3"/>
        <v>5161</v>
      </c>
      <c r="G17" s="106">
        <f t="shared" si="3"/>
        <v>1218</v>
      </c>
      <c r="H17" s="106">
        <f t="shared" si="3"/>
        <v>2542</v>
      </c>
      <c r="I17" s="106">
        <f t="shared" si="3"/>
        <v>19</v>
      </c>
      <c r="J17" s="106">
        <f t="shared" si="3"/>
        <v>39892</v>
      </c>
    </row>
    <row r="18" spans="1:10">
      <c r="A18" s="193" t="s">
        <v>273</v>
      </c>
      <c r="B18" s="104">
        <f t="shared" ref="B18:B32" si="4">SUM(C18:J18)</f>
        <v>5015</v>
      </c>
      <c r="C18" s="101">
        <v>515</v>
      </c>
      <c r="D18" s="101">
        <v>301</v>
      </c>
      <c r="E18" s="101">
        <v>2223</v>
      </c>
      <c r="F18" s="101">
        <v>912</v>
      </c>
      <c r="G18" s="101">
        <v>40</v>
      </c>
      <c r="H18" s="101">
        <v>123</v>
      </c>
      <c r="I18" s="101">
        <v>2</v>
      </c>
      <c r="J18" s="101">
        <v>899</v>
      </c>
    </row>
    <row r="19" spans="1:10">
      <c r="A19" s="216" t="s">
        <v>266</v>
      </c>
      <c r="B19" s="104">
        <f t="shared" si="4"/>
        <v>1653</v>
      </c>
      <c r="C19" s="101">
        <v>188</v>
      </c>
      <c r="D19" s="101">
        <v>77</v>
      </c>
      <c r="E19" s="101">
        <v>817</v>
      </c>
      <c r="F19" s="101">
        <v>108</v>
      </c>
      <c r="G19" s="101">
        <v>10</v>
      </c>
      <c r="H19" s="101">
        <v>26</v>
      </c>
      <c r="I19" s="101">
        <v>0</v>
      </c>
      <c r="J19" s="101">
        <v>427</v>
      </c>
    </row>
    <row r="20" spans="1:10">
      <c r="A20" s="216" t="s">
        <v>301</v>
      </c>
      <c r="B20" s="104">
        <f t="shared" si="4"/>
        <v>489</v>
      </c>
      <c r="C20" s="101">
        <v>47</v>
      </c>
      <c r="D20" s="101">
        <v>15</v>
      </c>
      <c r="E20" s="101">
        <v>66</v>
      </c>
      <c r="F20" s="101">
        <v>3</v>
      </c>
      <c r="G20" s="101">
        <v>0</v>
      </c>
      <c r="H20" s="101">
        <v>14</v>
      </c>
      <c r="I20" s="101">
        <v>0</v>
      </c>
      <c r="J20" s="101">
        <v>344</v>
      </c>
    </row>
    <row r="21" spans="1:10">
      <c r="A21" s="193" t="s">
        <v>267</v>
      </c>
      <c r="B21" s="104">
        <f t="shared" si="4"/>
        <v>1564</v>
      </c>
      <c r="C21" s="101">
        <v>210</v>
      </c>
      <c r="D21" s="101">
        <v>123</v>
      </c>
      <c r="E21" s="101">
        <v>659</v>
      </c>
      <c r="F21" s="101">
        <v>168</v>
      </c>
      <c r="G21" s="101">
        <v>21</v>
      </c>
      <c r="H21" s="101">
        <v>44</v>
      </c>
      <c r="I21" s="101">
        <v>0</v>
      </c>
      <c r="J21" s="101">
        <v>339</v>
      </c>
    </row>
    <row r="22" spans="1:10">
      <c r="A22" s="216" t="s">
        <v>268</v>
      </c>
      <c r="B22" s="104">
        <f t="shared" si="4"/>
        <v>6801</v>
      </c>
      <c r="C22" s="101">
        <v>774</v>
      </c>
      <c r="D22" s="101">
        <v>343</v>
      </c>
      <c r="E22" s="101">
        <v>2501</v>
      </c>
      <c r="F22" s="101">
        <v>186</v>
      </c>
      <c r="G22" s="101">
        <v>71</v>
      </c>
      <c r="H22" s="101">
        <v>186</v>
      </c>
      <c r="I22" s="101">
        <v>2</v>
      </c>
      <c r="J22" s="101">
        <v>2738</v>
      </c>
    </row>
    <row r="23" spans="1:10">
      <c r="A23" s="193" t="s">
        <v>269</v>
      </c>
      <c r="B23" s="104">
        <f t="shared" si="4"/>
        <v>7231</v>
      </c>
      <c r="C23" s="101">
        <v>765</v>
      </c>
      <c r="D23" s="101">
        <v>326</v>
      </c>
      <c r="E23" s="101">
        <v>2639</v>
      </c>
      <c r="F23" s="101">
        <v>472</v>
      </c>
      <c r="G23" s="101">
        <v>56</v>
      </c>
      <c r="H23" s="101">
        <v>130</v>
      </c>
      <c r="I23" s="101">
        <v>0</v>
      </c>
      <c r="J23" s="101">
        <v>2843</v>
      </c>
    </row>
    <row r="24" spans="1:10">
      <c r="A24" s="193" t="s">
        <v>302</v>
      </c>
      <c r="B24" s="104">
        <f t="shared" si="4"/>
        <v>2790</v>
      </c>
      <c r="C24" s="101">
        <v>461</v>
      </c>
      <c r="D24" s="101">
        <v>409</v>
      </c>
      <c r="E24" s="101">
        <v>974</v>
      </c>
      <c r="F24" s="101">
        <v>134</v>
      </c>
      <c r="G24" s="101">
        <v>24</v>
      </c>
      <c r="H24" s="101">
        <v>53</v>
      </c>
      <c r="I24" s="101">
        <v>4</v>
      </c>
      <c r="J24" s="101">
        <v>731</v>
      </c>
    </row>
    <row r="25" spans="1:10">
      <c r="A25" s="216" t="s">
        <v>303</v>
      </c>
      <c r="B25" s="104">
        <f t="shared" si="4"/>
        <v>10494</v>
      </c>
      <c r="C25" s="101">
        <v>1001</v>
      </c>
      <c r="D25" s="101">
        <v>528</v>
      </c>
      <c r="E25" s="101">
        <v>3721</v>
      </c>
      <c r="F25" s="101">
        <v>291</v>
      </c>
      <c r="G25" s="101">
        <v>56</v>
      </c>
      <c r="H25" s="101">
        <v>285</v>
      </c>
      <c r="I25" s="101">
        <v>2</v>
      </c>
      <c r="J25" s="101">
        <v>4610</v>
      </c>
    </row>
    <row r="26" spans="1:10">
      <c r="A26" s="216" t="s">
        <v>304</v>
      </c>
      <c r="B26" s="104">
        <f t="shared" si="4"/>
        <v>22945</v>
      </c>
      <c r="C26" s="101">
        <v>1683</v>
      </c>
      <c r="D26" s="101">
        <v>468</v>
      </c>
      <c r="E26" s="101">
        <v>8813</v>
      </c>
      <c r="F26" s="101">
        <v>837</v>
      </c>
      <c r="G26" s="101">
        <v>132</v>
      </c>
      <c r="H26" s="101">
        <v>770</v>
      </c>
      <c r="I26" s="101">
        <v>1</v>
      </c>
      <c r="J26" s="101">
        <v>10241</v>
      </c>
    </row>
    <row r="27" spans="1:10">
      <c r="A27" s="193" t="s">
        <v>305</v>
      </c>
      <c r="B27" s="104">
        <f t="shared" ref="B27" si="5">SUM(C27:J27)</f>
        <v>17236</v>
      </c>
      <c r="C27" s="101">
        <v>1657</v>
      </c>
      <c r="D27" s="101">
        <v>934</v>
      </c>
      <c r="E27" s="101">
        <v>7439</v>
      </c>
      <c r="F27" s="101">
        <v>735</v>
      </c>
      <c r="G27" s="101">
        <v>325</v>
      </c>
      <c r="H27" s="101">
        <v>243</v>
      </c>
      <c r="I27" s="101">
        <v>1</v>
      </c>
      <c r="J27" s="101">
        <v>5902</v>
      </c>
    </row>
    <row r="28" spans="1:10">
      <c r="A28" s="216" t="s">
        <v>270</v>
      </c>
      <c r="B28" s="104">
        <f t="shared" si="4"/>
        <v>15467</v>
      </c>
      <c r="C28" s="101">
        <v>1781</v>
      </c>
      <c r="D28" s="101">
        <v>881</v>
      </c>
      <c r="E28" s="101">
        <v>6738</v>
      </c>
      <c r="F28" s="101">
        <v>680</v>
      </c>
      <c r="G28" s="101">
        <v>161</v>
      </c>
      <c r="H28" s="101">
        <v>343</v>
      </c>
      <c r="I28" s="101">
        <v>4</v>
      </c>
      <c r="J28" s="101">
        <v>4879</v>
      </c>
    </row>
    <row r="29" spans="1:10">
      <c r="A29" s="193" t="s">
        <v>306</v>
      </c>
      <c r="B29" s="104">
        <f t="shared" si="4"/>
        <v>766</v>
      </c>
      <c r="C29" s="101">
        <v>87</v>
      </c>
      <c r="D29" s="101">
        <v>48</v>
      </c>
      <c r="E29" s="101">
        <v>210</v>
      </c>
      <c r="F29" s="101">
        <v>63</v>
      </c>
      <c r="G29" s="101">
        <v>10</v>
      </c>
      <c r="H29" s="101">
        <v>14</v>
      </c>
      <c r="I29" s="101">
        <v>0</v>
      </c>
      <c r="J29" s="101">
        <v>334</v>
      </c>
    </row>
    <row r="30" spans="1:10">
      <c r="A30" s="193" t="s">
        <v>271</v>
      </c>
      <c r="B30" s="104">
        <f t="shared" si="4"/>
        <v>637</v>
      </c>
      <c r="C30" s="101">
        <v>89</v>
      </c>
      <c r="D30" s="101">
        <v>57</v>
      </c>
      <c r="E30" s="101">
        <v>287</v>
      </c>
      <c r="F30" s="101">
        <v>70</v>
      </c>
      <c r="G30" s="101">
        <v>12</v>
      </c>
      <c r="H30" s="101">
        <v>14</v>
      </c>
      <c r="I30" s="101">
        <v>1</v>
      </c>
      <c r="J30" s="101">
        <v>107</v>
      </c>
    </row>
    <row r="31" spans="1:10">
      <c r="A31" s="216" t="s">
        <v>272</v>
      </c>
      <c r="B31" s="104">
        <f t="shared" si="4"/>
        <v>13323</v>
      </c>
      <c r="C31" s="101">
        <v>1576</v>
      </c>
      <c r="D31" s="101">
        <v>973</v>
      </c>
      <c r="E31" s="101">
        <v>4665</v>
      </c>
      <c r="F31" s="101">
        <v>352</v>
      </c>
      <c r="G31" s="101">
        <v>293</v>
      </c>
      <c r="H31" s="101">
        <v>271</v>
      </c>
      <c r="I31" s="101">
        <v>2</v>
      </c>
      <c r="J31" s="101">
        <v>5191</v>
      </c>
    </row>
    <row r="32" spans="1:10">
      <c r="A32" s="193" t="s">
        <v>325</v>
      </c>
      <c r="B32" s="104">
        <f t="shared" si="4"/>
        <v>1906</v>
      </c>
      <c r="C32" s="101">
        <v>176</v>
      </c>
      <c r="D32" s="101">
        <v>41</v>
      </c>
      <c r="E32" s="101">
        <v>1199</v>
      </c>
      <c r="F32" s="101">
        <v>150</v>
      </c>
      <c r="G32" s="101">
        <v>7</v>
      </c>
      <c r="H32" s="101">
        <v>26</v>
      </c>
      <c r="I32" s="101">
        <v>0</v>
      </c>
      <c r="J32" s="101">
        <v>307</v>
      </c>
    </row>
    <row r="33" spans="1:10">
      <c r="A33" s="204" t="s">
        <v>307</v>
      </c>
      <c r="B33" s="106">
        <f t="shared" ref="B33:J33" si="6">SUM(B34:B41)</f>
        <v>88898</v>
      </c>
      <c r="C33" s="106">
        <f t="shared" si="6"/>
        <v>8843</v>
      </c>
      <c r="D33" s="106">
        <f t="shared" si="6"/>
        <v>4812</v>
      </c>
      <c r="E33" s="106">
        <f t="shared" si="6"/>
        <v>33815</v>
      </c>
      <c r="F33" s="106">
        <f t="shared" si="6"/>
        <v>5258</v>
      </c>
      <c r="G33" s="106">
        <f t="shared" si="6"/>
        <v>553</v>
      </c>
      <c r="H33" s="106">
        <f t="shared" si="6"/>
        <v>2720</v>
      </c>
      <c r="I33" s="106">
        <f t="shared" si="6"/>
        <v>3</v>
      </c>
      <c r="J33" s="106">
        <f t="shared" si="6"/>
        <v>32894</v>
      </c>
    </row>
    <row r="34" spans="1:10">
      <c r="A34" s="193" t="s">
        <v>279</v>
      </c>
      <c r="B34" s="104">
        <f t="shared" ref="B34:B41" si="7">SUM(C34:J34)</f>
        <v>23350</v>
      </c>
      <c r="C34" s="101">
        <v>2121</v>
      </c>
      <c r="D34" s="101">
        <v>1185</v>
      </c>
      <c r="E34" s="101">
        <v>6757</v>
      </c>
      <c r="F34" s="101">
        <v>942</v>
      </c>
      <c r="G34" s="101">
        <v>130</v>
      </c>
      <c r="H34" s="101">
        <v>888</v>
      </c>
      <c r="I34" s="101">
        <v>2</v>
      </c>
      <c r="J34" s="101">
        <v>11325</v>
      </c>
    </row>
    <row r="35" spans="1:10">
      <c r="A35" s="193" t="s">
        <v>274</v>
      </c>
      <c r="B35" s="104">
        <f t="shared" si="7"/>
        <v>10365</v>
      </c>
      <c r="C35" s="101">
        <v>963</v>
      </c>
      <c r="D35" s="101">
        <v>618</v>
      </c>
      <c r="E35" s="101">
        <v>5358</v>
      </c>
      <c r="F35" s="101">
        <v>596</v>
      </c>
      <c r="G35" s="101">
        <v>78</v>
      </c>
      <c r="H35" s="101">
        <v>319</v>
      </c>
      <c r="I35" s="101">
        <v>0</v>
      </c>
      <c r="J35" s="101">
        <v>2433</v>
      </c>
    </row>
    <row r="36" spans="1:10">
      <c r="A36" s="193" t="s">
        <v>275</v>
      </c>
      <c r="B36" s="104">
        <f t="shared" si="7"/>
        <v>14917</v>
      </c>
      <c r="C36" s="101">
        <v>1594</v>
      </c>
      <c r="D36" s="101">
        <v>660</v>
      </c>
      <c r="E36" s="101">
        <v>6024</v>
      </c>
      <c r="F36" s="101">
        <v>1013</v>
      </c>
      <c r="G36" s="101">
        <v>88</v>
      </c>
      <c r="H36" s="101">
        <v>293</v>
      </c>
      <c r="I36" s="101">
        <v>0</v>
      </c>
      <c r="J36" s="101">
        <v>5245</v>
      </c>
    </row>
    <row r="37" spans="1:10">
      <c r="A37" s="193" t="s">
        <v>276</v>
      </c>
      <c r="B37" s="104">
        <f t="shared" si="7"/>
        <v>14299</v>
      </c>
      <c r="C37" s="101">
        <v>1189</v>
      </c>
      <c r="D37" s="101">
        <v>1086</v>
      </c>
      <c r="E37" s="101">
        <v>4708</v>
      </c>
      <c r="F37" s="101">
        <v>504</v>
      </c>
      <c r="G37" s="101">
        <v>57</v>
      </c>
      <c r="H37" s="101">
        <v>433</v>
      </c>
      <c r="I37" s="101">
        <v>0</v>
      </c>
      <c r="J37" s="101">
        <v>6322</v>
      </c>
    </row>
    <row r="38" spans="1:10">
      <c r="A38" s="193" t="s">
        <v>324</v>
      </c>
      <c r="B38" s="104">
        <f t="shared" si="7"/>
        <v>953</v>
      </c>
      <c r="C38" s="101">
        <v>116</v>
      </c>
      <c r="D38" s="101">
        <v>41</v>
      </c>
      <c r="E38" s="101">
        <v>565</v>
      </c>
      <c r="F38" s="101">
        <v>80</v>
      </c>
      <c r="G38" s="101">
        <v>7</v>
      </c>
      <c r="H38" s="101">
        <v>12</v>
      </c>
      <c r="I38" s="101">
        <v>0</v>
      </c>
      <c r="J38" s="101">
        <v>132</v>
      </c>
    </row>
    <row r="39" spans="1:10">
      <c r="A39" s="193" t="s">
        <v>277</v>
      </c>
      <c r="B39" s="104">
        <f t="shared" si="7"/>
        <v>16397</v>
      </c>
      <c r="C39" s="101">
        <v>1816</v>
      </c>
      <c r="D39" s="101">
        <v>753</v>
      </c>
      <c r="E39" s="101">
        <v>6690</v>
      </c>
      <c r="F39" s="101">
        <v>1270</v>
      </c>
      <c r="G39" s="101">
        <v>110</v>
      </c>
      <c r="H39" s="101">
        <v>607</v>
      </c>
      <c r="I39" s="101">
        <v>0</v>
      </c>
      <c r="J39" s="101">
        <v>5151</v>
      </c>
    </row>
    <row r="40" spans="1:10">
      <c r="A40" s="193" t="s">
        <v>308</v>
      </c>
      <c r="B40" s="104">
        <f t="shared" si="7"/>
        <v>1030</v>
      </c>
      <c r="C40" s="101">
        <v>178</v>
      </c>
      <c r="D40" s="101">
        <v>55</v>
      </c>
      <c r="E40" s="101">
        <v>572</v>
      </c>
      <c r="F40" s="101">
        <v>100</v>
      </c>
      <c r="G40" s="101">
        <v>16</v>
      </c>
      <c r="H40" s="101">
        <v>11</v>
      </c>
      <c r="I40" s="101">
        <v>0</v>
      </c>
      <c r="J40" s="101">
        <v>98</v>
      </c>
    </row>
    <row r="41" spans="1:10">
      <c r="A41" s="193" t="s">
        <v>278</v>
      </c>
      <c r="B41" s="104">
        <f t="shared" si="7"/>
        <v>7587</v>
      </c>
      <c r="C41" s="101">
        <v>866</v>
      </c>
      <c r="D41" s="101">
        <v>414</v>
      </c>
      <c r="E41" s="101">
        <v>3141</v>
      </c>
      <c r="F41" s="101">
        <v>753</v>
      </c>
      <c r="G41" s="101">
        <v>67</v>
      </c>
      <c r="H41" s="101">
        <v>157</v>
      </c>
      <c r="I41" s="101">
        <v>1</v>
      </c>
      <c r="J41" s="101">
        <v>2188</v>
      </c>
    </row>
    <row r="42" spans="1:10">
      <c r="A42" s="204" t="s">
        <v>309</v>
      </c>
      <c r="B42" s="106">
        <f t="shared" ref="B42:J42" si="8">SUM(B43:B49)</f>
        <v>62203</v>
      </c>
      <c r="C42" s="106">
        <f t="shared" si="8"/>
        <v>7362</v>
      </c>
      <c r="D42" s="106">
        <f t="shared" si="8"/>
        <v>4285</v>
      </c>
      <c r="E42" s="106">
        <f t="shared" si="8"/>
        <v>24438</v>
      </c>
      <c r="F42" s="106">
        <f t="shared" si="8"/>
        <v>3748</v>
      </c>
      <c r="G42" s="106">
        <f t="shared" si="8"/>
        <v>811</v>
      </c>
      <c r="H42" s="106">
        <f t="shared" si="8"/>
        <v>1410</v>
      </c>
      <c r="I42" s="106">
        <f t="shared" si="8"/>
        <v>12</v>
      </c>
      <c r="J42" s="106">
        <f t="shared" si="8"/>
        <v>20137</v>
      </c>
    </row>
    <row r="43" spans="1:10">
      <c r="A43" s="193" t="s">
        <v>286</v>
      </c>
      <c r="B43" s="104">
        <f t="shared" ref="B43:B49" si="9">SUM(C43:J43)</f>
        <v>18045</v>
      </c>
      <c r="C43" s="101">
        <v>2442</v>
      </c>
      <c r="D43" s="101">
        <v>1634</v>
      </c>
      <c r="E43" s="101">
        <v>5851</v>
      </c>
      <c r="F43" s="101">
        <v>689</v>
      </c>
      <c r="G43" s="101">
        <v>160</v>
      </c>
      <c r="H43" s="101">
        <v>479</v>
      </c>
      <c r="I43" s="101">
        <v>3</v>
      </c>
      <c r="J43" s="101">
        <v>6787</v>
      </c>
    </row>
    <row r="44" spans="1:10">
      <c r="A44" s="193" t="s">
        <v>280</v>
      </c>
      <c r="B44" s="104">
        <f t="shared" si="9"/>
        <v>3457</v>
      </c>
      <c r="C44" s="101">
        <v>365</v>
      </c>
      <c r="D44" s="101">
        <v>156</v>
      </c>
      <c r="E44" s="101">
        <v>1714</v>
      </c>
      <c r="F44" s="101">
        <v>319</v>
      </c>
      <c r="G44" s="101">
        <v>172</v>
      </c>
      <c r="H44" s="101">
        <v>47</v>
      </c>
      <c r="I44" s="101">
        <v>0</v>
      </c>
      <c r="J44" s="101">
        <v>684</v>
      </c>
    </row>
    <row r="45" spans="1:10">
      <c r="A45" s="193" t="s">
        <v>281</v>
      </c>
      <c r="B45" s="104">
        <f t="shared" si="9"/>
        <v>2256</v>
      </c>
      <c r="C45" s="101">
        <v>322</v>
      </c>
      <c r="D45" s="101">
        <v>111</v>
      </c>
      <c r="E45" s="101">
        <v>1197</v>
      </c>
      <c r="F45" s="101">
        <v>184</v>
      </c>
      <c r="G45" s="101">
        <v>114</v>
      </c>
      <c r="H45" s="101">
        <v>59</v>
      </c>
      <c r="I45" s="101">
        <v>0</v>
      </c>
      <c r="J45" s="101">
        <v>269</v>
      </c>
    </row>
    <row r="46" spans="1:10">
      <c r="A46" s="193" t="s">
        <v>282</v>
      </c>
      <c r="B46" s="104">
        <f t="shared" si="9"/>
        <v>7063</v>
      </c>
      <c r="C46" s="101">
        <v>947</v>
      </c>
      <c r="D46" s="101">
        <v>209</v>
      </c>
      <c r="E46" s="101">
        <v>2958</v>
      </c>
      <c r="F46" s="101">
        <v>630</v>
      </c>
      <c r="G46" s="101">
        <v>114</v>
      </c>
      <c r="H46" s="101">
        <v>105</v>
      </c>
      <c r="I46" s="101">
        <v>1</v>
      </c>
      <c r="J46" s="101">
        <v>2099</v>
      </c>
    </row>
    <row r="47" spans="1:10">
      <c r="A47" s="216" t="s">
        <v>283</v>
      </c>
      <c r="B47" s="104">
        <f t="shared" si="9"/>
        <v>6802</v>
      </c>
      <c r="C47" s="101">
        <v>847</v>
      </c>
      <c r="D47" s="101">
        <v>508</v>
      </c>
      <c r="E47" s="101">
        <v>1938</v>
      </c>
      <c r="F47" s="101">
        <v>327</v>
      </c>
      <c r="G47" s="101">
        <v>67</v>
      </c>
      <c r="H47" s="101">
        <v>216</v>
      </c>
      <c r="I47" s="101">
        <v>0</v>
      </c>
      <c r="J47" s="101">
        <v>2899</v>
      </c>
    </row>
    <row r="48" spans="1:10">
      <c r="A48" s="193" t="s">
        <v>284</v>
      </c>
      <c r="B48" s="104">
        <f t="shared" si="9"/>
        <v>23578</v>
      </c>
      <c r="C48" s="101">
        <v>2303</v>
      </c>
      <c r="D48" s="101">
        <v>1590</v>
      </c>
      <c r="E48" s="101">
        <v>10268</v>
      </c>
      <c r="F48" s="101">
        <v>1506</v>
      </c>
      <c r="G48" s="101">
        <v>170</v>
      </c>
      <c r="H48" s="101">
        <v>473</v>
      </c>
      <c r="I48" s="101">
        <v>8</v>
      </c>
      <c r="J48" s="101">
        <v>7260</v>
      </c>
    </row>
    <row r="49" spans="1:11">
      <c r="A49" s="193" t="s">
        <v>285</v>
      </c>
      <c r="B49" s="104">
        <f t="shared" si="9"/>
        <v>1002</v>
      </c>
      <c r="C49" s="101">
        <v>136</v>
      </c>
      <c r="D49" s="101">
        <v>77</v>
      </c>
      <c r="E49" s="101">
        <v>512</v>
      </c>
      <c r="F49" s="101">
        <v>93</v>
      </c>
      <c r="G49" s="101">
        <v>14</v>
      </c>
      <c r="H49" s="101">
        <v>31</v>
      </c>
      <c r="I49" s="101">
        <v>0</v>
      </c>
      <c r="J49" s="101">
        <v>139</v>
      </c>
    </row>
    <row r="50" spans="1:11">
      <c r="A50" s="204" t="s">
        <v>310</v>
      </c>
      <c r="B50" s="106">
        <f t="shared" ref="B50:J50" si="10">SUM(B51:B56)</f>
        <v>118460</v>
      </c>
      <c r="C50" s="106">
        <f t="shared" si="10"/>
        <v>10527</v>
      </c>
      <c r="D50" s="106">
        <f t="shared" si="10"/>
        <v>7681</v>
      </c>
      <c r="E50" s="106">
        <f t="shared" si="10"/>
        <v>50813</v>
      </c>
      <c r="F50" s="106">
        <f t="shared" si="10"/>
        <v>5750</v>
      </c>
      <c r="G50" s="106">
        <f t="shared" si="10"/>
        <v>824</v>
      </c>
      <c r="H50" s="106">
        <f t="shared" si="10"/>
        <v>2856</v>
      </c>
      <c r="I50" s="106">
        <f t="shared" si="10"/>
        <v>12</v>
      </c>
      <c r="J50" s="106">
        <f t="shared" si="10"/>
        <v>39997</v>
      </c>
    </row>
    <row r="51" spans="1:11">
      <c r="A51" s="193" t="s">
        <v>254</v>
      </c>
      <c r="B51" s="104">
        <f t="shared" ref="B51" si="11">SUM(C51:J51)</f>
        <v>9306</v>
      </c>
      <c r="C51" s="101">
        <v>762</v>
      </c>
      <c r="D51" s="101">
        <v>260</v>
      </c>
      <c r="E51" s="101">
        <v>6453</v>
      </c>
      <c r="F51" s="101">
        <v>716</v>
      </c>
      <c r="G51" s="101">
        <v>99</v>
      </c>
      <c r="H51" s="101">
        <v>56</v>
      </c>
      <c r="I51" s="101">
        <v>1</v>
      </c>
      <c r="J51" s="101">
        <v>959</v>
      </c>
    </row>
    <row r="52" spans="1:11">
      <c r="A52" s="193" t="s">
        <v>288</v>
      </c>
      <c r="B52" s="104">
        <f t="shared" ref="B52:B56" si="12">SUM(C52:J52)</f>
        <v>63826</v>
      </c>
      <c r="C52" s="101">
        <v>6666</v>
      </c>
      <c r="D52" s="101">
        <v>4523</v>
      </c>
      <c r="E52" s="101">
        <v>25409</v>
      </c>
      <c r="F52" s="101">
        <v>3200</v>
      </c>
      <c r="G52" s="101">
        <v>496</v>
      </c>
      <c r="H52" s="101">
        <v>1631</v>
      </c>
      <c r="I52" s="101">
        <v>10</v>
      </c>
      <c r="J52" s="101">
        <v>21891</v>
      </c>
    </row>
    <row r="53" spans="1:11">
      <c r="A53" s="193" t="s">
        <v>287</v>
      </c>
      <c r="B53" s="104">
        <f t="shared" si="12"/>
        <v>36222</v>
      </c>
      <c r="C53" s="101">
        <v>2275</v>
      </c>
      <c r="D53" s="101">
        <v>2403</v>
      </c>
      <c r="E53" s="101">
        <v>14392</v>
      </c>
      <c r="F53" s="101">
        <v>1329</v>
      </c>
      <c r="G53" s="101">
        <v>154</v>
      </c>
      <c r="H53" s="101">
        <v>1029</v>
      </c>
      <c r="I53" s="101">
        <v>1</v>
      </c>
      <c r="J53" s="101">
        <v>14639</v>
      </c>
      <c r="K53" s="1" t="s">
        <v>7</v>
      </c>
    </row>
    <row r="54" spans="1:11">
      <c r="A54" s="193" t="s">
        <v>312</v>
      </c>
      <c r="B54" s="104">
        <f t="shared" si="12"/>
        <v>1978</v>
      </c>
      <c r="C54" s="101">
        <v>145</v>
      </c>
      <c r="D54" s="101">
        <v>23</v>
      </c>
      <c r="E54" s="101">
        <v>812</v>
      </c>
      <c r="F54" s="101">
        <v>170</v>
      </c>
      <c r="G54" s="101">
        <v>19</v>
      </c>
      <c r="H54" s="101">
        <v>43</v>
      </c>
      <c r="I54" s="101">
        <v>0</v>
      </c>
      <c r="J54" s="101">
        <v>766</v>
      </c>
    </row>
    <row r="55" spans="1:11">
      <c r="A55" s="193" t="s">
        <v>313</v>
      </c>
      <c r="B55" s="104">
        <f t="shared" si="12"/>
        <v>6996</v>
      </c>
      <c r="C55" s="101">
        <v>666</v>
      </c>
      <c r="D55" s="101">
        <v>465</v>
      </c>
      <c r="E55" s="101">
        <v>3678</v>
      </c>
      <c r="F55" s="101">
        <v>333</v>
      </c>
      <c r="G55" s="101">
        <v>55</v>
      </c>
      <c r="H55" s="101">
        <v>91</v>
      </c>
      <c r="I55" s="101">
        <v>0</v>
      </c>
      <c r="J55" s="101">
        <v>1708</v>
      </c>
    </row>
    <row r="56" spans="1:11">
      <c r="A56" s="193" t="s">
        <v>314</v>
      </c>
      <c r="B56" s="104">
        <f t="shared" si="12"/>
        <v>132</v>
      </c>
      <c r="C56" s="101">
        <v>13</v>
      </c>
      <c r="D56" s="101">
        <v>7</v>
      </c>
      <c r="E56" s="101">
        <v>69</v>
      </c>
      <c r="F56" s="101">
        <v>2</v>
      </c>
      <c r="G56" s="101">
        <v>1</v>
      </c>
      <c r="H56" s="101">
        <v>6</v>
      </c>
      <c r="I56" s="101">
        <v>0</v>
      </c>
      <c r="J56" s="101">
        <v>34</v>
      </c>
    </row>
    <row r="57" spans="1:11">
      <c r="A57" s="204" t="s">
        <v>315</v>
      </c>
      <c r="B57" s="106">
        <f t="shared" ref="B57:J57" si="13">SUM(B58:B63)</f>
        <v>95945</v>
      </c>
      <c r="C57" s="106">
        <f t="shared" si="13"/>
        <v>8540</v>
      </c>
      <c r="D57" s="106">
        <f t="shared" si="13"/>
        <v>4829</v>
      </c>
      <c r="E57" s="106">
        <f t="shared" si="13"/>
        <v>46510</v>
      </c>
      <c r="F57" s="106">
        <f t="shared" si="13"/>
        <v>5285</v>
      </c>
      <c r="G57" s="106">
        <f t="shared" si="13"/>
        <v>584</v>
      </c>
      <c r="H57" s="106">
        <f t="shared" si="13"/>
        <v>3087</v>
      </c>
      <c r="I57" s="106">
        <f t="shared" si="13"/>
        <v>7</v>
      </c>
      <c r="J57" s="106">
        <f t="shared" si="13"/>
        <v>27103</v>
      </c>
    </row>
    <row r="58" spans="1:11">
      <c r="A58" s="193" t="s">
        <v>293</v>
      </c>
      <c r="B58" s="104">
        <f>SUM(C58:J58)</f>
        <v>4017</v>
      </c>
      <c r="C58" s="101">
        <v>402</v>
      </c>
      <c r="D58" s="101">
        <v>126</v>
      </c>
      <c r="E58" s="101">
        <v>2424</v>
      </c>
      <c r="F58" s="101">
        <v>400</v>
      </c>
      <c r="G58" s="101">
        <v>33</v>
      </c>
      <c r="H58" s="101">
        <v>55</v>
      </c>
      <c r="I58" s="101">
        <v>0</v>
      </c>
      <c r="J58" s="101">
        <v>577</v>
      </c>
    </row>
    <row r="59" spans="1:11">
      <c r="A59" s="193" t="s">
        <v>289</v>
      </c>
      <c r="B59" s="104">
        <f>SUM(C59:J59)</f>
        <v>5336</v>
      </c>
      <c r="C59" s="101">
        <v>418</v>
      </c>
      <c r="D59" s="101">
        <v>164</v>
      </c>
      <c r="E59" s="101">
        <v>3022</v>
      </c>
      <c r="F59" s="101">
        <v>499</v>
      </c>
      <c r="G59" s="101">
        <v>23</v>
      </c>
      <c r="H59" s="101">
        <v>53</v>
      </c>
      <c r="I59" s="101">
        <v>1</v>
      </c>
      <c r="J59" s="101">
        <v>1156</v>
      </c>
    </row>
    <row r="60" spans="1:11">
      <c r="A60" s="193" t="s">
        <v>290</v>
      </c>
      <c r="B60" s="104">
        <f t="shared" ref="B60" si="14">SUM(C60:J60)</f>
        <v>3617</v>
      </c>
      <c r="C60" s="101">
        <v>317</v>
      </c>
      <c r="D60" s="101">
        <v>230</v>
      </c>
      <c r="E60" s="101">
        <v>2013</v>
      </c>
      <c r="F60" s="101">
        <v>218</v>
      </c>
      <c r="G60" s="101">
        <v>24</v>
      </c>
      <c r="H60" s="101">
        <v>120</v>
      </c>
      <c r="I60" s="101">
        <v>0</v>
      </c>
      <c r="J60" s="101">
        <v>695</v>
      </c>
    </row>
    <row r="61" spans="1:11">
      <c r="A61" s="193" t="s">
        <v>316</v>
      </c>
      <c r="B61" s="104">
        <f>SUM(C61:J61)</f>
        <v>3071</v>
      </c>
      <c r="C61" s="101">
        <v>418</v>
      </c>
      <c r="D61" s="101">
        <v>98</v>
      </c>
      <c r="E61" s="101">
        <v>1399</v>
      </c>
      <c r="F61" s="101">
        <v>224</v>
      </c>
      <c r="G61" s="101">
        <v>57</v>
      </c>
      <c r="H61" s="101">
        <v>45</v>
      </c>
      <c r="I61" s="101">
        <v>0</v>
      </c>
      <c r="J61" s="101">
        <v>830</v>
      </c>
    </row>
    <row r="62" spans="1:11">
      <c r="A62" s="193" t="s">
        <v>291</v>
      </c>
      <c r="B62" s="104">
        <f>SUM(C62:J62)</f>
        <v>12949</v>
      </c>
      <c r="C62" s="101">
        <v>797</v>
      </c>
      <c r="D62" s="101">
        <v>221</v>
      </c>
      <c r="E62" s="101">
        <v>9828</v>
      </c>
      <c r="F62" s="101">
        <v>1040</v>
      </c>
      <c r="G62" s="101">
        <v>70</v>
      </c>
      <c r="H62" s="101">
        <v>104</v>
      </c>
      <c r="I62" s="101">
        <v>1</v>
      </c>
      <c r="J62" s="101">
        <v>888</v>
      </c>
    </row>
    <row r="63" spans="1:11">
      <c r="A63" s="193" t="s">
        <v>292</v>
      </c>
      <c r="B63" s="104">
        <f>SUM(C63:J63)</f>
        <v>66955</v>
      </c>
      <c r="C63" s="101">
        <v>6188</v>
      </c>
      <c r="D63" s="101">
        <v>3990</v>
      </c>
      <c r="E63" s="101">
        <v>27824</v>
      </c>
      <c r="F63" s="101">
        <v>2904</v>
      </c>
      <c r="G63" s="101">
        <v>377</v>
      </c>
      <c r="H63" s="101">
        <v>2710</v>
      </c>
      <c r="I63" s="101">
        <v>5</v>
      </c>
      <c r="J63" s="101">
        <v>22957</v>
      </c>
    </row>
    <row r="64" spans="1:11">
      <c r="A64" s="204" t="s">
        <v>317</v>
      </c>
      <c r="B64" s="106">
        <f>SUM(B65:B71)</f>
        <v>100671</v>
      </c>
      <c r="C64" s="106">
        <f t="shared" ref="C64:J64" si="15">SUM(C65:C71)</f>
        <v>10098</v>
      </c>
      <c r="D64" s="106">
        <f t="shared" si="15"/>
        <v>4598</v>
      </c>
      <c r="E64" s="106">
        <f t="shared" si="15"/>
        <v>38079</v>
      </c>
      <c r="F64" s="106">
        <f t="shared" si="15"/>
        <v>5864</v>
      </c>
      <c r="G64" s="106">
        <f t="shared" si="15"/>
        <v>1032</v>
      </c>
      <c r="H64" s="106">
        <f t="shared" si="15"/>
        <v>1703</v>
      </c>
      <c r="I64" s="106">
        <f t="shared" si="15"/>
        <v>11</v>
      </c>
      <c r="J64" s="106">
        <f t="shared" si="15"/>
        <v>39286</v>
      </c>
    </row>
    <row r="65" spans="1:10">
      <c r="A65" s="193" t="s">
        <v>318</v>
      </c>
      <c r="B65" s="104">
        <f t="shared" ref="B65:B81" si="16">SUM(C65:J65)</f>
        <v>24</v>
      </c>
      <c r="C65" s="101">
        <v>0</v>
      </c>
      <c r="D65" s="101">
        <v>0</v>
      </c>
      <c r="E65" s="101">
        <v>9</v>
      </c>
      <c r="F65" s="101">
        <v>0</v>
      </c>
      <c r="G65" s="101">
        <v>0</v>
      </c>
      <c r="H65" s="101">
        <v>1</v>
      </c>
      <c r="I65" s="101">
        <v>0</v>
      </c>
      <c r="J65" s="101">
        <v>14</v>
      </c>
    </row>
    <row r="66" spans="1:10">
      <c r="A66" s="193" t="s">
        <v>294</v>
      </c>
      <c r="B66" s="104">
        <f t="shared" si="16"/>
        <v>22365</v>
      </c>
      <c r="C66" s="101">
        <v>2533</v>
      </c>
      <c r="D66" s="101">
        <v>873</v>
      </c>
      <c r="E66" s="101">
        <v>8212</v>
      </c>
      <c r="F66" s="101">
        <v>1581</v>
      </c>
      <c r="G66" s="101">
        <v>267</v>
      </c>
      <c r="H66" s="101">
        <v>443</v>
      </c>
      <c r="I66" s="101">
        <v>2</v>
      </c>
      <c r="J66" s="101">
        <v>8454</v>
      </c>
    </row>
    <row r="67" spans="1:10">
      <c r="A67" s="193" t="s">
        <v>295</v>
      </c>
      <c r="B67" s="104">
        <f t="shared" si="16"/>
        <v>62348</v>
      </c>
      <c r="C67" s="101">
        <v>6185</v>
      </c>
      <c r="D67" s="101">
        <v>2833</v>
      </c>
      <c r="E67" s="101">
        <v>25251</v>
      </c>
      <c r="F67" s="101">
        <v>3901</v>
      </c>
      <c r="G67" s="101">
        <v>620</v>
      </c>
      <c r="H67" s="101">
        <v>822</v>
      </c>
      <c r="I67" s="101">
        <v>7</v>
      </c>
      <c r="J67" s="101">
        <v>22729</v>
      </c>
    </row>
    <row r="68" spans="1:10">
      <c r="A68" s="193" t="s">
        <v>296</v>
      </c>
      <c r="B68" s="104">
        <f t="shared" si="16"/>
        <v>712</v>
      </c>
      <c r="C68" s="101">
        <v>46</v>
      </c>
      <c r="D68" s="101">
        <v>43</v>
      </c>
      <c r="E68" s="101">
        <v>217</v>
      </c>
      <c r="F68" s="101">
        <v>5</v>
      </c>
      <c r="G68" s="101">
        <v>8</v>
      </c>
      <c r="H68" s="101">
        <v>13</v>
      </c>
      <c r="I68" s="101">
        <v>0</v>
      </c>
      <c r="J68" s="101">
        <v>380</v>
      </c>
    </row>
    <row r="69" spans="1:10">
      <c r="A69" s="193" t="s">
        <v>297</v>
      </c>
      <c r="B69" s="104">
        <f t="shared" si="16"/>
        <v>6773</v>
      </c>
      <c r="C69" s="101">
        <v>388</v>
      </c>
      <c r="D69" s="101">
        <v>254</v>
      </c>
      <c r="E69" s="101">
        <v>1689</v>
      </c>
      <c r="F69" s="101">
        <v>75</v>
      </c>
      <c r="G69" s="101">
        <v>52</v>
      </c>
      <c r="H69" s="101">
        <v>200</v>
      </c>
      <c r="I69" s="101">
        <v>0</v>
      </c>
      <c r="J69" s="101">
        <v>4115</v>
      </c>
    </row>
    <row r="70" spans="1:10">
      <c r="A70" s="193" t="s">
        <v>298</v>
      </c>
      <c r="B70" s="104">
        <f t="shared" ref="B70:B71" si="17">SUM(C70:J70)</f>
        <v>8387</v>
      </c>
      <c r="C70" s="101">
        <v>945</v>
      </c>
      <c r="D70" s="101">
        <v>594</v>
      </c>
      <c r="E70" s="101">
        <v>2690</v>
      </c>
      <c r="F70" s="101">
        <v>286</v>
      </c>
      <c r="G70" s="101">
        <v>85</v>
      </c>
      <c r="H70" s="101">
        <v>221</v>
      </c>
      <c r="I70" s="101">
        <v>2</v>
      </c>
      <c r="J70" s="101">
        <v>3564</v>
      </c>
    </row>
    <row r="71" spans="1:10">
      <c r="A71" s="193" t="s">
        <v>321</v>
      </c>
      <c r="B71" s="104">
        <f t="shared" si="17"/>
        <v>62</v>
      </c>
      <c r="C71" s="101">
        <v>1</v>
      </c>
      <c r="D71" s="101">
        <v>1</v>
      </c>
      <c r="E71" s="101">
        <v>11</v>
      </c>
      <c r="F71" s="101">
        <v>16</v>
      </c>
      <c r="G71" s="101">
        <v>0</v>
      </c>
      <c r="H71" s="101">
        <v>3</v>
      </c>
      <c r="I71" s="101">
        <v>0</v>
      </c>
      <c r="J71" s="101">
        <v>30</v>
      </c>
    </row>
    <row r="72" spans="1:10">
      <c r="A72" s="204" t="s">
        <v>94</v>
      </c>
      <c r="B72" s="106">
        <f t="shared" si="16"/>
        <v>77</v>
      </c>
      <c r="C72" s="99">
        <v>1</v>
      </c>
      <c r="D72" s="99">
        <v>1</v>
      </c>
      <c r="E72" s="99">
        <v>19</v>
      </c>
      <c r="F72" s="99">
        <v>16</v>
      </c>
      <c r="G72" s="99">
        <v>0</v>
      </c>
      <c r="H72" s="99">
        <v>3</v>
      </c>
      <c r="I72" s="99">
        <v>0</v>
      </c>
      <c r="J72" s="99">
        <v>37</v>
      </c>
    </row>
    <row r="73" spans="1:10">
      <c r="A73" s="218" t="s">
        <v>381</v>
      </c>
      <c r="B73" s="106">
        <f>SUM(C73:J73)</f>
        <v>31387</v>
      </c>
      <c r="C73" s="106">
        <f>SUM(C75:C81)</f>
        <v>3326</v>
      </c>
      <c r="D73" s="106">
        <f t="shared" ref="D73:J73" si="18">SUM(D75:D81)</f>
        <v>222</v>
      </c>
      <c r="E73" s="106">
        <f t="shared" si="18"/>
        <v>19741</v>
      </c>
      <c r="F73" s="106">
        <f t="shared" si="18"/>
        <v>63</v>
      </c>
      <c r="G73" s="106">
        <f t="shared" si="18"/>
        <v>406</v>
      </c>
      <c r="H73" s="106">
        <f t="shared" si="18"/>
        <v>3965</v>
      </c>
      <c r="I73" s="106">
        <f t="shared" si="18"/>
        <v>1</v>
      </c>
      <c r="J73" s="106">
        <f t="shared" si="18"/>
        <v>3663</v>
      </c>
    </row>
    <row r="74" spans="1:10">
      <c r="A74" s="220" t="s">
        <v>95</v>
      </c>
      <c r="B74" s="106">
        <f>SUM(C74:J74)</f>
        <v>798</v>
      </c>
      <c r="C74" s="106">
        <v>70</v>
      </c>
      <c r="D74" s="106">
        <v>5</v>
      </c>
      <c r="E74" s="106">
        <v>630</v>
      </c>
      <c r="F74" s="106">
        <v>5</v>
      </c>
      <c r="G74" s="106">
        <v>27</v>
      </c>
      <c r="H74" s="106">
        <v>33</v>
      </c>
      <c r="I74" s="106">
        <v>0</v>
      </c>
      <c r="J74" s="106">
        <v>28</v>
      </c>
    </row>
    <row r="75" spans="1:10" ht="12">
      <c r="A75" s="216" t="s">
        <v>329</v>
      </c>
      <c r="B75" s="104">
        <f>SUM(C75:J75)</f>
        <v>30</v>
      </c>
      <c r="C75" s="101">
        <v>2</v>
      </c>
      <c r="D75" s="101">
        <v>1</v>
      </c>
      <c r="E75" s="101">
        <v>26</v>
      </c>
      <c r="F75" s="101">
        <v>0</v>
      </c>
      <c r="G75" s="101">
        <v>0</v>
      </c>
      <c r="H75" s="101">
        <v>0</v>
      </c>
      <c r="I75" s="101">
        <v>0</v>
      </c>
      <c r="J75" s="101">
        <v>1</v>
      </c>
    </row>
    <row r="76" spans="1:10" ht="12">
      <c r="A76" s="216" t="s">
        <v>328</v>
      </c>
      <c r="B76" s="104">
        <f t="shared" ref="B76" si="19">SUM(C76:J76)</f>
        <v>473</v>
      </c>
      <c r="C76" s="101">
        <v>36</v>
      </c>
      <c r="D76" s="101">
        <v>3</v>
      </c>
      <c r="E76" s="101">
        <v>374</v>
      </c>
      <c r="F76" s="101">
        <v>3</v>
      </c>
      <c r="G76" s="101">
        <v>17</v>
      </c>
      <c r="H76" s="101">
        <v>25</v>
      </c>
      <c r="I76" s="101">
        <v>0</v>
      </c>
      <c r="J76" s="101">
        <v>15</v>
      </c>
    </row>
    <row r="77" spans="1:10" ht="11.4">
      <c r="A77" s="216" t="s">
        <v>330</v>
      </c>
      <c r="B77" s="104">
        <f t="shared" ref="B77" si="20">SUM(C77:J77)</f>
        <v>295</v>
      </c>
      <c r="C77" s="101">
        <v>32</v>
      </c>
      <c r="D77" s="101">
        <v>1</v>
      </c>
      <c r="E77" s="101">
        <v>230</v>
      </c>
      <c r="F77" s="101">
        <v>2</v>
      </c>
      <c r="G77" s="101">
        <v>10</v>
      </c>
      <c r="H77" s="101">
        <v>8</v>
      </c>
      <c r="I77" s="101">
        <v>0</v>
      </c>
      <c r="J77" s="101">
        <v>12</v>
      </c>
    </row>
    <row r="78" spans="1:10">
      <c r="A78" s="192" t="s">
        <v>319</v>
      </c>
      <c r="B78" s="104">
        <f t="shared" ref="B78" si="21">SUM(C78:J78)</f>
        <v>5</v>
      </c>
      <c r="C78" s="101">
        <v>0</v>
      </c>
      <c r="D78" s="101">
        <v>0</v>
      </c>
      <c r="E78" s="101">
        <v>5</v>
      </c>
      <c r="F78" s="101">
        <v>0</v>
      </c>
      <c r="G78" s="101">
        <v>0</v>
      </c>
      <c r="H78" s="101">
        <v>0</v>
      </c>
      <c r="I78" s="101">
        <v>0</v>
      </c>
      <c r="J78" s="101">
        <v>0</v>
      </c>
    </row>
    <row r="79" spans="1:10">
      <c r="A79" s="192" t="s">
        <v>320</v>
      </c>
      <c r="B79" s="104">
        <f>SUM(C79:J79)</f>
        <v>1</v>
      </c>
      <c r="C79" s="101">
        <v>0</v>
      </c>
      <c r="D79" s="101">
        <v>0</v>
      </c>
      <c r="E79" s="101">
        <v>1</v>
      </c>
      <c r="F79" s="101">
        <v>0</v>
      </c>
      <c r="G79" s="101">
        <v>0</v>
      </c>
      <c r="H79" s="101">
        <v>0</v>
      </c>
      <c r="I79" s="101">
        <v>0</v>
      </c>
      <c r="J79" s="101">
        <v>0</v>
      </c>
    </row>
    <row r="80" spans="1:10">
      <c r="A80" s="192" t="s">
        <v>299</v>
      </c>
      <c r="B80" s="104">
        <f>SUM(C80:J80)</f>
        <v>9</v>
      </c>
      <c r="C80" s="101">
        <v>0</v>
      </c>
      <c r="D80" s="101">
        <v>0</v>
      </c>
      <c r="E80" s="101">
        <v>2</v>
      </c>
      <c r="F80" s="101">
        <v>0</v>
      </c>
      <c r="G80" s="101">
        <v>0</v>
      </c>
      <c r="H80" s="101">
        <v>0</v>
      </c>
      <c r="I80" s="101">
        <v>0</v>
      </c>
      <c r="J80" s="101">
        <v>7</v>
      </c>
    </row>
    <row r="81" spans="1:10">
      <c r="A81" s="195" t="s">
        <v>93</v>
      </c>
      <c r="B81" s="168">
        <f t="shared" si="16"/>
        <v>30574</v>
      </c>
      <c r="C81" s="168">
        <v>3256</v>
      </c>
      <c r="D81" s="168">
        <v>217</v>
      </c>
      <c r="E81" s="168">
        <v>19103</v>
      </c>
      <c r="F81" s="168">
        <v>58</v>
      </c>
      <c r="G81" s="168">
        <v>379</v>
      </c>
      <c r="H81" s="168">
        <v>3932</v>
      </c>
      <c r="I81" s="168">
        <v>1</v>
      </c>
      <c r="J81" s="168">
        <v>3628</v>
      </c>
    </row>
    <row r="82" spans="1:10" s="21" customFormat="1">
      <c r="A82" s="5"/>
      <c r="B82" s="10"/>
      <c r="C82" s="94"/>
      <c r="D82" s="94"/>
      <c r="E82" s="10"/>
      <c r="F82" s="10"/>
      <c r="G82" s="94"/>
      <c r="H82" s="94"/>
      <c r="I82" s="94"/>
      <c r="J82" s="94"/>
    </row>
    <row r="83" spans="1:10">
      <c r="A83" s="5" t="s">
        <v>92</v>
      </c>
      <c r="B83" s="10"/>
      <c r="C83" s="94"/>
      <c r="D83" s="94"/>
      <c r="E83" s="10"/>
      <c r="F83" s="10"/>
      <c r="G83" s="94"/>
      <c r="H83" s="94"/>
      <c r="I83" s="94"/>
      <c r="J83" s="94"/>
    </row>
    <row r="84" spans="1:10">
      <c r="A84" s="174" t="s">
        <v>164</v>
      </c>
      <c r="G84" s="94"/>
    </row>
    <row r="85" spans="1:10">
      <c r="A85" s="174" t="s">
        <v>165</v>
      </c>
    </row>
    <row r="86" spans="1:10">
      <c r="A86" s="174" t="s">
        <v>91</v>
      </c>
    </row>
    <row r="87" spans="1:10">
      <c r="A87" s="5" t="s">
        <v>90</v>
      </c>
    </row>
    <row r="88" spans="1:10">
      <c r="A88" s="5" t="s">
        <v>102</v>
      </c>
    </row>
    <row r="89" spans="1:10">
      <c r="A89" s="5" t="s">
        <v>89</v>
      </c>
    </row>
    <row r="90" spans="1:10">
      <c r="A90" s="5" t="s">
        <v>105</v>
      </c>
    </row>
    <row r="91" spans="1:10">
      <c r="A91" s="5" t="s">
        <v>379</v>
      </c>
    </row>
    <row r="92" spans="1:10">
      <c r="A92" s="5" t="s">
        <v>380</v>
      </c>
    </row>
    <row r="107" spans="2:11">
      <c r="B107" s="10"/>
      <c r="C107" s="10"/>
      <c r="D107" s="10"/>
      <c r="E107" s="10"/>
      <c r="F107" s="10"/>
      <c r="G107" s="10"/>
      <c r="H107" s="10"/>
      <c r="I107" s="10"/>
      <c r="J107" s="10"/>
      <c r="K107" s="10"/>
    </row>
  </sheetData>
  <pageMargins left="0.44" right="0.17" top="1" bottom="1" header="0.5" footer="0.5"/>
  <pageSetup firstPageNumber="21" fitToHeight="2" orientation="portrait" useFirstPageNumber="1" r:id="rId1"/>
  <headerFooter alignWithMargins="0">
    <oddFooter>&amp;C&amp;P of 31</oddFooter>
    <firstFooter>&amp;C1-19</firstFooter>
  </headerFooter>
  <rowBreaks count="1" manualBreakCount="1">
    <brk id="56" max="9" man="1"/>
  </rowBreaks>
  <ignoredErrors>
    <ignoredError sqref="B33 B42 B50 B57 B10 B17 C33:H33 I33:J33 C42:J42 C57:J57 B27 B64 B72" formula="1"/>
    <ignoredError sqref="C64:J74" formulaRange="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2"/>
  <sheetViews>
    <sheetView showGridLines="0" zoomScaleNormal="100" workbookViewId="0">
      <pane xSplit="1" ySplit="8" topLeftCell="B9" activePane="bottomRight" state="frozen"/>
      <selection activeCell="A3" sqref="A3"/>
      <selection pane="topRight" activeCell="A3" sqref="A3"/>
      <selection pane="bottomLeft" activeCell="A3" sqref="A3"/>
      <selection pane="bottomRight" activeCell="L1" sqref="L1"/>
    </sheetView>
  </sheetViews>
  <sheetFormatPr defaultColWidth="9.33203125" defaultRowHeight="10.199999999999999"/>
  <cols>
    <col min="1" max="1" width="29.6640625" style="3" customWidth="1"/>
    <col min="2" max="2" width="9.109375" style="1" customWidth="1"/>
    <col min="3" max="3" width="9.33203125" style="1" customWidth="1"/>
    <col min="4" max="4" width="7.88671875" style="1" customWidth="1"/>
    <col min="5" max="5" width="8.5546875" style="1" customWidth="1"/>
    <col min="6" max="6" width="6.6640625" style="1" customWidth="1"/>
    <col min="7" max="7" width="9.109375" style="1" customWidth="1"/>
    <col min="8" max="8" width="9" style="1" customWidth="1"/>
    <col min="9" max="9" width="9.33203125" style="1" customWidth="1"/>
    <col min="10" max="10" width="9.6640625" style="1" customWidth="1"/>
    <col min="11" max="11" width="6.6640625" style="1" customWidth="1"/>
    <col min="12" max="16384" width="9.33203125" style="1"/>
  </cols>
  <sheetData>
    <row r="1" spans="1:10">
      <c r="A1" s="34" t="s">
        <v>99</v>
      </c>
      <c r="B1" s="34"/>
      <c r="C1" s="34"/>
      <c r="D1" s="34"/>
      <c r="E1" s="34"/>
      <c r="F1" s="34"/>
      <c r="G1" s="34"/>
      <c r="H1" s="34"/>
      <c r="I1" s="34"/>
      <c r="J1" s="34"/>
    </row>
    <row r="2" spans="1:10" ht="13.5" customHeight="1">
      <c r="A2" s="34" t="s">
        <v>173</v>
      </c>
      <c r="B2" s="34"/>
      <c r="C2" s="34"/>
      <c r="D2" s="34"/>
      <c r="E2" s="34"/>
      <c r="F2" s="34"/>
      <c r="G2" s="34"/>
      <c r="H2" s="34"/>
      <c r="I2" s="34"/>
      <c r="J2" s="34"/>
    </row>
    <row r="3" spans="1:10">
      <c r="A3" s="34" t="s">
        <v>82</v>
      </c>
      <c r="B3" s="34"/>
      <c r="C3" s="34"/>
      <c r="D3" s="34"/>
      <c r="E3" s="34"/>
      <c r="F3" s="34"/>
      <c r="G3" s="34"/>
      <c r="H3" s="34"/>
      <c r="I3" s="34"/>
      <c r="J3" s="34"/>
    </row>
    <row r="4" spans="1:10">
      <c r="A4" s="34" t="str">
        <f>'Table 14'!A4</f>
        <v>DECEMBER 31, 2016  1/</v>
      </c>
      <c r="B4" s="34"/>
      <c r="C4" s="34"/>
      <c r="D4" s="34"/>
      <c r="E4" s="34"/>
      <c r="F4" s="34"/>
      <c r="G4" s="34"/>
      <c r="H4" s="34"/>
      <c r="I4" s="34"/>
      <c r="J4" s="34"/>
    </row>
    <row r="6" spans="1:10" s="51" customFormat="1" ht="30.75" customHeight="1">
      <c r="A6" s="187" t="s">
        <v>80</v>
      </c>
      <c r="B6" s="188" t="s">
        <v>174</v>
      </c>
      <c r="C6" s="188" t="s">
        <v>175</v>
      </c>
      <c r="D6" s="188" t="s">
        <v>176</v>
      </c>
      <c r="E6" s="189" t="s">
        <v>97</v>
      </c>
      <c r="F6" s="188" t="s">
        <v>177</v>
      </c>
      <c r="G6" s="188" t="s">
        <v>178</v>
      </c>
      <c r="H6" s="189" t="s">
        <v>96</v>
      </c>
      <c r="I6" s="188" t="s">
        <v>179</v>
      </c>
      <c r="J6" s="188" t="s">
        <v>180</v>
      </c>
    </row>
    <row r="7" spans="1:10">
      <c r="A7" s="213" t="s">
        <v>327</v>
      </c>
      <c r="B7" s="141">
        <f>B8+B81</f>
        <v>187914</v>
      </c>
      <c r="C7" s="141">
        <f t="shared" ref="C7:J7" si="0">(C8+C81)</f>
        <v>4772</v>
      </c>
      <c r="D7" s="141">
        <f t="shared" si="0"/>
        <v>1458</v>
      </c>
      <c r="E7" s="141">
        <f t="shared" si="0"/>
        <v>6536</v>
      </c>
      <c r="F7" s="141">
        <f t="shared" si="0"/>
        <v>1822</v>
      </c>
      <c r="G7" s="141">
        <f t="shared" si="0"/>
        <v>540</v>
      </c>
      <c r="H7" s="141">
        <f t="shared" si="0"/>
        <v>3615</v>
      </c>
      <c r="I7" s="141">
        <f t="shared" si="0"/>
        <v>1</v>
      </c>
      <c r="J7" s="141">
        <f t="shared" si="0"/>
        <v>169170</v>
      </c>
    </row>
    <row r="8" spans="1:10">
      <c r="A8" s="213" t="s">
        <v>258</v>
      </c>
      <c r="B8" s="106">
        <f>B9+B10+B17+B33+B42+B50+B57+B64+B73-B81</f>
        <v>183969</v>
      </c>
      <c r="C8" s="106">
        <f t="shared" ref="C8:J8" si="1">C9+C10+C17+C33+C42+C50+C57+C64+C73-C81</f>
        <v>4562</v>
      </c>
      <c r="D8" s="106">
        <f t="shared" si="1"/>
        <v>1453</v>
      </c>
      <c r="E8" s="106">
        <f t="shared" si="1"/>
        <v>6373</v>
      </c>
      <c r="F8" s="106">
        <f t="shared" si="1"/>
        <v>1821</v>
      </c>
      <c r="G8" s="106">
        <f t="shared" si="1"/>
        <v>487</v>
      </c>
      <c r="H8" s="106">
        <f t="shared" si="1"/>
        <v>2970</v>
      </c>
      <c r="I8" s="106">
        <f t="shared" si="1"/>
        <v>1</v>
      </c>
      <c r="J8" s="106">
        <f t="shared" si="1"/>
        <v>166302</v>
      </c>
    </row>
    <row r="9" spans="1:10">
      <c r="A9" s="213" t="s">
        <v>255</v>
      </c>
      <c r="B9" s="106">
        <f>SUM(C9:J9)</f>
        <v>1084</v>
      </c>
      <c r="C9" s="99">
        <v>75</v>
      </c>
      <c r="D9" s="99">
        <v>37</v>
      </c>
      <c r="E9" s="99">
        <v>97</v>
      </c>
      <c r="F9" s="99">
        <v>7</v>
      </c>
      <c r="G9" s="99">
        <v>9</v>
      </c>
      <c r="H9" s="99">
        <v>103</v>
      </c>
      <c r="I9" s="99">
        <v>0</v>
      </c>
      <c r="J9" s="99">
        <v>756</v>
      </c>
    </row>
    <row r="10" spans="1:10">
      <c r="A10" s="213" t="s">
        <v>259</v>
      </c>
      <c r="B10" s="106">
        <f t="shared" ref="B10:J10" si="2">SUM(B11:B16)</f>
        <v>8841</v>
      </c>
      <c r="C10" s="106">
        <f t="shared" si="2"/>
        <v>306</v>
      </c>
      <c r="D10" s="106">
        <f t="shared" si="2"/>
        <v>124</v>
      </c>
      <c r="E10" s="106">
        <f t="shared" si="2"/>
        <v>473</v>
      </c>
      <c r="F10" s="106">
        <f t="shared" si="2"/>
        <v>193</v>
      </c>
      <c r="G10" s="106">
        <f t="shared" si="2"/>
        <v>27</v>
      </c>
      <c r="H10" s="106">
        <f t="shared" si="2"/>
        <v>227</v>
      </c>
      <c r="I10" s="106">
        <f t="shared" si="2"/>
        <v>0</v>
      </c>
      <c r="J10" s="106">
        <f t="shared" si="2"/>
        <v>7491</v>
      </c>
    </row>
    <row r="11" spans="1:10">
      <c r="A11" s="216" t="s">
        <v>260</v>
      </c>
      <c r="B11" s="104">
        <f>SUM(C11:J11)</f>
        <v>400</v>
      </c>
      <c r="C11" s="101">
        <v>18</v>
      </c>
      <c r="D11" s="101">
        <v>2</v>
      </c>
      <c r="E11" s="101">
        <v>23</v>
      </c>
      <c r="F11" s="101">
        <v>32</v>
      </c>
      <c r="G11" s="101">
        <v>2</v>
      </c>
      <c r="H11" s="101">
        <v>3</v>
      </c>
      <c r="I11" s="101">
        <v>0</v>
      </c>
      <c r="J11" s="101">
        <v>320</v>
      </c>
    </row>
    <row r="12" spans="1:10">
      <c r="A12" s="216" t="s">
        <v>265</v>
      </c>
      <c r="B12" s="104">
        <f>SUM(C12:J12)</f>
        <v>733</v>
      </c>
      <c r="C12" s="101">
        <v>56</v>
      </c>
      <c r="D12" s="101">
        <v>5</v>
      </c>
      <c r="E12" s="101">
        <v>109</v>
      </c>
      <c r="F12" s="101">
        <v>95</v>
      </c>
      <c r="G12" s="101">
        <v>3</v>
      </c>
      <c r="H12" s="101">
        <v>15</v>
      </c>
      <c r="I12" s="101">
        <v>0</v>
      </c>
      <c r="J12" s="101">
        <v>450</v>
      </c>
    </row>
    <row r="13" spans="1:10">
      <c r="A13" s="193" t="s">
        <v>261</v>
      </c>
      <c r="B13" s="104">
        <f t="shared" ref="B13" si="3">SUM(C13:J13)</f>
        <v>1812</v>
      </c>
      <c r="C13" s="101">
        <v>54</v>
      </c>
      <c r="D13" s="101">
        <v>34</v>
      </c>
      <c r="E13" s="101">
        <v>80</v>
      </c>
      <c r="F13" s="101">
        <v>14</v>
      </c>
      <c r="G13" s="101">
        <v>2</v>
      </c>
      <c r="H13" s="101">
        <v>44</v>
      </c>
      <c r="I13" s="101">
        <v>0</v>
      </c>
      <c r="J13" s="101">
        <v>1584</v>
      </c>
    </row>
    <row r="14" spans="1:10">
      <c r="A14" s="216" t="s">
        <v>262</v>
      </c>
      <c r="B14" s="104">
        <f>SUM(C14:J14)</f>
        <v>2460</v>
      </c>
      <c r="C14" s="101">
        <v>63</v>
      </c>
      <c r="D14" s="101">
        <v>16</v>
      </c>
      <c r="E14" s="101">
        <v>75</v>
      </c>
      <c r="F14" s="101">
        <v>26</v>
      </c>
      <c r="G14" s="101">
        <v>11</v>
      </c>
      <c r="H14" s="101">
        <v>32</v>
      </c>
      <c r="I14" s="101">
        <v>0</v>
      </c>
      <c r="J14" s="101">
        <v>2237</v>
      </c>
    </row>
    <row r="15" spans="1:10">
      <c r="A15" s="216" t="s">
        <v>263</v>
      </c>
      <c r="B15" s="104">
        <f>SUM(C15:J15)</f>
        <v>250</v>
      </c>
      <c r="C15" s="101">
        <v>19</v>
      </c>
      <c r="D15" s="101">
        <v>3</v>
      </c>
      <c r="E15" s="101">
        <v>10</v>
      </c>
      <c r="F15" s="101">
        <v>9</v>
      </c>
      <c r="G15" s="101">
        <v>2</v>
      </c>
      <c r="H15" s="101">
        <v>9</v>
      </c>
      <c r="I15" s="101">
        <v>0</v>
      </c>
      <c r="J15" s="101">
        <v>198</v>
      </c>
    </row>
    <row r="16" spans="1:10">
      <c r="A16" s="193" t="s">
        <v>264</v>
      </c>
      <c r="B16" s="104">
        <f t="shared" ref="B16" si="4">SUM(C16:J16)</f>
        <v>3186</v>
      </c>
      <c r="C16" s="101">
        <v>96</v>
      </c>
      <c r="D16" s="101">
        <v>64</v>
      </c>
      <c r="E16" s="101">
        <v>176</v>
      </c>
      <c r="F16" s="101">
        <v>17</v>
      </c>
      <c r="G16" s="101">
        <v>7</v>
      </c>
      <c r="H16" s="101">
        <v>124</v>
      </c>
      <c r="I16" s="101">
        <v>0</v>
      </c>
      <c r="J16" s="101">
        <v>2702</v>
      </c>
    </row>
    <row r="17" spans="1:10">
      <c r="A17" s="213" t="s">
        <v>256</v>
      </c>
      <c r="B17" s="106">
        <f t="shared" ref="B17:J17" si="5">SUM(B18:B32)</f>
        <v>33532</v>
      </c>
      <c r="C17" s="106">
        <f t="shared" si="5"/>
        <v>775</v>
      </c>
      <c r="D17" s="106">
        <f t="shared" si="5"/>
        <v>249</v>
      </c>
      <c r="E17" s="106">
        <f t="shared" si="5"/>
        <v>951</v>
      </c>
      <c r="F17" s="106">
        <f t="shared" si="5"/>
        <v>311</v>
      </c>
      <c r="G17" s="106">
        <f t="shared" si="5"/>
        <v>115</v>
      </c>
      <c r="H17" s="106">
        <f t="shared" si="5"/>
        <v>482</v>
      </c>
      <c r="I17" s="106">
        <f t="shared" si="5"/>
        <v>0</v>
      </c>
      <c r="J17" s="106">
        <f t="shared" si="5"/>
        <v>30649</v>
      </c>
    </row>
    <row r="18" spans="1:10">
      <c r="A18" s="193" t="s">
        <v>273</v>
      </c>
      <c r="B18" s="104">
        <f t="shared" ref="B18" si="6">SUM(C18:J18)</f>
        <v>947</v>
      </c>
      <c r="C18" s="101">
        <v>40</v>
      </c>
      <c r="D18" s="101">
        <v>12</v>
      </c>
      <c r="E18" s="101">
        <v>41</v>
      </c>
      <c r="F18" s="101">
        <v>76</v>
      </c>
      <c r="G18" s="101">
        <v>5</v>
      </c>
      <c r="H18" s="101">
        <v>23</v>
      </c>
      <c r="I18" s="101">
        <v>0</v>
      </c>
      <c r="J18" s="101">
        <v>750</v>
      </c>
    </row>
    <row r="19" spans="1:10">
      <c r="A19" s="216" t="s">
        <v>266</v>
      </c>
      <c r="B19" s="104">
        <f t="shared" ref="B19:B32" si="7">SUM(C19:J19)</f>
        <v>355</v>
      </c>
      <c r="C19" s="101">
        <v>16</v>
      </c>
      <c r="D19" s="101">
        <v>5</v>
      </c>
      <c r="E19" s="101">
        <v>11</v>
      </c>
      <c r="F19" s="101">
        <v>4</v>
      </c>
      <c r="G19" s="101">
        <v>0</v>
      </c>
      <c r="H19" s="101">
        <v>5</v>
      </c>
      <c r="I19" s="101">
        <v>0</v>
      </c>
      <c r="J19" s="101">
        <v>314</v>
      </c>
    </row>
    <row r="20" spans="1:10">
      <c r="A20" s="216" t="s">
        <v>301</v>
      </c>
      <c r="B20" s="104">
        <f t="shared" si="7"/>
        <v>198</v>
      </c>
      <c r="C20" s="101">
        <v>8</v>
      </c>
      <c r="D20" s="101">
        <v>0</v>
      </c>
      <c r="E20" s="101">
        <v>4</v>
      </c>
      <c r="F20" s="101">
        <v>0</v>
      </c>
      <c r="G20" s="101">
        <v>0</v>
      </c>
      <c r="H20" s="101">
        <v>3</v>
      </c>
      <c r="I20" s="101">
        <v>0</v>
      </c>
      <c r="J20" s="101">
        <v>183</v>
      </c>
    </row>
    <row r="21" spans="1:10">
      <c r="A21" s="193" t="s">
        <v>267</v>
      </c>
      <c r="B21" s="104">
        <f t="shared" si="7"/>
        <v>336</v>
      </c>
      <c r="C21" s="101">
        <v>19</v>
      </c>
      <c r="D21" s="101">
        <v>7</v>
      </c>
      <c r="E21" s="101">
        <v>10</v>
      </c>
      <c r="F21" s="101">
        <v>15</v>
      </c>
      <c r="G21" s="101">
        <v>1</v>
      </c>
      <c r="H21" s="101">
        <v>9</v>
      </c>
      <c r="I21" s="101">
        <v>0</v>
      </c>
      <c r="J21" s="101">
        <v>275</v>
      </c>
    </row>
    <row r="22" spans="1:10">
      <c r="A22" s="216" t="s">
        <v>268</v>
      </c>
      <c r="B22" s="104">
        <f t="shared" si="7"/>
        <v>2347</v>
      </c>
      <c r="C22" s="101">
        <v>48</v>
      </c>
      <c r="D22" s="101">
        <v>18</v>
      </c>
      <c r="E22" s="101">
        <v>50</v>
      </c>
      <c r="F22" s="101">
        <v>4</v>
      </c>
      <c r="G22" s="101">
        <v>8</v>
      </c>
      <c r="H22" s="101">
        <v>37</v>
      </c>
      <c r="I22" s="101">
        <v>0</v>
      </c>
      <c r="J22" s="101">
        <v>2182</v>
      </c>
    </row>
    <row r="23" spans="1:10">
      <c r="A23" s="193" t="s">
        <v>269</v>
      </c>
      <c r="B23" s="104">
        <f t="shared" si="7"/>
        <v>2386</v>
      </c>
      <c r="C23" s="101">
        <v>57</v>
      </c>
      <c r="D23" s="101">
        <v>9</v>
      </c>
      <c r="E23" s="101">
        <v>58</v>
      </c>
      <c r="F23" s="101">
        <v>30</v>
      </c>
      <c r="G23" s="101">
        <v>9</v>
      </c>
      <c r="H23" s="101">
        <v>31</v>
      </c>
      <c r="I23" s="101">
        <v>0</v>
      </c>
      <c r="J23" s="101">
        <v>2192</v>
      </c>
    </row>
    <row r="24" spans="1:10">
      <c r="A24" s="193" t="s">
        <v>302</v>
      </c>
      <c r="B24" s="104">
        <f t="shared" si="7"/>
        <v>700</v>
      </c>
      <c r="C24" s="101">
        <v>28</v>
      </c>
      <c r="D24" s="101">
        <v>18</v>
      </c>
      <c r="E24" s="101">
        <v>20</v>
      </c>
      <c r="F24" s="101">
        <v>15</v>
      </c>
      <c r="G24" s="101">
        <v>3</v>
      </c>
      <c r="H24" s="101">
        <v>14</v>
      </c>
      <c r="I24" s="101">
        <v>0</v>
      </c>
      <c r="J24" s="101">
        <v>602</v>
      </c>
    </row>
    <row r="25" spans="1:10">
      <c r="A25" s="216" t="s">
        <v>303</v>
      </c>
      <c r="B25" s="104">
        <f t="shared" si="7"/>
        <v>3619</v>
      </c>
      <c r="C25" s="101">
        <v>63</v>
      </c>
      <c r="D25" s="101">
        <v>28</v>
      </c>
      <c r="E25" s="101">
        <v>47</v>
      </c>
      <c r="F25" s="101">
        <v>14</v>
      </c>
      <c r="G25" s="101">
        <v>7</v>
      </c>
      <c r="H25" s="101">
        <v>46</v>
      </c>
      <c r="I25" s="101">
        <v>0</v>
      </c>
      <c r="J25" s="101">
        <v>3414</v>
      </c>
    </row>
    <row r="26" spans="1:10">
      <c r="A26" s="216" t="s">
        <v>304</v>
      </c>
      <c r="B26" s="104">
        <f t="shared" si="7"/>
        <v>7933</v>
      </c>
      <c r="C26" s="101">
        <v>112</v>
      </c>
      <c r="D26" s="101">
        <v>26</v>
      </c>
      <c r="E26" s="101">
        <v>298</v>
      </c>
      <c r="F26" s="101">
        <v>50</v>
      </c>
      <c r="G26" s="101">
        <v>16</v>
      </c>
      <c r="H26" s="101">
        <v>172</v>
      </c>
      <c r="I26" s="101">
        <v>0</v>
      </c>
      <c r="J26" s="101">
        <v>7259</v>
      </c>
    </row>
    <row r="27" spans="1:10">
      <c r="A27" s="193" t="s">
        <v>305</v>
      </c>
      <c r="B27" s="104">
        <f t="shared" si="7"/>
        <v>5229</v>
      </c>
      <c r="C27" s="101">
        <v>121</v>
      </c>
      <c r="D27" s="101">
        <v>27</v>
      </c>
      <c r="E27" s="101">
        <v>147</v>
      </c>
      <c r="F27" s="101">
        <v>41</v>
      </c>
      <c r="G27" s="101">
        <v>25</v>
      </c>
      <c r="H27" s="101">
        <v>35</v>
      </c>
      <c r="I27" s="101">
        <v>0</v>
      </c>
      <c r="J27" s="101">
        <v>4833</v>
      </c>
    </row>
    <row r="28" spans="1:10">
      <c r="A28" s="216" t="s">
        <v>270</v>
      </c>
      <c r="B28" s="104">
        <f t="shared" si="7"/>
        <v>4152</v>
      </c>
      <c r="C28" s="101">
        <v>123</v>
      </c>
      <c r="D28" s="101">
        <v>35</v>
      </c>
      <c r="E28" s="101">
        <v>115</v>
      </c>
      <c r="F28" s="101">
        <v>32</v>
      </c>
      <c r="G28" s="101">
        <v>18</v>
      </c>
      <c r="H28" s="101">
        <v>48</v>
      </c>
      <c r="I28" s="101">
        <v>0</v>
      </c>
      <c r="J28" s="101">
        <v>3781</v>
      </c>
    </row>
    <row r="29" spans="1:10">
      <c r="A29" s="193" t="s">
        <v>306</v>
      </c>
      <c r="B29" s="104">
        <f t="shared" si="7"/>
        <v>275</v>
      </c>
      <c r="C29" s="101">
        <v>5</v>
      </c>
      <c r="D29" s="101">
        <v>5</v>
      </c>
      <c r="E29" s="101">
        <v>2</v>
      </c>
      <c r="F29" s="101">
        <v>4</v>
      </c>
      <c r="G29" s="101">
        <v>1</v>
      </c>
      <c r="H29" s="101">
        <v>3</v>
      </c>
      <c r="I29" s="101">
        <v>0</v>
      </c>
      <c r="J29" s="101">
        <v>255</v>
      </c>
    </row>
    <row r="30" spans="1:10">
      <c r="A30" s="193" t="s">
        <v>271</v>
      </c>
      <c r="B30" s="104">
        <f t="shared" si="7"/>
        <v>107</v>
      </c>
      <c r="C30" s="101">
        <v>5</v>
      </c>
      <c r="D30" s="101">
        <v>4</v>
      </c>
      <c r="E30" s="101">
        <v>5</v>
      </c>
      <c r="F30" s="101">
        <v>4</v>
      </c>
      <c r="G30" s="101">
        <v>1</v>
      </c>
      <c r="H30" s="101">
        <v>2</v>
      </c>
      <c r="I30" s="101">
        <v>0</v>
      </c>
      <c r="J30" s="101">
        <v>86</v>
      </c>
    </row>
    <row r="31" spans="1:10">
      <c r="A31" s="216" t="s">
        <v>272</v>
      </c>
      <c r="B31" s="104">
        <f t="shared" si="7"/>
        <v>4651</v>
      </c>
      <c r="C31" s="101">
        <v>116</v>
      </c>
      <c r="D31" s="101">
        <v>52</v>
      </c>
      <c r="E31" s="101">
        <v>120</v>
      </c>
      <c r="F31" s="101">
        <v>10</v>
      </c>
      <c r="G31" s="101">
        <v>20</v>
      </c>
      <c r="H31" s="101">
        <v>52</v>
      </c>
      <c r="I31" s="101">
        <v>0</v>
      </c>
      <c r="J31" s="101">
        <v>4281</v>
      </c>
    </row>
    <row r="32" spans="1:10">
      <c r="A32" s="193" t="s">
        <v>325</v>
      </c>
      <c r="B32" s="104">
        <f t="shared" si="7"/>
        <v>297</v>
      </c>
      <c r="C32" s="101">
        <v>14</v>
      </c>
      <c r="D32" s="101">
        <v>3</v>
      </c>
      <c r="E32" s="101">
        <v>23</v>
      </c>
      <c r="F32" s="101">
        <v>12</v>
      </c>
      <c r="G32" s="101">
        <v>1</v>
      </c>
      <c r="H32" s="101">
        <v>2</v>
      </c>
      <c r="I32" s="101">
        <v>0</v>
      </c>
      <c r="J32" s="101">
        <v>242</v>
      </c>
    </row>
    <row r="33" spans="1:10">
      <c r="A33" s="204" t="s">
        <v>307</v>
      </c>
      <c r="B33" s="106">
        <f t="shared" ref="B33:J33" si="8">SUM(B34:B41)</f>
        <v>29526</v>
      </c>
      <c r="C33" s="106">
        <f t="shared" si="8"/>
        <v>633</v>
      </c>
      <c r="D33" s="106">
        <f t="shared" si="8"/>
        <v>226</v>
      </c>
      <c r="E33" s="106">
        <f t="shared" si="8"/>
        <v>753</v>
      </c>
      <c r="F33" s="106">
        <f t="shared" si="8"/>
        <v>307</v>
      </c>
      <c r="G33" s="106">
        <f t="shared" si="8"/>
        <v>51</v>
      </c>
      <c r="H33" s="106">
        <f t="shared" si="8"/>
        <v>536</v>
      </c>
      <c r="I33" s="106">
        <f t="shared" si="8"/>
        <v>0</v>
      </c>
      <c r="J33" s="106">
        <f t="shared" si="8"/>
        <v>27020</v>
      </c>
    </row>
    <row r="34" spans="1:10">
      <c r="A34" s="193" t="s">
        <v>279</v>
      </c>
      <c r="B34" s="104">
        <f t="shared" ref="B34:B41" si="9">SUM(C34:J34)</f>
        <v>9551</v>
      </c>
      <c r="C34" s="101">
        <v>164</v>
      </c>
      <c r="D34" s="101">
        <v>76</v>
      </c>
      <c r="E34" s="101">
        <v>142</v>
      </c>
      <c r="F34" s="101">
        <v>61</v>
      </c>
      <c r="G34" s="101">
        <v>15</v>
      </c>
      <c r="H34" s="101">
        <v>161</v>
      </c>
      <c r="I34" s="101">
        <v>0</v>
      </c>
      <c r="J34" s="101">
        <v>8932</v>
      </c>
    </row>
    <row r="35" spans="1:10">
      <c r="A35" s="193" t="s">
        <v>274</v>
      </c>
      <c r="B35" s="104">
        <f t="shared" si="9"/>
        <v>2356</v>
      </c>
      <c r="C35" s="101">
        <v>68</v>
      </c>
      <c r="D35" s="101">
        <v>35</v>
      </c>
      <c r="E35" s="101">
        <v>133</v>
      </c>
      <c r="F35" s="101">
        <v>22</v>
      </c>
      <c r="G35" s="101">
        <v>7</v>
      </c>
      <c r="H35" s="101">
        <v>61</v>
      </c>
      <c r="I35" s="101">
        <v>0</v>
      </c>
      <c r="J35" s="101">
        <v>2030</v>
      </c>
    </row>
    <row r="36" spans="1:10">
      <c r="A36" s="193" t="s">
        <v>275</v>
      </c>
      <c r="B36" s="104">
        <f t="shared" si="9"/>
        <v>4828</v>
      </c>
      <c r="C36" s="101">
        <v>113</v>
      </c>
      <c r="D36" s="101">
        <v>23</v>
      </c>
      <c r="E36" s="101">
        <v>162</v>
      </c>
      <c r="F36" s="101">
        <v>67</v>
      </c>
      <c r="G36" s="101">
        <v>8</v>
      </c>
      <c r="H36" s="101">
        <v>81</v>
      </c>
      <c r="I36" s="101">
        <v>0</v>
      </c>
      <c r="J36" s="101">
        <v>4374</v>
      </c>
    </row>
    <row r="37" spans="1:10">
      <c r="A37" s="193" t="s">
        <v>276</v>
      </c>
      <c r="B37" s="104">
        <f t="shared" si="9"/>
        <v>5666</v>
      </c>
      <c r="C37" s="101">
        <v>76</v>
      </c>
      <c r="D37" s="101">
        <v>44</v>
      </c>
      <c r="E37" s="101">
        <v>84</v>
      </c>
      <c r="F37" s="101">
        <v>23</v>
      </c>
      <c r="G37" s="101">
        <v>1</v>
      </c>
      <c r="H37" s="101">
        <v>71</v>
      </c>
      <c r="I37" s="101">
        <v>0</v>
      </c>
      <c r="J37" s="101">
        <v>5367</v>
      </c>
    </row>
    <row r="38" spans="1:10">
      <c r="A38" s="193" t="s">
        <v>324</v>
      </c>
      <c r="B38" s="104">
        <f t="shared" si="9"/>
        <v>124</v>
      </c>
      <c r="C38" s="101">
        <v>3</v>
      </c>
      <c r="D38" s="101">
        <v>2</v>
      </c>
      <c r="E38" s="101">
        <v>3</v>
      </c>
      <c r="F38" s="101">
        <v>4</v>
      </c>
      <c r="G38" s="101">
        <v>1</v>
      </c>
      <c r="H38" s="101">
        <v>1</v>
      </c>
      <c r="I38" s="101">
        <v>0</v>
      </c>
      <c r="J38" s="101">
        <v>110</v>
      </c>
    </row>
    <row r="39" spans="1:10">
      <c r="A39" s="193" t="s">
        <v>277</v>
      </c>
      <c r="B39" s="104">
        <f t="shared" si="9"/>
        <v>4766</v>
      </c>
      <c r="C39" s="101">
        <v>129</v>
      </c>
      <c r="D39" s="101">
        <v>18</v>
      </c>
      <c r="E39" s="101">
        <v>156</v>
      </c>
      <c r="F39" s="101">
        <v>95</v>
      </c>
      <c r="G39" s="101">
        <v>9</v>
      </c>
      <c r="H39" s="101">
        <v>126</v>
      </c>
      <c r="I39" s="101">
        <v>0</v>
      </c>
      <c r="J39" s="101">
        <v>4233</v>
      </c>
    </row>
    <row r="40" spans="1:10">
      <c r="A40" s="193" t="s">
        <v>308</v>
      </c>
      <c r="B40" s="104">
        <f t="shared" si="9"/>
        <v>112</v>
      </c>
      <c r="C40" s="101">
        <v>12</v>
      </c>
      <c r="D40" s="101">
        <v>2</v>
      </c>
      <c r="E40" s="101">
        <v>12</v>
      </c>
      <c r="F40" s="101">
        <v>5</v>
      </c>
      <c r="G40" s="101">
        <v>2</v>
      </c>
      <c r="H40" s="101">
        <v>2</v>
      </c>
      <c r="I40" s="101">
        <v>0</v>
      </c>
      <c r="J40" s="101">
        <v>77</v>
      </c>
    </row>
    <row r="41" spans="1:10">
      <c r="A41" s="193" t="s">
        <v>278</v>
      </c>
      <c r="B41" s="104">
        <f t="shared" si="9"/>
        <v>2123</v>
      </c>
      <c r="C41" s="101">
        <v>68</v>
      </c>
      <c r="D41" s="101">
        <v>26</v>
      </c>
      <c r="E41" s="101">
        <v>61</v>
      </c>
      <c r="F41" s="101">
        <v>30</v>
      </c>
      <c r="G41" s="101">
        <v>8</v>
      </c>
      <c r="H41" s="101">
        <v>33</v>
      </c>
      <c r="I41" s="101">
        <v>0</v>
      </c>
      <c r="J41" s="101">
        <v>1897</v>
      </c>
    </row>
    <row r="42" spans="1:10">
      <c r="A42" s="204" t="s">
        <v>309</v>
      </c>
      <c r="B42" s="106">
        <f t="shared" ref="B42:J42" si="10">SUM(B43:B49)</f>
        <v>18955</v>
      </c>
      <c r="C42" s="106">
        <f t="shared" si="10"/>
        <v>688</v>
      </c>
      <c r="D42" s="106">
        <f t="shared" si="10"/>
        <v>223</v>
      </c>
      <c r="E42" s="106">
        <f t="shared" si="10"/>
        <v>671</v>
      </c>
      <c r="F42" s="106">
        <f t="shared" si="10"/>
        <v>111</v>
      </c>
      <c r="G42" s="106">
        <f t="shared" si="10"/>
        <v>63</v>
      </c>
      <c r="H42" s="106">
        <f t="shared" si="10"/>
        <v>302</v>
      </c>
      <c r="I42" s="106">
        <f t="shared" si="10"/>
        <v>1</v>
      </c>
      <c r="J42" s="106">
        <f t="shared" si="10"/>
        <v>16896</v>
      </c>
    </row>
    <row r="43" spans="1:10">
      <c r="A43" s="193" t="s">
        <v>286</v>
      </c>
      <c r="B43" s="104">
        <f t="shared" ref="B43:B49" si="11">SUM(C43:J43)</f>
        <v>6420</v>
      </c>
      <c r="C43" s="101">
        <v>270</v>
      </c>
      <c r="D43" s="101">
        <v>106</v>
      </c>
      <c r="E43" s="101">
        <v>152</v>
      </c>
      <c r="F43" s="101">
        <v>15</v>
      </c>
      <c r="G43" s="101">
        <v>17</v>
      </c>
      <c r="H43" s="101">
        <v>104</v>
      </c>
      <c r="I43" s="101">
        <v>0</v>
      </c>
      <c r="J43" s="101">
        <v>5756</v>
      </c>
    </row>
    <row r="44" spans="1:10">
      <c r="A44" s="193" t="s">
        <v>280</v>
      </c>
      <c r="B44" s="104">
        <f t="shared" si="11"/>
        <v>671</v>
      </c>
      <c r="C44" s="101">
        <v>23</v>
      </c>
      <c r="D44" s="101">
        <v>4</v>
      </c>
      <c r="E44" s="101">
        <v>50</v>
      </c>
      <c r="F44" s="101">
        <v>3</v>
      </c>
      <c r="G44" s="101">
        <v>12</v>
      </c>
      <c r="H44" s="101">
        <v>8</v>
      </c>
      <c r="I44" s="101">
        <v>0</v>
      </c>
      <c r="J44" s="101">
        <v>571</v>
      </c>
    </row>
    <row r="45" spans="1:10">
      <c r="A45" s="193" t="s">
        <v>281</v>
      </c>
      <c r="B45" s="104">
        <f t="shared" si="11"/>
        <v>323</v>
      </c>
      <c r="C45" s="101">
        <v>26</v>
      </c>
      <c r="D45" s="101">
        <v>5</v>
      </c>
      <c r="E45" s="101">
        <v>30</v>
      </c>
      <c r="F45" s="101">
        <v>2</v>
      </c>
      <c r="G45" s="101">
        <v>9</v>
      </c>
      <c r="H45" s="101">
        <v>11</v>
      </c>
      <c r="I45" s="101">
        <v>0</v>
      </c>
      <c r="J45" s="101">
        <v>240</v>
      </c>
    </row>
    <row r="46" spans="1:10">
      <c r="A46" s="193" t="s">
        <v>282</v>
      </c>
      <c r="B46" s="104">
        <f t="shared" si="11"/>
        <v>1961</v>
      </c>
      <c r="C46" s="101">
        <v>92</v>
      </c>
      <c r="D46" s="101">
        <v>11</v>
      </c>
      <c r="E46" s="101">
        <v>75</v>
      </c>
      <c r="F46" s="101">
        <v>12</v>
      </c>
      <c r="G46" s="101">
        <v>8</v>
      </c>
      <c r="H46" s="101">
        <v>26</v>
      </c>
      <c r="I46" s="101">
        <v>0</v>
      </c>
      <c r="J46" s="101">
        <v>1737</v>
      </c>
    </row>
    <row r="47" spans="1:10">
      <c r="A47" s="216" t="s">
        <v>283</v>
      </c>
      <c r="B47" s="104">
        <f t="shared" si="11"/>
        <v>2559</v>
      </c>
      <c r="C47" s="101">
        <v>56</v>
      </c>
      <c r="D47" s="101">
        <v>14</v>
      </c>
      <c r="E47" s="101">
        <v>42</v>
      </c>
      <c r="F47" s="101">
        <v>8</v>
      </c>
      <c r="G47" s="101">
        <v>5</v>
      </c>
      <c r="H47" s="101">
        <v>46</v>
      </c>
      <c r="I47" s="101">
        <v>0</v>
      </c>
      <c r="J47" s="101">
        <v>2388</v>
      </c>
    </row>
    <row r="48" spans="1:10">
      <c r="A48" s="193" t="s">
        <v>284</v>
      </c>
      <c r="B48" s="104">
        <f t="shared" si="11"/>
        <v>6862</v>
      </c>
      <c r="C48" s="101">
        <v>210</v>
      </c>
      <c r="D48" s="101">
        <v>77</v>
      </c>
      <c r="E48" s="101">
        <v>309</v>
      </c>
      <c r="F48" s="101">
        <v>70</v>
      </c>
      <c r="G48" s="101">
        <v>10</v>
      </c>
      <c r="H48" s="101">
        <v>103</v>
      </c>
      <c r="I48" s="101">
        <v>1</v>
      </c>
      <c r="J48" s="101">
        <v>6082</v>
      </c>
    </row>
    <row r="49" spans="1:15">
      <c r="A49" s="193" t="s">
        <v>285</v>
      </c>
      <c r="B49" s="104">
        <f t="shared" si="11"/>
        <v>159</v>
      </c>
      <c r="C49" s="101">
        <v>11</v>
      </c>
      <c r="D49" s="101">
        <v>6</v>
      </c>
      <c r="E49" s="101">
        <v>13</v>
      </c>
      <c r="F49" s="101">
        <v>1</v>
      </c>
      <c r="G49" s="101">
        <v>2</v>
      </c>
      <c r="H49" s="101">
        <v>4</v>
      </c>
      <c r="I49" s="101">
        <v>0</v>
      </c>
      <c r="J49" s="101">
        <v>122</v>
      </c>
    </row>
    <row r="50" spans="1:15">
      <c r="A50" s="204" t="s">
        <v>310</v>
      </c>
      <c r="B50" s="106">
        <f t="shared" ref="B50:J50" si="12">SUM(B51:B56)</f>
        <v>33431</v>
      </c>
      <c r="C50" s="106">
        <f t="shared" si="12"/>
        <v>643</v>
      </c>
      <c r="D50" s="106">
        <f t="shared" si="12"/>
        <v>218</v>
      </c>
      <c r="E50" s="106">
        <f t="shared" si="12"/>
        <v>1221</v>
      </c>
      <c r="F50" s="106">
        <f t="shared" si="12"/>
        <v>298</v>
      </c>
      <c r="G50" s="106">
        <f t="shared" si="12"/>
        <v>66</v>
      </c>
      <c r="H50" s="106">
        <f t="shared" si="12"/>
        <v>440</v>
      </c>
      <c r="I50" s="106">
        <f t="shared" si="12"/>
        <v>0</v>
      </c>
      <c r="J50" s="106">
        <f t="shared" si="12"/>
        <v>30545</v>
      </c>
    </row>
    <row r="51" spans="1:15">
      <c r="A51" s="193" t="s">
        <v>254</v>
      </c>
      <c r="B51" s="104">
        <f t="shared" ref="B51" si="13">SUM(C51:J51)</f>
        <v>1246</v>
      </c>
      <c r="C51" s="101">
        <v>34</v>
      </c>
      <c r="D51" s="101">
        <v>2</v>
      </c>
      <c r="E51" s="101">
        <v>325</v>
      </c>
      <c r="F51" s="101">
        <v>55</v>
      </c>
      <c r="G51" s="101">
        <v>6</v>
      </c>
      <c r="H51" s="101">
        <v>10</v>
      </c>
      <c r="I51" s="101">
        <v>0</v>
      </c>
      <c r="J51" s="101">
        <v>814</v>
      </c>
    </row>
    <row r="52" spans="1:15">
      <c r="A52" s="193" t="s">
        <v>288</v>
      </c>
      <c r="B52" s="104">
        <f t="shared" ref="B52:B56" si="14">SUM(C52:J52)</f>
        <v>17347</v>
      </c>
      <c r="C52" s="101">
        <v>429</v>
      </c>
      <c r="D52" s="101">
        <v>168</v>
      </c>
      <c r="E52" s="101">
        <v>488</v>
      </c>
      <c r="F52" s="101">
        <v>114</v>
      </c>
      <c r="G52" s="101">
        <v>46</v>
      </c>
      <c r="H52" s="101">
        <v>218</v>
      </c>
      <c r="I52" s="101">
        <v>0</v>
      </c>
      <c r="J52" s="101">
        <v>15884</v>
      </c>
    </row>
    <row r="53" spans="1:15">
      <c r="A53" s="193" t="s">
        <v>287</v>
      </c>
      <c r="B53" s="104">
        <f t="shared" si="14"/>
        <v>12762</v>
      </c>
      <c r="C53" s="101">
        <v>138</v>
      </c>
      <c r="D53" s="101">
        <v>38</v>
      </c>
      <c r="E53" s="101">
        <v>317</v>
      </c>
      <c r="F53" s="101">
        <v>95</v>
      </c>
      <c r="G53" s="101">
        <v>10</v>
      </c>
      <c r="H53" s="101">
        <v>183</v>
      </c>
      <c r="I53" s="101">
        <v>0</v>
      </c>
      <c r="J53" s="101">
        <v>11981</v>
      </c>
    </row>
    <row r="54" spans="1:15">
      <c r="A54" s="193" t="s">
        <v>312</v>
      </c>
      <c r="B54" s="104">
        <f t="shared" si="14"/>
        <v>471</v>
      </c>
      <c r="C54" s="101">
        <v>3</v>
      </c>
      <c r="D54" s="101">
        <v>0</v>
      </c>
      <c r="E54" s="101">
        <v>11</v>
      </c>
      <c r="F54" s="101">
        <v>4</v>
      </c>
      <c r="G54" s="101">
        <v>0</v>
      </c>
      <c r="H54" s="101">
        <v>16</v>
      </c>
      <c r="I54" s="101">
        <v>0</v>
      </c>
      <c r="J54" s="101">
        <v>437</v>
      </c>
    </row>
    <row r="55" spans="1:15">
      <c r="A55" s="193" t="s">
        <v>313</v>
      </c>
      <c r="B55" s="104">
        <f t="shared" si="14"/>
        <v>1576</v>
      </c>
      <c r="C55" s="101">
        <v>39</v>
      </c>
      <c r="D55" s="101">
        <v>10</v>
      </c>
      <c r="E55" s="101">
        <v>78</v>
      </c>
      <c r="F55" s="101">
        <v>30</v>
      </c>
      <c r="G55" s="101">
        <v>4</v>
      </c>
      <c r="H55" s="101">
        <v>11</v>
      </c>
      <c r="I55" s="101">
        <v>0</v>
      </c>
      <c r="J55" s="101">
        <v>1404</v>
      </c>
    </row>
    <row r="56" spans="1:15">
      <c r="A56" s="193" t="s">
        <v>314</v>
      </c>
      <c r="B56" s="104">
        <f t="shared" si="14"/>
        <v>29</v>
      </c>
      <c r="C56" s="101">
        <v>0</v>
      </c>
      <c r="D56" s="101">
        <v>0</v>
      </c>
      <c r="E56" s="101">
        <v>2</v>
      </c>
      <c r="F56" s="101">
        <v>0</v>
      </c>
      <c r="G56" s="101">
        <v>0</v>
      </c>
      <c r="H56" s="101">
        <v>2</v>
      </c>
      <c r="I56" s="101">
        <v>0</v>
      </c>
      <c r="J56" s="101">
        <v>25</v>
      </c>
    </row>
    <row r="57" spans="1:15">
      <c r="A57" s="204" t="s">
        <v>315</v>
      </c>
      <c r="B57" s="106">
        <f>SUM(B58:B63)</f>
        <v>24786</v>
      </c>
      <c r="C57" s="106">
        <f t="shared" ref="C57:J57" si="15">SUM(C58:C63)</f>
        <v>540</v>
      </c>
      <c r="D57" s="106">
        <f t="shared" si="15"/>
        <v>136</v>
      </c>
      <c r="E57" s="106">
        <f t="shared" si="15"/>
        <v>1230</v>
      </c>
      <c r="F57" s="106">
        <f t="shared" si="15"/>
        <v>253</v>
      </c>
      <c r="G57" s="106">
        <f t="shared" si="15"/>
        <v>46</v>
      </c>
      <c r="H57" s="106">
        <f t="shared" si="15"/>
        <v>549</v>
      </c>
      <c r="I57" s="106">
        <f t="shared" si="15"/>
        <v>0</v>
      </c>
      <c r="J57" s="106">
        <f t="shared" si="15"/>
        <v>22032</v>
      </c>
    </row>
    <row r="58" spans="1:15">
      <c r="A58" s="193" t="s">
        <v>293</v>
      </c>
      <c r="B58" s="104">
        <f>SUM(C58:J58)</f>
        <v>599</v>
      </c>
      <c r="C58" s="101">
        <v>26</v>
      </c>
      <c r="D58" s="101">
        <v>6</v>
      </c>
      <c r="E58" s="101">
        <v>47</v>
      </c>
      <c r="F58" s="101">
        <v>14</v>
      </c>
      <c r="G58" s="101">
        <v>1</v>
      </c>
      <c r="H58" s="101">
        <v>9</v>
      </c>
      <c r="I58" s="101">
        <v>0</v>
      </c>
      <c r="J58" s="101">
        <v>496</v>
      </c>
    </row>
    <row r="59" spans="1:15">
      <c r="A59" s="193" t="s">
        <v>289</v>
      </c>
      <c r="B59" s="104">
        <f>SUM(C59:J59)</f>
        <v>1077</v>
      </c>
      <c r="C59" s="101">
        <v>27</v>
      </c>
      <c r="D59" s="101">
        <v>2</v>
      </c>
      <c r="E59" s="101">
        <v>46</v>
      </c>
      <c r="F59" s="101">
        <v>23</v>
      </c>
      <c r="G59" s="101">
        <v>2</v>
      </c>
      <c r="H59" s="101">
        <v>6</v>
      </c>
      <c r="I59" s="101">
        <v>0</v>
      </c>
      <c r="J59" s="101">
        <v>971</v>
      </c>
    </row>
    <row r="60" spans="1:15">
      <c r="A60" s="193" t="s">
        <v>290</v>
      </c>
      <c r="B60" s="104">
        <f t="shared" ref="B60" si="16">SUM(C60:J60)</f>
        <v>701</v>
      </c>
      <c r="C60" s="101">
        <v>17</v>
      </c>
      <c r="D60" s="101">
        <v>9</v>
      </c>
      <c r="E60" s="101">
        <v>37</v>
      </c>
      <c r="F60" s="101">
        <v>10</v>
      </c>
      <c r="G60" s="101">
        <v>1</v>
      </c>
      <c r="H60" s="101">
        <v>27</v>
      </c>
      <c r="I60" s="101">
        <v>0</v>
      </c>
      <c r="J60" s="101">
        <v>600</v>
      </c>
    </row>
    <row r="61" spans="1:15">
      <c r="A61" s="193" t="s">
        <v>316</v>
      </c>
      <c r="B61" s="104">
        <f>SUM(C61:J61)</f>
        <v>701</v>
      </c>
      <c r="C61" s="101">
        <v>40</v>
      </c>
      <c r="D61" s="101">
        <v>1</v>
      </c>
      <c r="E61" s="101">
        <v>44</v>
      </c>
      <c r="F61" s="101">
        <v>9</v>
      </c>
      <c r="G61" s="101">
        <v>4</v>
      </c>
      <c r="H61" s="101">
        <v>7</v>
      </c>
      <c r="I61" s="101">
        <v>0</v>
      </c>
      <c r="J61" s="101">
        <v>596</v>
      </c>
    </row>
    <row r="62" spans="1:15">
      <c r="A62" s="193" t="s">
        <v>291</v>
      </c>
      <c r="B62" s="104">
        <f>SUM(C62:J62)</f>
        <v>1304</v>
      </c>
      <c r="C62" s="101">
        <v>50</v>
      </c>
      <c r="D62" s="101">
        <v>2</v>
      </c>
      <c r="E62" s="101">
        <v>422</v>
      </c>
      <c r="F62" s="101">
        <v>56</v>
      </c>
      <c r="G62" s="101">
        <v>2</v>
      </c>
      <c r="H62" s="101">
        <v>22</v>
      </c>
      <c r="I62" s="101">
        <v>0</v>
      </c>
      <c r="J62" s="101">
        <v>750</v>
      </c>
    </row>
    <row r="63" spans="1:15">
      <c r="A63" s="193" t="s">
        <v>292</v>
      </c>
      <c r="B63" s="104">
        <f>SUM(C63:J63)</f>
        <v>20404</v>
      </c>
      <c r="C63" s="101">
        <v>380</v>
      </c>
      <c r="D63" s="101">
        <v>116</v>
      </c>
      <c r="E63" s="101">
        <v>634</v>
      </c>
      <c r="F63" s="101">
        <v>141</v>
      </c>
      <c r="G63" s="101">
        <v>36</v>
      </c>
      <c r="H63" s="101">
        <v>478</v>
      </c>
      <c r="I63" s="101">
        <v>0</v>
      </c>
      <c r="J63" s="101">
        <v>18619</v>
      </c>
    </row>
    <row r="64" spans="1:15">
      <c r="A64" s="204" t="s">
        <v>317</v>
      </c>
      <c r="B64" s="106">
        <f>SUM(B65:B71)</f>
        <v>33755</v>
      </c>
      <c r="C64" s="106">
        <f t="shared" ref="C64:J64" si="17">SUM(C65:C71)</f>
        <v>891</v>
      </c>
      <c r="D64" s="106">
        <f t="shared" si="17"/>
        <v>239</v>
      </c>
      <c r="E64" s="106">
        <f t="shared" si="17"/>
        <v>968</v>
      </c>
      <c r="F64" s="106">
        <f t="shared" si="17"/>
        <v>341</v>
      </c>
      <c r="G64" s="106">
        <f t="shared" si="17"/>
        <v>109</v>
      </c>
      <c r="H64" s="106">
        <f t="shared" si="17"/>
        <v>327</v>
      </c>
      <c r="I64" s="106">
        <f t="shared" si="17"/>
        <v>0</v>
      </c>
      <c r="J64" s="106">
        <f t="shared" si="17"/>
        <v>30880</v>
      </c>
      <c r="L64" s="10"/>
      <c r="M64" s="10"/>
      <c r="N64" s="10"/>
      <c r="O64" s="10"/>
    </row>
    <row r="65" spans="1:10">
      <c r="A65" s="193" t="s">
        <v>318</v>
      </c>
      <c r="B65" s="104">
        <f t="shared" ref="B65:B81" si="18">SUM(C65:J65)</f>
        <v>13</v>
      </c>
      <c r="C65" s="101">
        <v>0</v>
      </c>
      <c r="D65" s="101">
        <v>0</v>
      </c>
      <c r="E65" s="101">
        <v>0</v>
      </c>
      <c r="F65" s="101">
        <v>0</v>
      </c>
      <c r="G65" s="101">
        <v>0</v>
      </c>
      <c r="H65" s="101">
        <v>1</v>
      </c>
      <c r="I65" s="101">
        <v>0</v>
      </c>
      <c r="J65" s="101">
        <v>12</v>
      </c>
    </row>
    <row r="66" spans="1:10">
      <c r="A66" s="193" t="s">
        <v>294</v>
      </c>
      <c r="B66" s="104">
        <f t="shared" si="18"/>
        <v>7390</v>
      </c>
      <c r="C66" s="101">
        <v>204</v>
      </c>
      <c r="D66" s="101">
        <v>42</v>
      </c>
      <c r="E66" s="101">
        <v>184</v>
      </c>
      <c r="F66" s="101">
        <v>86</v>
      </c>
      <c r="G66" s="101">
        <v>28</v>
      </c>
      <c r="H66" s="101">
        <v>66</v>
      </c>
      <c r="I66" s="101">
        <v>0</v>
      </c>
      <c r="J66" s="101">
        <v>6780</v>
      </c>
    </row>
    <row r="67" spans="1:10">
      <c r="A67" s="193" t="s">
        <v>295</v>
      </c>
      <c r="B67" s="104">
        <f t="shared" si="18"/>
        <v>20009</v>
      </c>
      <c r="C67" s="101">
        <v>562</v>
      </c>
      <c r="D67" s="101">
        <v>147</v>
      </c>
      <c r="E67" s="101">
        <v>667</v>
      </c>
      <c r="F67" s="101">
        <v>241</v>
      </c>
      <c r="G67" s="101">
        <v>67</v>
      </c>
      <c r="H67" s="101">
        <v>174</v>
      </c>
      <c r="I67" s="101">
        <v>0</v>
      </c>
      <c r="J67" s="101">
        <v>18151</v>
      </c>
    </row>
    <row r="68" spans="1:10">
      <c r="A68" s="193" t="s">
        <v>296</v>
      </c>
      <c r="B68" s="104">
        <f t="shared" si="18"/>
        <v>317</v>
      </c>
      <c r="C68" s="101">
        <v>5</v>
      </c>
      <c r="D68" s="101">
        <v>3</v>
      </c>
      <c r="E68" s="101">
        <v>3</v>
      </c>
      <c r="F68" s="101">
        <v>0</v>
      </c>
      <c r="G68" s="101">
        <v>2</v>
      </c>
      <c r="H68" s="101">
        <v>1</v>
      </c>
      <c r="I68" s="101">
        <v>0</v>
      </c>
      <c r="J68" s="101">
        <v>303</v>
      </c>
    </row>
    <row r="69" spans="1:10">
      <c r="A69" s="193" t="s">
        <v>297</v>
      </c>
      <c r="B69" s="104">
        <f t="shared" ref="B69:B71" si="19">SUM(C69:J69)</f>
        <v>3126</v>
      </c>
      <c r="C69" s="101">
        <v>47</v>
      </c>
      <c r="D69" s="101">
        <v>18</v>
      </c>
      <c r="E69" s="101">
        <v>52</v>
      </c>
      <c r="F69" s="101">
        <v>5</v>
      </c>
      <c r="G69" s="101">
        <v>4</v>
      </c>
      <c r="H69" s="101">
        <v>44</v>
      </c>
      <c r="I69" s="101">
        <v>0</v>
      </c>
      <c r="J69" s="101">
        <v>2956</v>
      </c>
    </row>
    <row r="70" spans="1:10">
      <c r="A70" s="193" t="s">
        <v>298</v>
      </c>
      <c r="B70" s="104">
        <f t="shared" si="19"/>
        <v>2879</v>
      </c>
      <c r="C70" s="101">
        <v>73</v>
      </c>
      <c r="D70" s="101">
        <v>29</v>
      </c>
      <c r="E70" s="101">
        <v>62</v>
      </c>
      <c r="F70" s="101">
        <v>9</v>
      </c>
      <c r="G70" s="101">
        <v>8</v>
      </c>
      <c r="H70" s="101">
        <v>41</v>
      </c>
      <c r="I70" s="101">
        <v>0</v>
      </c>
      <c r="J70" s="101">
        <v>2657</v>
      </c>
    </row>
    <row r="71" spans="1:10">
      <c r="A71" s="193" t="s">
        <v>321</v>
      </c>
      <c r="B71" s="104">
        <f t="shared" si="19"/>
        <v>21</v>
      </c>
      <c r="C71" s="101">
        <v>0</v>
      </c>
      <c r="D71" s="101">
        <v>0</v>
      </c>
      <c r="E71" s="101">
        <v>0</v>
      </c>
      <c r="F71" s="101">
        <v>0</v>
      </c>
      <c r="G71" s="101">
        <v>0</v>
      </c>
      <c r="H71" s="101">
        <v>0</v>
      </c>
      <c r="I71" s="101">
        <v>0</v>
      </c>
      <c r="J71" s="101">
        <v>21</v>
      </c>
    </row>
    <row r="72" spans="1:10">
      <c r="A72" s="26" t="s">
        <v>94</v>
      </c>
      <c r="B72" s="106">
        <f t="shared" si="18"/>
        <v>27</v>
      </c>
      <c r="C72" s="99">
        <v>0</v>
      </c>
      <c r="D72" s="99">
        <v>0</v>
      </c>
      <c r="E72" s="99">
        <v>0</v>
      </c>
      <c r="F72" s="99">
        <v>0</v>
      </c>
      <c r="G72" s="99">
        <v>0</v>
      </c>
      <c r="H72" s="99">
        <v>0</v>
      </c>
      <c r="I72" s="99">
        <v>0</v>
      </c>
      <c r="J72" s="99">
        <v>27</v>
      </c>
    </row>
    <row r="73" spans="1:10">
      <c r="A73" s="218" t="s">
        <v>381</v>
      </c>
      <c r="B73" s="106">
        <f>SUM(C73:J73)</f>
        <v>4004</v>
      </c>
      <c r="C73" s="106">
        <f>SUM(C75:C81)</f>
        <v>221</v>
      </c>
      <c r="D73" s="106">
        <f t="shared" ref="D73:I73" si="20">SUM(D75:D81)</f>
        <v>6</v>
      </c>
      <c r="E73" s="106">
        <f t="shared" si="20"/>
        <v>172</v>
      </c>
      <c r="F73" s="106">
        <f t="shared" si="20"/>
        <v>1</v>
      </c>
      <c r="G73" s="106">
        <f t="shared" si="20"/>
        <v>54</v>
      </c>
      <c r="H73" s="106">
        <f t="shared" si="20"/>
        <v>649</v>
      </c>
      <c r="I73" s="106">
        <f t="shared" si="20"/>
        <v>0</v>
      </c>
      <c r="J73" s="106">
        <f>SUM(J75:J81)</f>
        <v>2901</v>
      </c>
    </row>
    <row r="74" spans="1:10">
      <c r="A74" s="220" t="s">
        <v>95</v>
      </c>
      <c r="B74" s="106">
        <f>SUM(C74:J74)</f>
        <v>53</v>
      </c>
      <c r="C74" s="99">
        <v>11</v>
      </c>
      <c r="D74" s="99">
        <v>1</v>
      </c>
      <c r="E74" s="99">
        <v>9</v>
      </c>
      <c r="F74" s="99">
        <v>0</v>
      </c>
      <c r="G74" s="99">
        <v>1</v>
      </c>
      <c r="H74" s="99">
        <v>4</v>
      </c>
      <c r="I74" s="99">
        <v>0</v>
      </c>
      <c r="J74" s="99">
        <v>27</v>
      </c>
    </row>
    <row r="75" spans="1:10" ht="12">
      <c r="A75" s="216" t="s">
        <v>329</v>
      </c>
      <c r="B75" s="104">
        <f>SUM(C75:J75)</f>
        <v>1</v>
      </c>
      <c r="C75" s="101">
        <v>0</v>
      </c>
      <c r="D75" s="101">
        <v>0</v>
      </c>
      <c r="E75" s="101">
        <v>0</v>
      </c>
      <c r="F75" s="101">
        <v>0</v>
      </c>
      <c r="G75" s="101">
        <v>0</v>
      </c>
      <c r="H75" s="101">
        <v>0</v>
      </c>
      <c r="I75" s="101">
        <v>0</v>
      </c>
      <c r="J75" s="101">
        <v>1</v>
      </c>
    </row>
    <row r="76" spans="1:10" ht="12">
      <c r="A76" s="216" t="s">
        <v>328</v>
      </c>
      <c r="B76" s="104">
        <f>SUM(C76:J76)</f>
        <v>30</v>
      </c>
      <c r="C76" s="101">
        <v>8</v>
      </c>
      <c r="D76" s="101">
        <v>1</v>
      </c>
      <c r="E76" s="101">
        <v>6</v>
      </c>
      <c r="F76" s="101">
        <v>0</v>
      </c>
      <c r="G76" s="101">
        <v>0</v>
      </c>
      <c r="H76" s="101">
        <v>1</v>
      </c>
      <c r="I76" s="101">
        <v>0</v>
      </c>
      <c r="J76" s="101">
        <v>14</v>
      </c>
    </row>
    <row r="77" spans="1:10" ht="11.4">
      <c r="A77" s="216" t="s">
        <v>330</v>
      </c>
      <c r="B77" s="104">
        <f t="shared" ref="B77" si="21">SUM(C77:J77)</f>
        <v>22</v>
      </c>
      <c r="C77" s="101">
        <v>3</v>
      </c>
      <c r="D77" s="101">
        <v>0</v>
      </c>
      <c r="E77" s="101">
        <v>3</v>
      </c>
      <c r="F77" s="101">
        <v>0</v>
      </c>
      <c r="G77" s="101">
        <v>1</v>
      </c>
      <c r="H77" s="101">
        <v>3</v>
      </c>
      <c r="I77" s="101">
        <v>0</v>
      </c>
      <c r="J77" s="101">
        <v>12</v>
      </c>
    </row>
    <row r="78" spans="1:10">
      <c r="A78" s="192" t="s">
        <v>319</v>
      </c>
      <c r="B78" s="104">
        <f t="shared" ref="B78" si="22">SUM(C78:J78)</f>
        <v>0</v>
      </c>
      <c r="C78" s="101">
        <v>0</v>
      </c>
      <c r="D78" s="101">
        <v>0</v>
      </c>
      <c r="E78" s="101">
        <v>0</v>
      </c>
      <c r="F78" s="101">
        <v>0</v>
      </c>
      <c r="G78" s="101">
        <v>0</v>
      </c>
      <c r="H78" s="101">
        <v>0</v>
      </c>
      <c r="I78" s="101">
        <v>0</v>
      </c>
      <c r="J78" s="101">
        <v>0</v>
      </c>
    </row>
    <row r="79" spans="1:10">
      <c r="A79" s="192" t="s">
        <v>320</v>
      </c>
      <c r="B79" s="104">
        <f>SUM(C79:J79)</f>
        <v>0</v>
      </c>
      <c r="C79" s="101">
        <v>0</v>
      </c>
      <c r="D79" s="101">
        <v>0</v>
      </c>
      <c r="E79" s="101">
        <v>0</v>
      </c>
      <c r="F79" s="101">
        <v>0</v>
      </c>
      <c r="G79" s="101">
        <v>0</v>
      </c>
      <c r="H79" s="101">
        <v>0</v>
      </c>
      <c r="I79" s="101">
        <v>0</v>
      </c>
      <c r="J79" s="101">
        <v>0</v>
      </c>
    </row>
    <row r="80" spans="1:10">
      <c r="A80" s="192" t="s">
        <v>299</v>
      </c>
      <c r="B80" s="104">
        <f t="shared" ref="B80" si="23">SUM(C80:J80)</f>
        <v>6</v>
      </c>
      <c r="C80" s="101">
        <v>0</v>
      </c>
      <c r="D80" s="101">
        <v>0</v>
      </c>
      <c r="E80" s="101">
        <v>0</v>
      </c>
      <c r="F80" s="101">
        <v>0</v>
      </c>
      <c r="G80" s="101">
        <v>0</v>
      </c>
      <c r="H80" s="101">
        <v>0</v>
      </c>
      <c r="I80" s="101">
        <v>0</v>
      </c>
      <c r="J80" s="101">
        <v>6</v>
      </c>
    </row>
    <row r="81" spans="1:10">
      <c r="A81" s="195" t="s">
        <v>93</v>
      </c>
      <c r="B81" s="168">
        <f t="shared" si="18"/>
        <v>3945</v>
      </c>
      <c r="C81" s="168">
        <v>210</v>
      </c>
      <c r="D81" s="168">
        <v>5</v>
      </c>
      <c r="E81" s="168">
        <v>163</v>
      </c>
      <c r="F81" s="168">
        <v>1</v>
      </c>
      <c r="G81" s="168">
        <v>53</v>
      </c>
      <c r="H81" s="168">
        <v>645</v>
      </c>
      <c r="I81" s="168">
        <v>0</v>
      </c>
      <c r="J81" s="168">
        <v>2868</v>
      </c>
    </row>
    <row r="82" spans="1:10">
      <c r="A82" s="5"/>
      <c r="B82" s="10"/>
      <c r="C82" s="94"/>
      <c r="D82" s="94"/>
      <c r="E82" s="94"/>
      <c r="F82" s="94"/>
      <c r="G82" s="94"/>
      <c r="H82" s="94"/>
      <c r="I82" s="94"/>
    </row>
    <row r="83" spans="1:10">
      <c r="A83" s="5" t="s">
        <v>92</v>
      </c>
      <c r="B83" s="10"/>
      <c r="C83" s="94"/>
      <c r="D83" s="94"/>
      <c r="E83" s="94"/>
      <c r="F83" s="94"/>
      <c r="G83" s="94"/>
      <c r="H83" s="94"/>
      <c r="I83" s="94"/>
    </row>
    <row r="84" spans="1:10">
      <c r="A84" s="174" t="s">
        <v>164</v>
      </c>
      <c r="E84" s="101"/>
    </row>
    <row r="85" spans="1:10">
      <c r="A85" s="174" t="s">
        <v>165</v>
      </c>
    </row>
    <row r="86" spans="1:10">
      <c r="A86" s="174" t="s">
        <v>91</v>
      </c>
    </row>
    <row r="87" spans="1:10">
      <c r="A87" s="5" t="s">
        <v>90</v>
      </c>
    </row>
    <row r="88" spans="1:10">
      <c r="A88" s="5" t="s">
        <v>102</v>
      </c>
    </row>
    <row r="89" spans="1:10">
      <c r="A89" s="5" t="s">
        <v>89</v>
      </c>
    </row>
    <row r="90" spans="1:10">
      <c r="A90" s="176" t="s">
        <v>105</v>
      </c>
    </row>
    <row r="91" spans="1:10">
      <c r="A91" s="5" t="s">
        <v>379</v>
      </c>
    </row>
    <row r="92" spans="1:10">
      <c r="A92" s="5" t="s">
        <v>380</v>
      </c>
    </row>
  </sheetData>
  <pageMargins left="0.46" right="0.17" top="1" bottom="1" header="0.5" footer="0.5"/>
  <pageSetup firstPageNumber="23" orientation="portrait" useFirstPageNumber="1" r:id="rId1"/>
  <headerFooter alignWithMargins="0">
    <oddFooter>&amp;C&amp;P of 31</oddFooter>
  </headerFooter>
  <rowBreaks count="1" manualBreakCount="1">
    <brk id="56" max="9" man="1"/>
  </rowBreaks>
  <ignoredErrors>
    <ignoredError sqref="B17:C17 B33:J33 B50 B42 B10 C10:J10 C42:J42 B57:J57 B65:J72 B64 B73" formula="1"/>
    <ignoredError sqref="C64:J64 C73:J73" formula="1" formulaRang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0"/>
  <sheetViews>
    <sheetView showGridLines="0" zoomScaleNormal="100" workbookViewId="0">
      <selection activeCell="L1" sqref="L1"/>
    </sheetView>
  </sheetViews>
  <sheetFormatPr defaultColWidth="9.109375" defaultRowHeight="10.199999999999999"/>
  <cols>
    <col min="1" max="1" width="24.44140625" style="291" customWidth="1"/>
    <col min="2" max="2" width="9.44140625" style="291" customWidth="1"/>
    <col min="3" max="3" width="7.33203125" style="291" customWidth="1"/>
    <col min="4" max="4" width="8" style="291" customWidth="1"/>
    <col min="5" max="5" width="8.88671875" style="291" customWidth="1"/>
    <col min="6" max="6" width="6.88671875" style="291" customWidth="1"/>
    <col min="7" max="7" width="7.33203125" style="291" customWidth="1"/>
    <col min="8" max="8" width="9" style="291" customWidth="1"/>
    <col min="9" max="9" width="7.5546875" style="291" customWidth="1"/>
    <col min="10" max="10" width="7.109375" style="291" customWidth="1"/>
    <col min="11" max="16384" width="9.109375" style="291"/>
  </cols>
  <sheetData>
    <row r="1" spans="1:17" s="311" customFormat="1">
      <c r="A1" s="357" t="s">
        <v>406</v>
      </c>
      <c r="B1" s="355"/>
      <c r="C1" s="355"/>
      <c r="D1" s="355"/>
      <c r="E1" s="358"/>
      <c r="F1" s="355"/>
      <c r="G1" s="355"/>
      <c r="H1" s="355"/>
      <c r="I1" s="355"/>
      <c r="J1" s="355"/>
      <c r="L1" s="312"/>
    </row>
    <row r="2" spans="1:17" s="311" customFormat="1" ht="13.5" customHeight="1">
      <c r="A2" s="357" t="s">
        <v>537</v>
      </c>
      <c r="B2" s="355"/>
      <c r="C2" s="355"/>
      <c r="D2" s="355"/>
      <c r="E2" s="358"/>
      <c r="F2" s="355"/>
      <c r="G2" s="355"/>
      <c r="H2" s="355"/>
      <c r="I2" s="355"/>
      <c r="J2" s="355"/>
    </row>
    <row r="3" spans="1:17" s="311" customFormat="1">
      <c r="A3" s="357" t="s">
        <v>536</v>
      </c>
      <c r="B3" s="355"/>
      <c r="C3" s="359"/>
      <c r="D3" s="357"/>
      <c r="E3" s="358"/>
      <c r="F3" s="357"/>
      <c r="G3" s="355"/>
      <c r="H3" s="355"/>
      <c r="I3" s="356"/>
      <c r="J3" s="355"/>
    </row>
    <row r="4" spans="1:17" s="292" customFormat="1" ht="12" customHeight="1">
      <c r="A4" s="354"/>
    </row>
    <row r="5" spans="1:17" s="292" customFormat="1">
      <c r="A5" s="353"/>
      <c r="B5" s="352"/>
      <c r="C5" s="351" t="s">
        <v>535</v>
      </c>
      <c r="D5" s="350"/>
      <c r="E5" s="350"/>
      <c r="F5" s="349"/>
      <c r="G5" s="351" t="s">
        <v>534</v>
      </c>
      <c r="H5" s="350"/>
      <c r="I5" s="350"/>
      <c r="J5" s="349"/>
    </row>
    <row r="6" spans="1:17" s="292" customFormat="1" ht="36" customHeight="1">
      <c r="A6" s="348" t="s">
        <v>533</v>
      </c>
      <c r="B6" s="347" t="s">
        <v>532</v>
      </c>
      <c r="C6" s="346" t="s">
        <v>25</v>
      </c>
      <c r="D6" s="345" t="s">
        <v>531</v>
      </c>
      <c r="E6" s="343" t="s">
        <v>530</v>
      </c>
      <c r="F6" s="342" t="s">
        <v>529</v>
      </c>
      <c r="G6" s="342" t="s">
        <v>25</v>
      </c>
      <c r="H6" s="344" t="s">
        <v>531</v>
      </c>
      <c r="I6" s="343" t="s">
        <v>530</v>
      </c>
      <c r="J6" s="342" t="s">
        <v>529</v>
      </c>
    </row>
    <row r="7" spans="1:17" s="334" customFormat="1" ht="13.5" customHeight="1">
      <c r="A7" s="341" t="s">
        <v>1</v>
      </c>
      <c r="B7" s="340">
        <f>C7+G7</f>
        <v>85242</v>
      </c>
      <c r="C7" s="339">
        <f>D7+E7+F7</f>
        <v>42052</v>
      </c>
      <c r="D7" s="337">
        <f>SUM(D8:D16)</f>
        <v>34789</v>
      </c>
      <c r="E7" s="337">
        <f>SUM(E8:E16)</f>
        <v>1051</v>
      </c>
      <c r="F7" s="336">
        <f>SUM(F8:F16)</f>
        <v>6212</v>
      </c>
      <c r="G7" s="336">
        <f>H7+I7+J7</f>
        <v>43190</v>
      </c>
      <c r="H7" s="338">
        <f>SUM(H8:H16)</f>
        <v>35881</v>
      </c>
      <c r="I7" s="337">
        <f>SUM(I8:I16)</f>
        <v>1097</v>
      </c>
      <c r="J7" s="336">
        <f>SUM(J8:J16)</f>
        <v>6212</v>
      </c>
      <c r="M7" s="335"/>
      <c r="O7" s="335"/>
      <c r="Q7" s="335"/>
    </row>
    <row r="8" spans="1:17" s="292" customFormat="1" ht="11.4">
      <c r="A8" s="310" t="s">
        <v>528</v>
      </c>
      <c r="B8" s="308">
        <f>(C8+G8)</f>
        <v>1960</v>
      </c>
      <c r="C8" s="309">
        <f>D8+E8+F8</f>
        <v>1786</v>
      </c>
      <c r="D8" s="308">
        <v>633</v>
      </c>
      <c r="E8" s="307">
        <v>586</v>
      </c>
      <c r="F8" s="306">
        <v>567</v>
      </c>
      <c r="G8" s="293">
        <f>H8+I8+J8</f>
        <v>174</v>
      </c>
      <c r="H8" s="308">
        <v>5</v>
      </c>
      <c r="I8" s="307">
        <v>2</v>
      </c>
      <c r="J8" s="306">
        <v>167</v>
      </c>
      <c r="K8" s="293"/>
    </row>
    <row r="9" spans="1:17" s="292" customFormat="1">
      <c r="A9" s="310" t="s">
        <v>527</v>
      </c>
      <c r="B9" s="308">
        <f>(C9+G9)</f>
        <v>48</v>
      </c>
      <c r="C9" s="309">
        <f>D9+E9+F9</f>
        <v>48</v>
      </c>
      <c r="D9" s="308">
        <v>45</v>
      </c>
      <c r="E9" s="307">
        <v>3</v>
      </c>
      <c r="F9" s="306">
        <v>0</v>
      </c>
      <c r="G9" s="293">
        <f>H9+I9+J9</f>
        <v>0</v>
      </c>
      <c r="H9" s="308">
        <v>0</v>
      </c>
      <c r="I9" s="307">
        <v>0</v>
      </c>
      <c r="J9" s="306">
        <v>0</v>
      </c>
    </row>
    <row r="10" spans="1:17" s="292" customFormat="1">
      <c r="A10" s="310" t="s">
        <v>526</v>
      </c>
      <c r="B10" s="308">
        <f>(C10+G10)</f>
        <v>518</v>
      </c>
      <c r="C10" s="309">
        <f>D10+E10+F10</f>
        <v>496</v>
      </c>
      <c r="D10" s="308">
        <v>493</v>
      </c>
      <c r="E10" s="307">
        <v>3</v>
      </c>
      <c r="F10" s="306">
        <v>0</v>
      </c>
      <c r="G10" s="293">
        <f>H10+I10+J10</f>
        <v>22</v>
      </c>
      <c r="H10" s="308">
        <v>21</v>
      </c>
      <c r="I10" s="307">
        <v>1</v>
      </c>
      <c r="J10" s="306">
        <v>0</v>
      </c>
    </row>
    <row r="11" spans="1:17" s="292" customFormat="1">
      <c r="A11" s="310" t="s">
        <v>58</v>
      </c>
      <c r="B11" s="308"/>
      <c r="C11" s="309" t="s">
        <v>7</v>
      </c>
      <c r="D11" s="293"/>
      <c r="E11" s="293"/>
      <c r="F11" s="333"/>
      <c r="G11" s="293" t="s">
        <v>7</v>
      </c>
      <c r="H11" s="308"/>
      <c r="I11" s="293"/>
      <c r="J11" s="333"/>
      <c r="K11" s="293"/>
      <c r="M11" s="295"/>
      <c r="O11" s="295"/>
      <c r="Q11" s="295"/>
    </row>
    <row r="12" spans="1:17" s="292" customFormat="1">
      <c r="A12" s="332" t="s">
        <v>184</v>
      </c>
      <c r="B12" s="308">
        <f t="shared" ref="B12:B18" si="0">(C12+G12)</f>
        <v>28982</v>
      </c>
      <c r="C12" s="309">
        <f t="shared" ref="C12:C18" si="1">D12+E12+F12</f>
        <v>17082</v>
      </c>
      <c r="D12" s="308">
        <v>15098</v>
      </c>
      <c r="E12" s="307">
        <v>65</v>
      </c>
      <c r="F12" s="306">
        <v>1919</v>
      </c>
      <c r="G12" s="293">
        <f t="shared" ref="G12:G18" si="2">H12+I12+J12</f>
        <v>11900</v>
      </c>
      <c r="H12" s="308">
        <v>10071</v>
      </c>
      <c r="I12" s="307">
        <v>63</v>
      </c>
      <c r="J12" s="306">
        <v>1766</v>
      </c>
      <c r="K12" s="293"/>
    </row>
    <row r="13" spans="1:17" s="292" customFormat="1">
      <c r="A13" s="332" t="s">
        <v>185</v>
      </c>
      <c r="B13" s="308">
        <f t="shared" si="0"/>
        <v>19755</v>
      </c>
      <c r="C13" s="309">
        <f t="shared" si="1"/>
        <v>10191</v>
      </c>
      <c r="D13" s="308">
        <v>7263</v>
      </c>
      <c r="E13" s="307">
        <v>61</v>
      </c>
      <c r="F13" s="306">
        <v>2867</v>
      </c>
      <c r="G13" s="293">
        <f t="shared" si="2"/>
        <v>9564</v>
      </c>
      <c r="H13" s="308">
        <v>7017</v>
      </c>
      <c r="I13" s="307">
        <v>147</v>
      </c>
      <c r="J13" s="306">
        <v>2400</v>
      </c>
      <c r="K13" s="293"/>
    </row>
    <row r="14" spans="1:17" s="292" customFormat="1">
      <c r="A14" s="332" t="s">
        <v>186</v>
      </c>
      <c r="B14" s="308">
        <f t="shared" si="0"/>
        <v>30267</v>
      </c>
      <c r="C14" s="309">
        <f t="shared" si="1"/>
        <v>9520</v>
      </c>
      <c r="D14" s="308">
        <v>9185</v>
      </c>
      <c r="E14" s="307">
        <v>297</v>
      </c>
      <c r="F14" s="306">
        <v>38</v>
      </c>
      <c r="G14" s="293">
        <f t="shared" si="2"/>
        <v>20747</v>
      </c>
      <c r="H14" s="308">
        <v>18172</v>
      </c>
      <c r="I14" s="307">
        <v>866</v>
      </c>
      <c r="J14" s="306">
        <v>1709</v>
      </c>
      <c r="K14" s="293"/>
    </row>
    <row r="15" spans="1:17" s="292" customFormat="1">
      <c r="A15" s="310" t="s">
        <v>525</v>
      </c>
      <c r="B15" s="308">
        <f t="shared" si="0"/>
        <v>3541</v>
      </c>
      <c r="C15" s="309">
        <f t="shared" si="1"/>
        <v>2759</v>
      </c>
      <c r="D15" s="308">
        <v>1905</v>
      </c>
      <c r="E15" s="307">
        <v>34</v>
      </c>
      <c r="F15" s="306">
        <v>820</v>
      </c>
      <c r="G15" s="293">
        <f t="shared" si="2"/>
        <v>782</v>
      </c>
      <c r="H15" s="308">
        <v>594</v>
      </c>
      <c r="I15" s="307">
        <v>18</v>
      </c>
      <c r="J15" s="306">
        <v>170</v>
      </c>
      <c r="K15" s="293"/>
    </row>
    <row r="16" spans="1:17" s="292" customFormat="1">
      <c r="A16" s="310" t="s">
        <v>524</v>
      </c>
      <c r="B16" s="308">
        <f t="shared" si="0"/>
        <v>171</v>
      </c>
      <c r="C16" s="309">
        <f t="shared" si="1"/>
        <v>170</v>
      </c>
      <c r="D16" s="308">
        <v>167</v>
      </c>
      <c r="E16" s="307">
        <v>2</v>
      </c>
      <c r="F16" s="306">
        <v>1</v>
      </c>
      <c r="G16" s="293">
        <f t="shared" si="2"/>
        <v>1</v>
      </c>
      <c r="H16" s="308">
        <v>1</v>
      </c>
      <c r="I16" s="307">
        <v>0</v>
      </c>
      <c r="J16" s="306">
        <v>0</v>
      </c>
      <c r="K16" s="293"/>
    </row>
    <row r="17" spans="1:19" s="292" customFormat="1" ht="15.6" customHeight="1">
      <c r="A17" s="331" t="s">
        <v>523</v>
      </c>
      <c r="B17" s="330">
        <f t="shared" si="0"/>
        <v>9585</v>
      </c>
      <c r="C17" s="329">
        <f t="shared" si="1"/>
        <v>5043</v>
      </c>
      <c r="D17" s="327">
        <v>2780</v>
      </c>
      <c r="E17" s="326">
        <v>612</v>
      </c>
      <c r="F17" s="325">
        <v>1651</v>
      </c>
      <c r="G17" s="328">
        <f t="shared" si="2"/>
        <v>4542</v>
      </c>
      <c r="H17" s="327">
        <v>4099</v>
      </c>
      <c r="I17" s="326">
        <v>81</v>
      </c>
      <c r="J17" s="325">
        <v>362</v>
      </c>
      <c r="K17" s="293"/>
    </row>
    <row r="18" spans="1:19" s="318" customFormat="1" ht="21" customHeight="1">
      <c r="A18" s="324" t="s">
        <v>522</v>
      </c>
      <c r="B18" s="322">
        <f t="shared" si="0"/>
        <v>3470</v>
      </c>
      <c r="C18" s="323">
        <f t="shared" si="1"/>
        <v>3470</v>
      </c>
      <c r="D18" s="322">
        <v>835</v>
      </c>
      <c r="E18" s="321">
        <v>2635</v>
      </c>
      <c r="F18" s="320">
        <v>0</v>
      </c>
      <c r="G18" s="319">
        <f t="shared" si="2"/>
        <v>0</v>
      </c>
      <c r="H18" s="322">
        <v>0</v>
      </c>
      <c r="I18" s="321">
        <v>0</v>
      </c>
      <c r="J18" s="320">
        <v>0</v>
      </c>
      <c r="K18" s="319"/>
    </row>
    <row r="19" spans="1:19" s="311" customFormat="1" ht="14.25" customHeight="1">
      <c r="A19" s="317" t="s">
        <v>0</v>
      </c>
      <c r="B19" s="315">
        <f t="shared" ref="B19:J19" si="3">SUM(B20:B29)</f>
        <v>14861</v>
      </c>
      <c r="C19" s="316">
        <f t="shared" si="3"/>
        <v>11965</v>
      </c>
      <c r="D19" s="314">
        <f t="shared" si="3"/>
        <v>7669</v>
      </c>
      <c r="E19" s="314">
        <f t="shared" si="3"/>
        <v>102</v>
      </c>
      <c r="F19" s="313">
        <f t="shared" si="3"/>
        <v>4194</v>
      </c>
      <c r="G19" s="314">
        <f t="shared" si="3"/>
        <v>2896</v>
      </c>
      <c r="H19" s="315">
        <f t="shared" si="3"/>
        <v>2591</v>
      </c>
      <c r="I19" s="314">
        <f t="shared" si="3"/>
        <v>4</v>
      </c>
      <c r="J19" s="313">
        <f t="shared" si="3"/>
        <v>301</v>
      </c>
      <c r="K19" s="312"/>
    </row>
    <row r="20" spans="1:19" s="292" customFormat="1">
      <c r="A20" s="310" t="s">
        <v>521</v>
      </c>
      <c r="B20" s="308">
        <f t="shared" ref="B20:B29" si="4">(C20+G20)</f>
        <v>8400</v>
      </c>
      <c r="C20" s="309">
        <f>D20+E20+F20</f>
        <v>5856</v>
      </c>
      <c r="D20" s="308">
        <v>5823</v>
      </c>
      <c r="E20" s="307">
        <v>13</v>
      </c>
      <c r="F20" s="306">
        <v>20</v>
      </c>
      <c r="G20" s="293">
        <f t="shared" ref="G20:G29" si="5">H20+I20+J20</f>
        <v>2544</v>
      </c>
      <c r="H20" s="308">
        <v>2540</v>
      </c>
      <c r="I20" s="307">
        <v>1</v>
      </c>
      <c r="J20" s="306">
        <v>3</v>
      </c>
      <c r="K20" s="293"/>
    </row>
    <row r="21" spans="1:19" s="292" customFormat="1">
      <c r="A21" s="310" t="s">
        <v>520</v>
      </c>
      <c r="B21" s="308">
        <f t="shared" si="4"/>
        <v>592</v>
      </c>
      <c r="C21" s="309">
        <f t="shared" ref="C21:C29" si="6">SUM(D21:F21)</f>
        <v>582</v>
      </c>
      <c r="D21" s="308">
        <v>581</v>
      </c>
      <c r="E21" s="307">
        <v>0</v>
      </c>
      <c r="F21" s="306">
        <v>1</v>
      </c>
      <c r="G21" s="293">
        <f t="shared" si="5"/>
        <v>10</v>
      </c>
      <c r="H21" s="308">
        <v>10</v>
      </c>
      <c r="I21" s="307">
        <v>0</v>
      </c>
      <c r="J21" s="306">
        <v>0</v>
      </c>
      <c r="K21" s="293"/>
    </row>
    <row r="22" spans="1:19" s="292" customFormat="1">
      <c r="A22" s="310" t="s">
        <v>519</v>
      </c>
      <c r="B22" s="308">
        <f t="shared" si="4"/>
        <v>2649</v>
      </c>
      <c r="C22" s="309">
        <f t="shared" si="6"/>
        <v>2602</v>
      </c>
      <c r="D22" s="308">
        <v>0</v>
      </c>
      <c r="E22" s="307">
        <v>0</v>
      </c>
      <c r="F22" s="306">
        <v>2602</v>
      </c>
      <c r="G22" s="293">
        <f t="shared" si="5"/>
        <v>47</v>
      </c>
      <c r="H22" s="308">
        <v>0</v>
      </c>
      <c r="I22" s="307">
        <v>1</v>
      </c>
      <c r="J22" s="306">
        <v>46</v>
      </c>
      <c r="K22" s="293"/>
    </row>
    <row r="23" spans="1:19" s="292" customFormat="1">
      <c r="A23" s="310" t="s">
        <v>518</v>
      </c>
      <c r="B23" s="308">
        <f t="shared" si="4"/>
        <v>152</v>
      </c>
      <c r="C23" s="309">
        <f t="shared" si="6"/>
        <v>142</v>
      </c>
      <c r="D23" s="308">
        <v>0</v>
      </c>
      <c r="E23" s="307">
        <v>0</v>
      </c>
      <c r="F23" s="306">
        <v>142</v>
      </c>
      <c r="G23" s="293">
        <f t="shared" si="5"/>
        <v>10</v>
      </c>
      <c r="H23" s="308">
        <v>0</v>
      </c>
      <c r="I23" s="307">
        <v>2</v>
      </c>
      <c r="J23" s="306">
        <v>8</v>
      </c>
      <c r="K23" s="293"/>
    </row>
    <row r="24" spans="1:19" s="292" customFormat="1">
      <c r="A24" s="310" t="s">
        <v>517</v>
      </c>
      <c r="B24" s="308">
        <f t="shared" si="4"/>
        <v>480</v>
      </c>
      <c r="C24" s="309">
        <f t="shared" si="6"/>
        <v>439</v>
      </c>
      <c r="D24" s="308">
        <v>252</v>
      </c>
      <c r="E24" s="307">
        <v>19</v>
      </c>
      <c r="F24" s="306">
        <v>168</v>
      </c>
      <c r="G24" s="293">
        <f t="shared" si="5"/>
        <v>41</v>
      </c>
      <c r="H24" s="308">
        <v>37</v>
      </c>
      <c r="I24" s="307">
        <v>0</v>
      </c>
      <c r="J24" s="306">
        <v>4</v>
      </c>
      <c r="K24" s="293"/>
    </row>
    <row r="25" spans="1:19" s="292" customFormat="1">
      <c r="A25" s="310" t="s">
        <v>516</v>
      </c>
      <c r="B25" s="308">
        <f t="shared" si="4"/>
        <v>1496</v>
      </c>
      <c r="C25" s="309">
        <f t="shared" si="6"/>
        <v>1256</v>
      </c>
      <c r="D25" s="308">
        <v>0</v>
      </c>
      <c r="E25" s="307">
        <v>0</v>
      </c>
      <c r="F25" s="306">
        <v>1256</v>
      </c>
      <c r="G25" s="293">
        <f t="shared" si="5"/>
        <v>240</v>
      </c>
      <c r="H25" s="308">
        <v>0</v>
      </c>
      <c r="I25" s="307">
        <v>0</v>
      </c>
      <c r="J25" s="306">
        <v>240</v>
      </c>
      <c r="K25" s="293"/>
    </row>
    <row r="26" spans="1:19" s="292" customFormat="1">
      <c r="A26" s="310" t="s">
        <v>96</v>
      </c>
      <c r="B26" s="308">
        <f t="shared" si="4"/>
        <v>1062</v>
      </c>
      <c r="C26" s="309">
        <f t="shared" si="6"/>
        <v>1059</v>
      </c>
      <c r="D26" s="308">
        <v>999</v>
      </c>
      <c r="E26" s="307">
        <v>55</v>
      </c>
      <c r="F26" s="306">
        <v>5</v>
      </c>
      <c r="G26" s="293">
        <f t="shared" si="5"/>
        <v>3</v>
      </c>
      <c r="H26" s="308">
        <v>3</v>
      </c>
      <c r="I26" s="307">
        <v>0</v>
      </c>
      <c r="J26" s="306">
        <v>0</v>
      </c>
      <c r="K26" s="293"/>
    </row>
    <row r="27" spans="1:19" s="292" customFormat="1">
      <c r="A27" s="310" t="s">
        <v>515</v>
      </c>
      <c r="B27" s="308">
        <f t="shared" si="4"/>
        <v>0</v>
      </c>
      <c r="C27" s="309">
        <f t="shared" si="6"/>
        <v>0</v>
      </c>
      <c r="D27" s="308">
        <v>0</v>
      </c>
      <c r="E27" s="307">
        <v>0</v>
      </c>
      <c r="F27" s="306">
        <v>0</v>
      </c>
      <c r="G27" s="293">
        <f t="shared" si="5"/>
        <v>0</v>
      </c>
      <c r="H27" s="308">
        <v>0</v>
      </c>
      <c r="I27" s="307">
        <v>0</v>
      </c>
      <c r="J27" s="306">
        <v>0</v>
      </c>
      <c r="K27" s="293"/>
    </row>
    <row r="28" spans="1:19" s="292" customFormat="1">
      <c r="A28" s="310" t="s">
        <v>179</v>
      </c>
      <c r="B28" s="308">
        <f t="shared" si="4"/>
        <v>0</v>
      </c>
      <c r="C28" s="309">
        <f t="shared" si="6"/>
        <v>0</v>
      </c>
      <c r="D28" s="308">
        <v>0</v>
      </c>
      <c r="E28" s="307">
        <v>0</v>
      </c>
      <c r="F28" s="306">
        <v>0</v>
      </c>
      <c r="G28" s="293">
        <f t="shared" si="5"/>
        <v>0</v>
      </c>
      <c r="H28" s="308">
        <v>0</v>
      </c>
      <c r="I28" s="307">
        <v>0</v>
      </c>
      <c r="J28" s="306">
        <v>0</v>
      </c>
      <c r="K28" s="293"/>
      <c r="M28" s="295"/>
      <c r="O28" s="295"/>
      <c r="Q28" s="295"/>
    </row>
    <row r="29" spans="1:19" s="292" customFormat="1">
      <c r="A29" s="305" t="s">
        <v>176</v>
      </c>
      <c r="B29" s="303">
        <f t="shared" si="4"/>
        <v>30</v>
      </c>
      <c r="C29" s="304">
        <f t="shared" si="6"/>
        <v>29</v>
      </c>
      <c r="D29" s="302">
        <v>14</v>
      </c>
      <c r="E29" s="301">
        <v>15</v>
      </c>
      <c r="F29" s="300">
        <v>0</v>
      </c>
      <c r="G29" s="303">
        <f t="shared" si="5"/>
        <v>1</v>
      </c>
      <c r="H29" s="302">
        <v>1</v>
      </c>
      <c r="I29" s="301">
        <v>0</v>
      </c>
      <c r="J29" s="300">
        <v>0</v>
      </c>
      <c r="K29" s="293"/>
      <c r="L29" s="296"/>
      <c r="M29" s="296"/>
      <c r="N29" s="296"/>
      <c r="O29" s="296"/>
      <c r="P29" s="296"/>
      <c r="Q29" s="296"/>
      <c r="R29" s="296"/>
      <c r="S29" s="296"/>
    </row>
    <row r="30" spans="1:19" s="292" customFormat="1">
      <c r="A30" s="295"/>
      <c r="B30" s="293"/>
      <c r="C30" s="293"/>
      <c r="D30" s="293"/>
      <c r="E30" s="293"/>
      <c r="F30" s="293"/>
      <c r="G30" s="293"/>
      <c r="H30" s="293"/>
      <c r="I30" s="293"/>
      <c r="J30" s="293"/>
      <c r="K30" s="293"/>
      <c r="L30" s="296"/>
      <c r="M30" s="296"/>
      <c r="N30" s="296"/>
      <c r="O30" s="296"/>
      <c r="P30" s="296"/>
      <c r="Q30" s="296"/>
      <c r="R30" s="296"/>
      <c r="S30" s="296"/>
    </row>
    <row r="31" spans="1:19" s="292" customFormat="1" ht="12.6">
      <c r="A31" s="299" t="s">
        <v>514</v>
      </c>
      <c r="B31" s="293"/>
      <c r="C31" s="293"/>
      <c r="D31" s="298"/>
      <c r="E31" s="298"/>
      <c r="F31" s="298"/>
      <c r="G31" s="298"/>
      <c r="H31" s="298"/>
      <c r="I31" s="298"/>
      <c r="J31" s="297"/>
      <c r="K31" s="293"/>
    </row>
    <row r="32" spans="1:19" s="292" customFormat="1">
      <c r="A32" s="295" t="s">
        <v>513</v>
      </c>
      <c r="M32" s="295"/>
      <c r="O32" s="295"/>
      <c r="Q32" s="295"/>
    </row>
    <row r="33" spans="1:19" s="292" customFormat="1">
      <c r="A33" s="295" t="s">
        <v>512</v>
      </c>
      <c r="L33" s="296"/>
      <c r="M33" s="296"/>
      <c r="N33" s="296"/>
      <c r="O33" s="296"/>
      <c r="P33" s="296"/>
      <c r="Q33" s="296"/>
      <c r="R33" s="296"/>
      <c r="S33" s="296"/>
    </row>
    <row r="34" spans="1:19" s="292" customFormat="1">
      <c r="A34" s="295" t="s">
        <v>511</v>
      </c>
    </row>
    <row r="35" spans="1:19" s="292" customFormat="1">
      <c r="A35" s="295" t="s">
        <v>510</v>
      </c>
    </row>
    <row r="36" spans="1:19" s="292" customFormat="1">
      <c r="A36" s="295" t="s">
        <v>509</v>
      </c>
    </row>
    <row r="37" spans="1:19" s="292" customFormat="1">
      <c r="A37" s="295" t="s">
        <v>508</v>
      </c>
    </row>
    <row r="38" spans="1:19" s="292" customFormat="1">
      <c r="A38" s="295" t="s">
        <v>507</v>
      </c>
    </row>
    <row r="39" spans="1:19" s="292" customFormat="1" ht="11.4">
      <c r="A39" s="294" t="s">
        <v>506</v>
      </c>
    </row>
    <row r="40" spans="1:19" s="292" customFormat="1"/>
    <row r="41" spans="1:19">
      <c r="A41" s="292"/>
      <c r="B41" s="293"/>
      <c r="C41" s="293"/>
      <c r="D41" s="293"/>
      <c r="E41" s="293"/>
      <c r="F41" s="293"/>
      <c r="G41" s="293"/>
      <c r="H41" s="293"/>
      <c r="I41" s="293"/>
      <c r="J41" s="293"/>
    </row>
    <row r="42" spans="1:19">
      <c r="A42" s="292"/>
      <c r="B42" s="292"/>
    </row>
    <row r="43" spans="1:19">
      <c r="A43" s="292"/>
      <c r="B43" s="292"/>
    </row>
    <row r="44" spans="1:19">
      <c r="A44" s="292"/>
      <c r="B44" s="292"/>
    </row>
    <row r="45" spans="1:19">
      <c r="B45" s="292"/>
    </row>
    <row r="46" spans="1:19">
      <c r="B46" s="292"/>
    </row>
    <row r="47" spans="1:19">
      <c r="B47" s="292"/>
    </row>
    <row r="48" spans="1:19">
      <c r="B48" s="292"/>
    </row>
    <row r="49" spans="2:2">
      <c r="B49" s="292"/>
    </row>
    <row r="50" spans="2:2">
      <c r="B50" s="292"/>
    </row>
  </sheetData>
  <pageMargins left="0.7" right="0.35" top="1" bottom="1" header="0.5" footer="0.5"/>
  <pageSetup firstPageNumber="25" orientation="portrait" useFirstPageNumber="1" horizontalDpi="4294967292" verticalDpi="300" r:id="rId1"/>
  <headerFooter alignWithMargins="0">
    <oddFooter>&amp;C&amp;"Times New Roman,Regular"&amp;P of 31</oddFooter>
  </headerFooter>
  <ignoredErrors>
    <ignoredError sqref="D7:F7 H7:J7" formulaRange="1"/>
    <ignoredError sqref="B19:H20" formula="1"/>
    <ignoredError sqref="G7" formula="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showGridLines="0" tabSelected="1" zoomScaleNormal="100" workbookViewId="0">
      <selection activeCell="S1" sqref="S1"/>
    </sheetView>
  </sheetViews>
  <sheetFormatPr defaultColWidth="9.33203125" defaultRowHeight="10.199999999999999"/>
  <cols>
    <col min="1" max="1" width="22.109375" style="1" customWidth="1"/>
    <col min="2" max="10" width="8.6640625" style="1" customWidth="1"/>
    <col min="11" max="11" width="8.6640625" style="7" customWidth="1"/>
    <col min="12" max="12" width="8.44140625" style="1" hidden="1" customWidth="1"/>
    <col min="13" max="13" width="8.77734375" style="2" hidden="1" customWidth="1"/>
    <col min="14" max="14" width="8.77734375" style="1" hidden="1" customWidth="1"/>
    <col min="15" max="15" width="8.77734375" style="2" hidden="1" customWidth="1"/>
    <col min="16" max="17" width="8.77734375" style="1" hidden="1" customWidth="1"/>
    <col min="18" max="16384" width="9.33203125" style="7"/>
  </cols>
  <sheetData>
    <row r="1" spans="1:18">
      <c r="A1" s="34" t="s">
        <v>15</v>
      </c>
      <c r="B1" s="34"/>
      <c r="C1" s="34"/>
      <c r="D1" s="34"/>
      <c r="E1" s="34"/>
      <c r="F1" s="34"/>
      <c r="G1" s="34"/>
      <c r="H1" s="34"/>
      <c r="I1" s="34"/>
      <c r="J1" s="34"/>
      <c r="K1" s="46"/>
      <c r="L1" s="31"/>
      <c r="M1" s="32"/>
      <c r="N1" s="31"/>
      <c r="O1" s="32"/>
      <c r="P1" s="31"/>
      <c r="Q1" s="31"/>
    </row>
    <row r="2" spans="1:18" ht="13.5" customHeight="1">
      <c r="A2" s="34" t="s">
        <v>14</v>
      </c>
      <c r="B2" s="34"/>
      <c r="C2" s="34"/>
      <c r="D2" s="34"/>
      <c r="E2" s="34"/>
      <c r="F2" s="34"/>
      <c r="G2" s="34"/>
      <c r="H2" s="34"/>
      <c r="I2" s="34"/>
      <c r="J2" s="34"/>
      <c r="K2" s="46"/>
      <c r="L2" s="31"/>
      <c r="M2" s="32"/>
      <c r="N2" s="31"/>
      <c r="O2" s="32"/>
      <c r="P2" s="31"/>
      <c r="Q2" s="31"/>
    </row>
    <row r="3" spans="1:18">
      <c r="A3" s="178" t="s">
        <v>125</v>
      </c>
      <c r="B3" s="34"/>
      <c r="C3" s="34"/>
      <c r="D3" s="34"/>
      <c r="E3" s="34"/>
      <c r="F3" s="34"/>
      <c r="G3" s="34"/>
      <c r="H3" s="34"/>
      <c r="I3" s="34"/>
      <c r="J3" s="34"/>
      <c r="K3" s="46"/>
      <c r="L3" s="31"/>
      <c r="M3" s="32"/>
      <c r="N3" s="31"/>
      <c r="O3" s="32"/>
      <c r="P3" s="31"/>
      <c r="Q3" s="31"/>
    </row>
    <row r="4" spans="1:18">
      <c r="A4" s="31"/>
      <c r="B4" s="31"/>
      <c r="C4" s="31"/>
      <c r="D4" s="31"/>
      <c r="E4" s="31"/>
      <c r="F4" s="31"/>
      <c r="G4" s="31"/>
      <c r="H4" s="31"/>
      <c r="I4" s="31"/>
      <c r="J4" s="31"/>
      <c r="L4" s="31"/>
      <c r="M4" s="32"/>
      <c r="N4" s="31"/>
      <c r="O4" s="32"/>
      <c r="P4" s="31"/>
      <c r="Q4" s="31"/>
    </row>
    <row r="5" spans="1:18" ht="13.5" customHeight="1">
      <c r="A5" s="30" t="s">
        <v>8</v>
      </c>
      <c r="B5" s="45">
        <v>2016</v>
      </c>
      <c r="C5" s="45">
        <v>2015</v>
      </c>
      <c r="D5" s="45">
        <v>2014</v>
      </c>
      <c r="E5" s="45">
        <v>2013</v>
      </c>
      <c r="F5" s="45">
        <v>2012</v>
      </c>
      <c r="G5" s="45">
        <v>2011</v>
      </c>
      <c r="H5" s="45">
        <v>2010</v>
      </c>
      <c r="I5" s="45">
        <v>2009</v>
      </c>
      <c r="J5" s="45">
        <v>2008</v>
      </c>
      <c r="K5" s="45">
        <v>2007</v>
      </c>
      <c r="L5" s="45">
        <v>2006</v>
      </c>
      <c r="M5" s="45">
        <v>2005</v>
      </c>
      <c r="N5" s="45">
        <v>2004</v>
      </c>
      <c r="O5" s="45">
        <v>2003</v>
      </c>
      <c r="P5" s="45">
        <v>2002</v>
      </c>
      <c r="Q5" s="45">
        <v>2001</v>
      </c>
      <c r="R5" s="44"/>
    </row>
    <row r="6" spans="1:18" ht="21" customHeight="1">
      <c r="A6" s="26" t="s">
        <v>1</v>
      </c>
      <c r="B6" s="20">
        <f>SUM(B7:B15)</f>
        <v>584362</v>
      </c>
      <c r="C6" s="20">
        <f>SUM(C7:C15)</f>
        <v>590039</v>
      </c>
      <c r="D6" s="20">
        <f>SUM(D7:D15)</f>
        <v>593499</v>
      </c>
      <c r="E6" s="20">
        <f>SUM(E7:E15)</f>
        <v>599086</v>
      </c>
      <c r="F6" s="20">
        <f>SUM(F7:F15)</f>
        <v>610576</v>
      </c>
      <c r="G6" s="20">
        <f t="shared" ref="G6:Q6" si="0">SUM(G7:G15)</f>
        <v>617128</v>
      </c>
      <c r="H6" s="20">
        <f t="shared" si="0"/>
        <v>627588</v>
      </c>
      <c r="I6" s="20">
        <f t="shared" si="0"/>
        <v>594285</v>
      </c>
      <c r="J6" s="20">
        <f t="shared" si="0"/>
        <v>613746</v>
      </c>
      <c r="K6" s="20">
        <f t="shared" si="0"/>
        <v>590349</v>
      </c>
      <c r="L6" s="20">
        <f t="shared" si="0"/>
        <v>597109</v>
      </c>
      <c r="M6" s="20">
        <f t="shared" si="0"/>
        <v>609737</v>
      </c>
      <c r="N6" s="20">
        <f t="shared" si="0"/>
        <v>618633</v>
      </c>
      <c r="O6" s="20">
        <f t="shared" si="0"/>
        <v>625011</v>
      </c>
      <c r="P6" s="20">
        <f t="shared" si="0"/>
        <v>631762</v>
      </c>
      <c r="Q6" s="20">
        <f t="shared" si="0"/>
        <v>612274</v>
      </c>
    </row>
    <row r="7" spans="1:18">
      <c r="A7" s="192" t="s">
        <v>182</v>
      </c>
      <c r="B7" s="40">
        <v>128501</v>
      </c>
      <c r="C7" s="40">
        <v>122729</v>
      </c>
      <c r="D7" s="40">
        <v>120546</v>
      </c>
      <c r="E7" s="40">
        <v>120285</v>
      </c>
      <c r="F7" s="40">
        <v>119946</v>
      </c>
      <c r="G7" s="40">
        <v>118657</v>
      </c>
      <c r="H7" s="40">
        <v>119119</v>
      </c>
      <c r="I7" s="40">
        <v>72280</v>
      </c>
      <c r="J7" s="40">
        <v>80989</v>
      </c>
      <c r="K7" s="40">
        <v>84339</v>
      </c>
      <c r="L7" s="40">
        <v>84866</v>
      </c>
      <c r="M7" s="40">
        <v>87213</v>
      </c>
      <c r="N7" s="40">
        <v>87910</v>
      </c>
      <c r="O7" s="40">
        <v>87296</v>
      </c>
      <c r="P7" s="40">
        <v>85991</v>
      </c>
      <c r="Q7" s="40">
        <v>86731</v>
      </c>
      <c r="R7" s="37"/>
    </row>
    <row r="8" spans="1:18">
      <c r="A8" s="192" t="s">
        <v>183</v>
      </c>
      <c r="B8" s="40">
        <v>175</v>
      </c>
      <c r="C8" s="40">
        <v>190</v>
      </c>
      <c r="D8" s="40">
        <v>220</v>
      </c>
      <c r="E8" s="40">
        <v>238</v>
      </c>
      <c r="F8" s="40">
        <v>218</v>
      </c>
      <c r="G8" s="40">
        <v>227</v>
      </c>
      <c r="H8" s="40">
        <v>212</v>
      </c>
      <c r="I8" s="40">
        <v>234</v>
      </c>
      <c r="J8" s="40">
        <v>252</v>
      </c>
      <c r="K8" s="40">
        <v>239</v>
      </c>
      <c r="L8" s="40">
        <v>239</v>
      </c>
      <c r="M8" s="40">
        <v>278</v>
      </c>
      <c r="N8" s="40">
        <v>291</v>
      </c>
      <c r="O8" s="40">
        <v>310</v>
      </c>
      <c r="P8" s="40">
        <v>317</v>
      </c>
      <c r="Q8" s="40">
        <v>316</v>
      </c>
      <c r="R8" s="37"/>
    </row>
    <row r="9" spans="1:18">
      <c r="A9" s="192" t="s">
        <v>39</v>
      </c>
      <c r="B9" s="40">
        <v>5889</v>
      </c>
      <c r="C9" s="40">
        <v>5482</v>
      </c>
      <c r="D9" s="40">
        <v>5157</v>
      </c>
      <c r="E9" s="40">
        <v>4824</v>
      </c>
      <c r="F9" s="40">
        <v>4493</v>
      </c>
      <c r="G9" s="40">
        <v>4066</v>
      </c>
      <c r="H9" s="40">
        <v>3682</v>
      </c>
      <c r="I9" s="40">
        <v>3248</v>
      </c>
      <c r="J9" s="40">
        <v>2623</v>
      </c>
      <c r="K9" s="40">
        <v>2031</v>
      </c>
      <c r="L9" s="40">
        <v>939</v>
      </c>
      <c r="M9" s="40">
        <v>134</v>
      </c>
      <c r="N9" s="284" t="s">
        <v>6</v>
      </c>
      <c r="O9" s="284" t="s">
        <v>6</v>
      </c>
      <c r="P9" s="284" t="s">
        <v>6</v>
      </c>
      <c r="Q9" s="284" t="s">
        <v>6</v>
      </c>
      <c r="R9" s="39"/>
    </row>
    <row r="10" spans="1:18">
      <c r="A10" s="192" t="s">
        <v>115</v>
      </c>
      <c r="B10" s="40"/>
      <c r="C10" s="40"/>
      <c r="D10" s="40"/>
      <c r="E10" s="40"/>
      <c r="F10" s="40"/>
      <c r="G10" s="40"/>
      <c r="H10" s="40"/>
      <c r="I10" s="40"/>
      <c r="J10" s="40"/>
      <c r="K10" s="42"/>
      <c r="L10" s="40"/>
      <c r="M10" s="40"/>
      <c r="N10" s="40"/>
      <c r="O10" s="40"/>
      <c r="P10" s="40"/>
      <c r="Q10" s="40"/>
      <c r="R10" s="37"/>
    </row>
    <row r="11" spans="1:18">
      <c r="A11" s="193" t="s">
        <v>184</v>
      </c>
      <c r="B11" s="40">
        <v>162313</v>
      </c>
      <c r="C11" s="40">
        <v>170718</v>
      </c>
      <c r="D11" s="40">
        <v>174883</v>
      </c>
      <c r="E11" s="40">
        <v>180214</v>
      </c>
      <c r="F11" s="40">
        <v>188001</v>
      </c>
      <c r="G11" s="40">
        <v>194441</v>
      </c>
      <c r="H11" s="40">
        <v>202020</v>
      </c>
      <c r="I11" s="40">
        <v>211619</v>
      </c>
      <c r="J11" s="40">
        <v>222596</v>
      </c>
      <c r="K11" s="40">
        <v>211096</v>
      </c>
      <c r="L11" s="40">
        <v>219233</v>
      </c>
      <c r="M11" s="40">
        <v>228619</v>
      </c>
      <c r="N11" s="40">
        <v>235994</v>
      </c>
      <c r="O11" s="40">
        <v>241045</v>
      </c>
      <c r="P11" s="40">
        <v>245230</v>
      </c>
      <c r="Q11" s="40">
        <v>243823</v>
      </c>
      <c r="R11" s="37"/>
    </row>
    <row r="12" spans="1:18">
      <c r="A12" s="193" t="s">
        <v>185</v>
      </c>
      <c r="B12" s="40">
        <v>96081</v>
      </c>
      <c r="C12" s="40">
        <v>101164</v>
      </c>
      <c r="D12" s="40">
        <v>104322</v>
      </c>
      <c r="E12" s="40">
        <v>108206</v>
      </c>
      <c r="F12" s="40">
        <v>116400</v>
      </c>
      <c r="G12" s="40">
        <v>120865</v>
      </c>
      <c r="H12" s="40">
        <v>123705</v>
      </c>
      <c r="I12" s="40">
        <v>125738</v>
      </c>
      <c r="J12" s="40">
        <v>124746</v>
      </c>
      <c r="K12" s="40">
        <v>115127</v>
      </c>
      <c r="L12" s="40">
        <v>117610</v>
      </c>
      <c r="M12" s="40">
        <v>120614</v>
      </c>
      <c r="N12" s="40">
        <v>122592</v>
      </c>
      <c r="O12" s="40">
        <v>123990</v>
      </c>
      <c r="P12" s="40">
        <v>125920</v>
      </c>
      <c r="Q12" s="40">
        <v>120502</v>
      </c>
      <c r="R12" s="37"/>
    </row>
    <row r="13" spans="1:18">
      <c r="A13" s="193" t="s">
        <v>186</v>
      </c>
      <c r="B13" s="40">
        <v>157894</v>
      </c>
      <c r="C13" s="40">
        <v>154730</v>
      </c>
      <c r="D13" s="40">
        <v>152933</v>
      </c>
      <c r="E13" s="40">
        <v>149824</v>
      </c>
      <c r="F13" s="40">
        <v>145590</v>
      </c>
      <c r="G13" s="40">
        <v>142511</v>
      </c>
      <c r="H13" s="40">
        <v>142198</v>
      </c>
      <c r="I13" s="40">
        <v>144600</v>
      </c>
      <c r="J13" s="40">
        <v>146838</v>
      </c>
      <c r="K13" s="40">
        <v>143953</v>
      </c>
      <c r="L13" s="40">
        <v>141935</v>
      </c>
      <c r="M13" s="40">
        <v>141992</v>
      </c>
      <c r="N13" s="40">
        <v>142160</v>
      </c>
      <c r="O13" s="40">
        <v>143504</v>
      </c>
      <c r="P13" s="40">
        <v>144708</v>
      </c>
      <c r="Q13" s="40">
        <v>144702</v>
      </c>
      <c r="R13" s="37"/>
    </row>
    <row r="14" spans="1:18" ht="10.199999999999999" customHeight="1">
      <c r="A14" s="192" t="s">
        <v>187</v>
      </c>
      <c r="B14" s="40">
        <v>15518</v>
      </c>
      <c r="C14" s="40">
        <v>15566</v>
      </c>
      <c r="D14" s="40">
        <v>15511</v>
      </c>
      <c r="E14" s="40">
        <v>15114</v>
      </c>
      <c r="F14" s="40">
        <v>15126</v>
      </c>
      <c r="G14" s="40">
        <v>15220</v>
      </c>
      <c r="H14" s="40">
        <v>15377</v>
      </c>
      <c r="I14" s="40">
        <v>15298</v>
      </c>
      <c r="J14" s="40">
        <v>14647</v>
      </c>
      <c r="K14" s="40">
        <v>12290</v>
      </c>
      <c r="L14" s="40">
        <v>10690</v>
      </c>
      <c r="M14" s="40">
        <v>9518</v>
      </c>
      <c r="N14" s="40">
        <v>8586</v>
      </c>
      <c r="O14" s="40">
        <v>7916</v>
      </c>
      <c r="P14" s="40">
        <v>7770</v>
      </c>
      <c r="Q14" s="40">
        <v>7727</v>
      </c>
      <c r="R14" s="37"/>
    </row>
    <row r="15" spans="1:18">
      <c r="A15" s="192" t="s">
        <v>188</v>
      </c>
      <c r="B15" s="40">
        <v>17991</v>
      </c>
      <c r="C15" s="40">
        <v>19460</v>
      </c>
      <c r="D15" s="40">
        <v>19927</v>
      </c>
      <c r="E15" s="40">
        <v>20381</v>
      </c>
      <c r="F15" s="40">
        <v>20802</v>
      </c>
      <c r="G15" s="40">
        <v>21141</v>
      </c>
      <c r="H15" s="40">
        <v>21275</v>
      </c>
      <c r="I15" s="40">
        <v>21268</v>
      </c>
      <c r="J15" s="40">
        <v>21055</v>
      </c>
      <c r="K15" s="40">
        <v>21274</v>
      </c>
      <c r="L15" s="40">
        <v>21597</v>
      </c>
      <c r="M15" s="40">
        <v>21369</v>
      </c>
      <c r="N15" s="40">
        <v>21100</v>
      </c>
      <c r="O15" s="40">
        <v>20950</v>
      </c>
      <c r="P15" s="40">
        <v>21826</v>
      </c>
      <c r="Q15" s="40">
        <v>8473</v>
      </c>
      <c r="R15" s="37"/>
    </row>
    <row r="16" spans="1:18" ht="22.5" customHeight="1">
      <c r="A16" s="191" t="s">
        <v>361</v>
      </c>
      <c r="B16" s="190">
        <v>104382</v>
      </c>
      <c r="C16" s="190">
        <v>102628</v>
      </c>
      <c r="D16" s="190">
        <v>100993</v>
      </c>
      <c r="E16" s="20">
        <v>98842</v>
      </c>
      <c r="F16" s="20">
        <v>98328</v>
      </c>
      <c r="G16" s="20">
        <v>97409</v>
      </c>
      <c r="H16" s="20">
        <v>96473</v>
      </c>
      <c r="I16" s="20">
        <v>94863</v>
      </c>
      <c r="J16" s="20">
        <v>93202</v>
      </c>
      <c r="K16" s="20">
        <v>92175</v>
      </c>
      <c r="L16" s="20">
        <v>91343</v>
      </c>
      <c r="M16" s="20">
        <v>90555</v>
      </c>
      <c r="N16" s="20">
        <v>89596</v>
      </c>
      <c r="O16" s="20">
        <v>87816</v>
      </c>
      <c r="P16" s="20">
        <v>86089</v>
      </c>
      <c r="Q16" s="20">
        <v>82875</v>
      </c>
      <c r="R16" s="41"/>
    </row>
    <row r="17" spans="1:18" ht="10.199999999999999" customHeight="1">
      <c r="A17" s="204" t="s">
        <v>126</v>
      </c>
      <c r="B17" s="20">
        <v>302572</v>
      </c>
      <c r="C17" s="20">
        <v>304329</v>
      </c>
      <c r="D17" s="20">
        <v>306066</v>
      </c>
      <c r="E17" s="20">
        <v>307120</v>
      </c>
      <c r="F17" s="20">
        <v>311952</v>
      </c>
      <c r="G17" s="20">
        <v>314122</v>
      </c>
      <c r="H17" s="20">
        <v>318001</v>
      </c>
      <c r="I17" s="20">
        <v>323495</v>
      </c>
      <c r="J17" s="20">
        <v>325247</v>
      </c>
      <c r="K17" s="20">
        <v>309865</v>
      </c>
      <c r="L17" s="20">
        <v>309333</v>
      </c>
      <c r="M17" s="20">
        <v>311828</v>
      </c>
      <c r="N17" s="20">
        <v>313545</v>
      </c>
      <c r="O17" s="20">
        <v>315413</v>
      </c>
      <c r="P17" s="20">
        <v>317389</v>
      </c>
      <c r="Q17" s="20">
        <v>315276</v>
      </c>
      <c r="R17" s="41"/>
    </row>
    <row r="18" spans="1:18" ht="19.8" customHeight="1">
      <c r="A18" s="287" t="s">
        <v>368</v>
      </c>
      <c r="B18" s="288">
        <v>20362</v>
      </c>
      <c r="C18" s="285" t="s">
        <v>6</v>
      </c>
      <c r="D18" s="285" t="s">
        <v>6</v>
      </c>
      <c r="E18" s="285" t="s">
        <v>6</v>
      </c>
      <c r="F18" s="285" t="s">
        <v>6</v>
      </c>
      <c r="G18" s="285" t="s">
        <v>6</v>
      </c>
      <c r="H18" s="285" t="s">
        <v>6</v>
      </c>
      <c r="I18" s="285" t="s">
        <v>6</v>
      </c>
      <c r="J18" s="285" t="s">
        <v>6</v>
      </c>
      <c r="K18" s="285" t="s">
        <v>6</v>
      </c>
      <c r="L18" s="285" t="s">
        <v>6</v>
      </c>
      <c r="M18" s="285" t="s">
        <v>6</v>
      </c>
      <c r="N18" s="285" t="s">
        <v>6</v>
      </c>
      <c r="O18" s="285" t="s">
        <v>6</v>
      </c>
      <c r="P18" s="285" t="s">
        <v>6</v>
      </c>
      <c r="Q18" s="285" t="s">
        <v>6</v>
      </c>
      <c r="R18" s="19"/>
    </row>
    <row r="19" spans="1:18">
      <c r="A19" s="137" t="s">
        <v>127</v>
      </c>
      <c r="B19" s="20">
        <f>SUM(B20:B27)</f>
        <v>652943</v>
      </c>
      <c r="C19" s="20">
        <f>SUM(C20:C27)</f>
        <v>728329</v>
      </c>
      <c r="D19" s="20">
        <f>SUM(D20:D27)</f>
        <v>717399</v>
      </c>
      <c r="E19" s="20">
        <f>SUM(E20:E27)</f>
        <v>707155</v>
      </c>
      <c r="F19" s="20">
        <f>SUM(F20:F27)</f>
        <v>701291</v>
      </c>
      <c r="G19" s="20">
        <f t="shared" ref="G19:K19" si="1">SUM(G20:G27)</f>
        <v>695515</v>
      </c>
      <c r="H19" s="20">
        <f t="shared" si="1"/>
        <v>686717</v>
      </c>
      <c r="I19" s="20">
        <f t="shared" si="1"/>
        <v>682315</v>
      </c>
      <c r="J19" s="20">
        <f t="shared" si="1"/>
        <v>678181</v>
      </c>
      <c r="K19" s="20">
        <f t="shared" si="1"/>
        <v>666559</v>
      </c>
      <c r="L19" s="20">
        <f t="shared" ref="L19:Q19" si="2">SUM(L20:L27)</f>
        <v>656227</v>
      </c>
      <c r="M19" s="20">
        <f t="shared" si="2"/>
        <v>644016</v>
      </c>
      <c r="N19" s="20">
        <f t="shared" si="2"/>
        <v>515293</v>
      </c>
      <c r="O19" s="20">
        <f t="shared" si="2"/>
        <v>509835</v>
      </c>
      <c r="P19" s="20">
        <f t="shared" si="2"/>
        <v>515570</v>
      </c>
      <c r="Q19" s="20">
        <f t="shared" si="2"/>
        <v>513100</v>
      </c>
      <c r="R19" s="37"/>
    </row>
    <row r="20" spans="1:18">
      <c r="A20" s="194" t="s">
        <v>189</v>
      </c>
      <c r="B20" s="40">
        <v>279435</v>
      </c>
      <c r="C20" s="40">
        <v>342528</v>
      </c>
      <c r="D20" s="40">
        <v>341409</v>
      </c>
      <c r="E20" s="40">
        <v>338844</v>
      </c>
      <c r="F20" s="40">
        <v>337775</v>
      </c>
      <c r="G20" s="40">
        <v>335431</v>
      </c>
      <c r="H20" s="40">
        <v>331989</v>
      </c>
      <c r="I20" s="40">
        <v>329027</v>
      </c>
      <c r="J20" s="40">
        <v>326276</v>
      </c>
      <c r="K20" s="40">
        <v>322852</v>
      </c>
      <c r="L20" s="40">
        <v>323097</v>
      </c>
      <c r="M20" s="40">
        <v>320293</v>
      </c>
      <c r="N20" s="40">
        <v>317111</v>
      </c>
      <c r="O20" s="40">
        <v>313032</v>
      </c>
      <c r="P20" s="40">
        <v>315928</v>
      </c>
      <c r="Q20" s="40">
        <v>310850</v>
      </c>
      <c r="R20" s="37"/>
    </row>
    <row r="21" spans="1:18">
      <c r="A21" s="194" t="s">
        <v>191</v>
      </c>
      <c r="B21" s="40">
        <v>34411</v>
      </c>
      <c r="C21" s="40">
        <v>39363</v>
      </c>
      <c r="D21" s="40">
        <v>39566</v>
      </c>
      <c r="E21" s="40">
        <v>39952</v>
      </c>
      <c r="F21" s="40">
        <v>40444</v>
      </c>
      <c r="G21" s="40">
        <v>40802</v>
      </c>
      <c r="H21" s="40">
        <v>41267</v>
      </c>
      <c r="I21" s="40">
        <v>41389</v>
      </c>
      <c r="J21" s="40">
        <v>41056</v>
      </c>
      <c r="K21" s="40">
        <v>40277</v>
      </c>
      <c r="L21" s="40">
        <v>40329</v>
      </c>
      <c r="M21" s="40">
        <v>40030</v>
      </c>
      <c r="N21" s="40">
        <v>39231</v>
      </c>
      <c r="O21" s="40">
        <v>37248</v>
      </c>
      <c r="P21" s="40">
        <v>37114</v>
      </c>
      <c r="Q21" s="40">
        <v>40085</v>
      </c>
      <c r="R21" s="37"/>
    </row>
    <row r="22" spans="1:18">
      <c r="A22" s="194" t="s">
        <v>192</v>
      </c>
      <c r="B22" s="40">
        <v>5851</v>
      </c>
      <c r="C22" s="40">
        <v>8846</v>
      </c>
      <c r="D22" s="40">
        <v>8702</v>
      </c>
      <c r="E22" s="40">
        <v>8491</v>
      </c>
      <c r="F22" s="40">
        <v>8474</v>
      </c>
      <c r="G22" s="40">
        <v>8491</v>
      </c>
      <c r="H22" s="40">
        <v>8407</v>
      </c>
      <c r="I22" s="40">
        <v>8362</v>
      </c>
      <c r="J22" s="40">
        <v>8248</v>
      </c>
      <c r="K22" s="40">
        <v>8186</v>
      </c>
      <c r="L22" s="40">
        <v>8252</v>
      </c>
      <c r="M22" s="40">
        <v>8150</v>
      </c>
      <c r="N22" s="40">
        <v>8011</v>
      </c>
      <c r="O22" s="40">
        <v>7883</v>
      </c>
      <c r="P22" s="40">
        <v>8063</v>
      </c>
      <c r="Q22" s="40">
        <v>7927</v>
      </c>
      <c r="R22" s="37"/>
    </row>
    <row r="23" spans="1:18">
      <c r="A23" s="194" t="s">
        <v>190</v>
      </c>
      <c r="B23" s="40">
        <v>65053</v>
      </c>
      <c r="C23" s="40">
        <v>70957</v>
      </c>
      <c r="D23" s="40">
        <v>71755</v>
      </c>
      <c r="E23" s="40">
        <v>72493</v>
      </c>
      <c r="F23" s="40">
        <v>73599</v>
      </c>
      <c r="G23" s="40">
        <v>74586</v>
      </c>
      <c r="H23" s="40">
        <v>75205</v>
      </c>
      <c r="I23" s="40">
        <v>75461</v>
      </c>
      <c r="J23" s="40">
        <v>74983</v>
      </c>
      <c r="K23" s="40">
        <v>74544</v>
      </c>
      <c r="L23" s="40">
        <v>74849</v>
      </c>
      <c r="M23" s="40">
        <v>74378</v>
      </c>
      <c r="N23" s="40">
        <v>73735</v>
      </c>
      <c r="O23" s="40">
        <v>72692</v>
      </c>
      <c r="P23" s="40">
        <v>73658</v>
      </c>
      <c r="Q23" s="40">
        <v>72261</v>
      </c>
      <c r="R23" s="37"/>
    </row>
    <row r="24" spans="1:18">
      <c r="A24" s="194" t="s">
        <v>193</v>
      </c>
      <c r="B24" s="40">
        <v>19758</v>
      </c>
      <c r="C24" s="40">
        <v>23754</v>
      </c>
      <c r="D24" s="40">
        <v>23113</v>
      </c>
      <c r="E24" s="40">
        <v>22401</v>
      </c>
      <c r="F24" s="40">
        <v>21862</v>
      </c>
      <c r="G24" s="40">
        <v>21363</v>
      </c>
      <c r="H24" s="40">
        <v>20691</v>
      </c>
      <c r="I24" s="40">
        <v>20132</v>
      </c>
      <c r="J24" s="40">
        <v>19590</v>
      </c>
      <c r="K24" s="40">
        <v>19043</v>
      </c>
      <c r="L24" s="40">
        <v>18610</v>
      </c>
      <c r="M24" s="40">
        <v>18079</v>
      </c>
      <c r="N24" s="40">
        <v>17493</v>
      </c>
      <c r="O24" s="40">
        <v>16955</v>
      </c>
      <c r="P24" s="40">
        <v>16695</v>
      </c>
      <c r="Q24" s="40">
        <v>16070</v>
      </c>
      <c r="R24" s="37"/>
    </row>
    <row r="25" spans="1:18">
      <c r="A25" s="192" t="s">
        <v>179</v>
      </c>
      <c r="B25" s="40">
        <v>67</v>
      </c>
      <c r="C25" s="40">
        <v>102</v>
      </c>
      <c r="D25" s="40">
        <v>115</v>
      </c>
      <c r="E25" s="40">
        <v>126</v>
      </c>
      <c r="F25" s="40">
        <v>141</v>
      </c>
      <c r="G25" s="40">
        <v>146</v>
      </c>
      <c r="H25" s="40">
        <v>174</v>
      </c>
      <c r="I25" s="40">
        <v>181</v>
      </c>
      <c r="J25" s="40">
        <v>222</v>
      </c>
      <c r="K25" s="40">
        <v>250</v>
      </c>
      <c r="L25" s="40">
        <v>264</v>
      </c>
      <c r="M25" s="40">
        <v>298</v>
      </c>
      <c r="N25" s="40">
        <v>336</v>
      </c>
      <c r="O25" s="40">
        <v>382</v>
      </c>
      <c r="P25" s="40">
        <v>431</v>
      </c>
      <c r="Q25" s="40">
        <v>509</v>
      </c>
      <c r="R25" s="39"/>
    </row>
    <row r="26" spans="1:18">
      <c r="A26" s="192" t="s">
        <v>194</v>
      </c>
      <c r="B26" s="40">
        <v>212607</v>
      </c>
      <c r="C26" s="40">
        <v>200319</v>
      </c>
      <c r="D26" s="40">
        <v>188936</v>
      </c>
      <c r="E26" s="40">
        <v>179531</v>
      </c>
      <c r="F26" s="40">
        <v>172357</v>
      </c>
      <c r="G26" s="40">
        <v>167037</v>
      </c>
      <c r="H26" s="40">
        <v>159946</v>
      </c>
      <c r="I26" s="40">
        <v>156741</v>
      </c>
      <c r="J26" s="40">
        <v>154671</v>
      </c>
      <c r="K26" s="40">
        <v>147013</v>
      </c>
      <c r="L26" s="40">
        <v>134874</v>
      </c>
      <c r="M26" s="40">
        <v>125032</v>
      </c>
      <c r="N26" s="284" t="s">
        <v>6</v>
      </c>
      <c r="O26" s="284" t="s">
        <v>6</v>
      </c>
      <c r="P26" s="284" t="s">
        <v>6</v>
      </c>
      <c r="Q26" s="284" t="s">
        <v>6</v>
      </c>
      <c r="R26" s="37"/>
    </row>
    <row r="27" spans="1:18">
      <c r="A27" s="195" t="s">
        <v>176</v>
      </c>
      <c r="B27" s="38">
        <v>35761</v>
      </c>
      <c r="C27" s="38">
        <v>42460</v>
      </c>
      <c r="D27" s="38">
        <v>43803</v>
      </c>
      <c r="E27" s="38">
        <v>45317</v>
      </c>
      <c r="F27" s="38">
        <v>46639</v>
      </c>
      <c r="G27" s="38">
        <v>47659</v>
      </c>
      <c r="H27" s="38">
        <v>49038</v>
      </c>
      <c r="I27" s="38">
        <v>51022</v>
      </c>
      <c r="J27" s="38">
        <v>53135</v>
      </c>
      <c r="K27" s="38">
        <v>54394</v>
      </c>
      <c r="L27" s="38">
        <v>55952</v>
      </c>
      <c r="M27" s="38">
        <v>57756</v>
      </c>
      <c r="N27" s="38">
        <v>59376</v>
      </c>
      <c r="O27" s="38">
        <v>61643</v>
      </c>
      <c r="P27" s="38">
        <v>63681</v>
      </c>
      <c r="Q27" s="38">
        <v>65398</v>
      </c>
      <c r="R27" s="36"/>
    </row>
    <row r="28" spans="1:18">
      <c r="A28" s="5"/>
      <c r="B28" s="5"/>
      <c r="C28" s="5"/>
      <c r="D28" s="5"/>
      <c r="E28" s="5"/>
      <c r="F28" s="5"/>
      <c r="G28" s="5"/>
      <c r="H28" s="5"/>
      <c r="I28" s="5"/>
      <c r="J28" s="14"/>
      <c r="K28" s="2"/>
      <c r="P28" s="10"/>
      <c r="Q28" s="10"/>
    </row>
    <row r="29" spans="1:18">
      <c r="A29" s="12" t="s">
        <v>13</v>
      </c>
      <c r="B29" s="12"/>
      <c r="C29" s="12"/>
      <c r="D29" s="12"/>
      <c r="E29" s="12"/>
      <c r="F29" s="12"/>
      <c r="G29" s="12"/>
      <c r="H29" s="12"/>
      <c r="I29" s="12"/>
      <c r="J29" s="12"/>
      <c r="P29" s="10"/>
      <c r="Q29" s="10"/>
    </row>
    <row r="30" spans="1:18">
      <c r="A30" s="175" t="s">
        <v>124</v>
      </c>
      <c r="B30" s="11"/>
      <c r="C30" s="11"/>
      <c r="D30" s="11"/>
      <c r="E30" s="11"/>
      <c r="F30" s="11"/>
      <c r="G30" s="11"/>
      <c r="H30" s="11"/>
      <c r="I30" s="11"/>
      <c r="J30" s="11"/>
      <c r="L30" s="4"/>
      <c r="M30" s="9"/>
      <c r="N30" s="4"/>
      <c r="O30" s="9"/>
      <c r="P30" s="4"/>
      <c r="Q30" s="4"/>
    </row>
    <row r="31" spans="1:18">
      <c r="A31" s="175" t="s">
        <v>100</v>
      </c>
      <c r="B31" s="11"/>
      <c r="C31" s="11"/>
      <c r="D31" s="11"/>
      <c r="E31" s="11"/>
      <c r="F31" s="11"/>
      <c r="G31" s="11"/>
      <c r="H31" s="11"/>
      <c r="I31" s="11"/>
      <c r="J31" s="11"/>
      <c r="L31" s="4"/>
      <c r="M31" s="9"/>
      <c r="N31" s="4"/>
      <c r="O31" s="9"/>
      <c r="P31" s="4"/>
      <c r="Q31" s="4"/>
      <c r="R31" s="43"/>
    </row>
    <row r="32" spans="1:18">
      <c r="A32" s="11" t="s">
        <v>142</v>
      </c>
      <c r="B32" s="35"/>
      <c r="C32" s="35"/>
      <c r="D32" s="35"/>
      <c r="E32" s="35"/>
      <c r="F32" s="35"/>
      <c r="G32" s="35"/>
      <c r="H32" s="35"/>
      <c r="I32" s="35"/>
      <c r="J32" s="35"/>
      <c r="L32" s="4"/>
      <c r="M32" s="9"/>
      <c r="N32" s="4"/>
      <c r="O32" s="9"/>
      <c r="P32" s="4"/>
      <c r="Q32" s="4"/>
    </row>
    <row r="33" spans="1:18">
      <c r="A33" s="11" t="s">
        <v>141</v>
      </c>
      <c r="B33" s="35"/>
      <c r="C33" s="35"/>
      <c r="D33" s="35"/>
      <c r="E33" s="35"/>
      <c r="F33" s="35"/>
      <c r="G33" s="35"/>
      <c r="H33" s="35"/>
      <c r="I33" s="35"/>
      <c r="J33" s="35"/>
      <c r="L33" s="4"/>
      <c r="M33" s="9"/>
      <c r="N33" s="4"/>
      <c r="O33" s="9"/>
      <c r="P33" s="4"/>
      <c r="Q33" s="4"/>
      <c r="R33" s="43"/>
    </row>
    <row r="34" spans="1:18">
      <c r="A34" s="35" t="s">
        <v>143</v>
      </c>
      <c r="B34" s="11"/>
      <c r="C34" s="11"/>
      <c r="D34" s="11"/>
      <c r="E34" s="11"/>
      <c r="F34" s="11"/>
      <c r="G34" s="11"/>
      <c r="H34" s="11"/>
      <c r="I34" s="11"/>
      <c r="J34" s="11"/>
      <c r="L34" s="4"/>
      <c r="M34" s="9">
        <v>17</v>
      </c>
      <c r="N34" s="4"/>
      <c r="O34" s="9"/>
      <c r="P34" s="4"/>
      <c r="Q34" s="4"/>
    </row>
    <row r="35" spans="1:18">
      <c r="A35" s="35" t="s">
        <v>144</v>
      </c>
      <c r="B35" s="11"/>
      <c r="C35" s="11"/>
      <c r="D35" s="11"/>
      <c r="E35" s="11"/>
      <c r="F35" s="11"/>
      <c r="G35" s="11"/>
      <c r="H35" s="11"/>
      <c r="I35" s="11"/>
      <c r="J35" s="11"/>
      <c r="L35" s="4"/>
      <c r="M35" s="9"/>
      <c r="N35" s="4"/>
      <c r="O35" s="9"/>
      <c r="P35" s="4"/>
      <c r="Q35" s="4"/>
    </row>
    <row r="36" spans="1:18">
      <c r="A36" s="11" t="s">
        <v>103</v>
      </c>
      <c r="B36" s="6"/>
      <c r="C36" s="6"/>
      <c r="D36" s="6"/>
      <c r="E36" s="6"/>
      <c r="F36" s="6"/>
      <c r="G36" s="6"/>
      <c r="H36" s="6"/>
      <c r="I36" s="6"/>
      <c r="J36" s="6"/>
      <c r="L36" s="4"/>
      <c r="M36" s="9"/>
      <c r="N36" s="4"/>
      <c r="O36" s="9"/>
      <c r="P36" s="4"/>
      <c r="Q36" s="4"/>
    </row>
    <row r="37" spans="1:18">
      <c r="A37" s="11" t="s">
        <v>104</v>
      </c>
      <c r="B37" s="6"/>
      <c r="C37" s="6"/>
      <c r="D37" s="6"/>
      <c r="E37" s="6"/>
      <c r="F37" s="6"/>
      <c r="G37" s="6"/>
      <c r="H37" s="6"/>
      <c r="I37" s="6"/>
      <c r="J37" s="6"/>
      <c r="L37" s="3"/>
      <c r="N37" s="3"/>
      <c r="P37" s="3"/>
      <c r="Q37" s="3"/>
    </row>
    <row r="38" spans="1:18">
      <c r="A38" s="6" t="s">
        <v>145</v>
      </c>
      <c r="B38" s="6"/>
      <c r="C38" s="6"/>
      <c r="D38" s="6"/>
      <c r="E38" s="6"/>
      <c r="F38" s="6"/>
      <c r="G38" s="6"/>
      <c r="H38" s="6"/>
      <c r="I38" s="6"/>
      <c r="J38" s="6"/>
      <c r="L38" s="3"/>
      <c r="N38" s="3"/>
      <c r="P38" s="3"/>
      <c r="Q38" s="3"/>
    </row>
    <row r="39" spans="1:18">
      <c r="A39" s="6" t="s">
        <v>12</v>
      </c>
      <c r="B39" s="6"/>
      <c r="C39" s="6"/>
      <c r="D39" s="6"/>
      <c r="E39" s="6"/>
      <c r="F39" s="6"/>
      <c r="G39" s="6"/>
      <c r="H39" s="6"/>
      <c r="I39" s="6"/>
      <c r="J39" s="6"/>
      <c r="L39" s="3"/>
      <c r="N39" s="3"/>
      <c r="P39" s="3"/>
      <c r="Q39" s="3"/>
    </row>
    <row r="40" spans="1:18">
      <c r="A40" s="6" t="s">
        <v>128</v>
      </c>
      <c r="B40" s="8"/>
      <c r="C40" s="8"/>
      <c r="D40" s="8"/>
      <c r="E40" s="8"/>
      <c r="F40" s="8"/>
      <c r="G40" s="8"/>
      <c r="H40" s="8"/>
      <c r="I40" s="8"/>
      <c r="J40" s="8"/>
      <c r="L40" s="3"/>
      <c r="N40" s="3"/>
      <c r="P40" s="3"/>
      <c r="Q40" s="3"/>
    </row>
    <row r="41" spans="1:18">
      <c r="A41" s="6" t="s">
        <v>129</v>
      </c>
      <c r="B41" s="8"/>
      <c r="C41" s="8"/>
      <c r="D41" s="8"/>
      <c r="E41" s="8"/>
      <c r="F41" s="8"/>
      <c r="G41" s="8"/>
      <c r="H41" s="8"/>
      <c r="I41" s="8"/>
      <c r="J41" s="8"/>
      <c r="L41" s="3"/>
      <c r="N41" s="3"/>
      <c r="P41" s="3"/>
      <c r="Q41" s="3"/>
    </row>
    <row r="42" spans="1:18">
      <c r="A42" s="551" t="s">
        <v>360</v>
      </c>
      <c r="B42" s="6"/>
      <c r="C42" s="6"/>
      <c r="D42" s="6"/>
      <c r="E42" s="6"/>
      <c r="F42" s="6"/>
      <c r="G42" s="6"/>
      <c r="H42" s="6"/>
      <c r="I42" s="6"/>
      <c r="L42" s="3"/>
      <c r="N42" s="3"/>
      <c r="P42" s="3"/>
      <c r="Q42" s="3"/>
    </row>
    <row r="43" spans="1:18">
      <c r="A43" s="551" t="s">
        <v>363</v>
      </c>
      <c r="B43" s="6"/>
      <c r="C43" s="6"/>
      <c r="D43" s="6"/>
      <c r="E43" s="6"/>
      <c r="F43" s="6"/>
      <c r="G43" s="6"/>
      <c r="H43" s="6"/>
      <c r="I43" s="6"/>
      <c r="J43" s="6"/>
      <c r="L43" s="3"/>
      <c r="N43" s="3"/>
      <c r="P43" s="3"/>
      <c r="Q43" s="3"/>
    </row>
    <row r="44" spans="1:18">
      <c r="A44" s="551" t="s">
        <v>362</v>
      </c>
      <c r="B44" s="6"/>
      <c r="C44" s="6"/>
      <c r="D44" s="6"/>
      <c r="E44" s="6"/>
      <c r="F44" s="6"/>
      <c r="G44" s="6"/>
      <c r="H44" s="6"/>
      <c r="I44" s="6"/>
      <c r="J44" s="6"/>
      <c r="L44" s="3"/>
      <c r="N44" s="3"/>
      <c r="P44" s="3"/>
      <c r="Q44" s="3"/>
    </row>
    <row r="45" spans="1:18">
      <c r="A45" s="552" t="s">
        <v>146</v>
      </c>
      <c r="B45" s="6"/>
      <c r="C45" s="6"/>
      <c r="D45" s="6"/>
      <c r="E45" s="6"/>
      <c r="F45" s="6"/>
      <c r="G45" s="6"/>
      <c r="H45" s="6"/>
      <c r="I45" s="6"/>
      <c r="J45" s="6"/>
      <c r="L45" s="3"/>
      <c r="N45" s="3"/>
      <c r="P45" s="3"/>
      <c r="Q45" s="3"/>
    </row>
    <row r="46" spans="1:18">
      <c r="A46" s="552" t="s">
        <v>371</v>
      </c>
      <c r="B46" s="6"/>
      <c r="C46" s="6"/>
      <c r="D46" s="6"/>
      <c r="E46" s="6"/>
      <c r="F46" s="6"/>
      <c r="G46" s="6"/>
      <c r="H46" s="6"/>
      <c r="I46" s="6"/>
      <c r="J46" s="6"/>
      <c r="L46" s="3"/>
      <c r="N46" s="3"/>
      <c r="P46" s="3"/>
      <c r="Q46" s="3"/>
    </row>
    <row r="47" spans="1:18">
      <c r="A47" s="552" t="s">
        <v>147</v>
      </c>
      <c r="B47" s="5"/>
      <c r="C47" s="5"/>
      <c r="D47" s="5"/>
      <c r="E47" s="5"/>
      <c r="F47" s="5"/>
      <c r="G47" s="5"/>
      <c r="H47" s="5"/>
      <c r="I47" s="5"/>
      <c r="J47" s="5"/>
    </row>
    <row r="48" spans="1:18">
      <c r="A48" s="6" t="s">
        <v>11</v>
      </c>
      <c r="B48" s="3"/>
      <c r="C48" s="3"/>
      <c r="D48" s="3"/>
      <c r="E48" s="3"/>
      <c r="F48" s="3"/>
      <c r="G48" s="3"/>
      <c r="H48" s="3"/>
      <c r="I48" s="3"/>
      <c r="J48" s="3"/>
    </row>
  </sheetData>
  <printOptions gridLinesSet="0"/>
  <pageMargins left="0.5" right="0.17" top="1" bottom="1" header="0.5" footer="0.5"/>
  <pageSetup orientation="portrait" useFirstPageNumber="1" horizontalDpi="300" verticalDpi="300" r:id="rId1"/>
  <headerFooter alignWithMargins="0">
    <oddFooter>&amp;C2 of 31</oddFooter>
  </headerFooter>
  <ignoredErrors>
    <ignoredError sqref="B6:K6" formulaRange="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showGridLines="0" zoomScaleNormal="100" workbookViewId="0">
      <selection activeCell="S1" sqref="S1"/>
    </sheetView>
  </sheetViews>
  <sheetFormatPr defaultColWidth="9.109375" defaultRowHeight="12.6"/>
  <cols>
    <col min="1" max="1" width="25.88671875" style="360" customWidth="1"/>
    <col min="2" max="11" width="7.33203125" style="360" customWidth="1"/>
    <col min="12" max="13" width="6.5546875" style="360" hidden="1" customWidth="1"/>
    <col min="14" max="17" width="7.33203125" style="360" hidden="1" customWidth="1"/>
    <col min="18" max="18" width="9.109375" style="361"/>
    <col min="19" max="16384" width="9.109375" style="360"/>
  </cols>
  <sheetData>
    <row r="1" spans="1:17" ht="13.5" customHeight="1">
      <c r="A1" s="398" t="s">
        <v>554</v>
      </c>
      <c r="B1" s="398"/>
      <c r="C1" s="398"/>
      <c r="D1" s="398"/>
      <c r="E1" s="398"/>
      <c r="F1" s="398"/>
      <c r="G1" s="398"/>
      <c r="H1" s="398"/>
      <c r="I1" s="398"/>
      <c r="J1" s="398"/>
      <c r="K1" s="397"/>
      <c r="L1" s="397"/>
      <c r="M1" s="397"/>
      <c r="N1" s="395"/>
      <c r="O1" s="396"/>
      <c r="P1" s="396"/>
      <c r="Q1" s="395"/>
    </row>
    <row r="2" spans="1:17">
      <c r="A2" s="398" t="s">
        <v>553</v>
      </c>
      <c r="B2" s="398"/>
      <c r="C2" s="398"/>
      <c r="D2" s="398"/>
      <c r="E2" s="398"/>
      <c r="F2" s="398"/>
      <c r="G2" s="398"/>
      <c r="H2" s="398"/>
      <c r="I2" s="398"/>
      <c r="J2" s="398"/>
      <c r="K2" s="397"/>
      <c r="L2" s="397"/>
      <c r="M2" s="397"/>
      <c r="N2" s="395"/>
      <c r="O2" s="396"/>
      <c r="P2" s="396"/>
      <c r="Q2" s="395"/>
    </row>
    <row r="3" spans="1:17">
      <c r="A3" s="398" t="s">
        <v>552</v>
      </c>
      <c r="B3" s="398"/>
      <c r="C3" s="398"/>
      <c r="D3" s="398"/>
      <c r="E3" s="398"/>
      <c r="F3" s="398"/>
      <c r="G3" s="398"/>
      <c r="H3" s="398"/>
      <c r="I3" s="398"/>
      <c r="J3" s="398"/>
      <c r="K3" s="397"/>
      <c r="L3" s="397"/>
      <c r="M3" s="397"/>
      <c r="N3" s="395"/>
      <c r="O3" s="396"/>
      <c r="P3" s="396"/>
      <c r="Q3" s="395"/>
    </row>
    <row r="4" spans="1:17">
      <c r="A4" s="366"/>
      <c r="B4" s="366"/>
      <c r="C4" s="366"/>
      <c r="D4" s="366"/>
      <c r="E4" s="366"/>
      <c r="F4" s="366"/>
      <c r="G4" s="366"/>
      <c r="H4" s="366"/>
      <c r="I4" s="366"/>
      <c r="J4" s="366"/>
      <c r="N4" s="366"/>
      <c r="O4" s="365"/>
      <c r="P4" s="364"/>
      <c r="Q4" s="366"/>
    </row>
    <row r="5" spans="1:17" ht="16.5" customHeight="1">
      <c r="A5" s="394" t="s">
        <v>533</v>
      </c>
      <c r="B5" s="393">
        <v>2016</v>
      </c>
      <c r="C5" s="393">
        <v>2015</v>
      </c>
      <c r="D5" s="393">
        <v>2014</v>
      </c>
      <c r="E5" s="393">
        <v>2013</v>
      </c>
      <c r="F5" s="393">
        <v>2012</v>
      </c>
      <c r="G5" s="393">
        <v>2011</v>
      </c>
      <c r="H5" s="393">
        <v>2010</v>
      </c>
      <c r="I5" s="393">
        <v>2009</v>
      </c>
      <c r="J5" s="393">
        <v>2008</v>
      </c>
      <c r="K5" s="393">
        <v>2007</v>
      </c>
      <c r="L5" s="393">
        <v>2006</v>
      </c>
      <c r="M5" s="393">
        <v>2005</v>
      </c>
      <c r="N5" s="393">
        <v>2004</v>
      </c>
      <c r="O5" s="393">
        <v>2003</v>
      </c>
      <c r="P5" s="393">
        <v>2002</v>
      </c>
      <c r="Q5" s="393">
        <v>2001</v>
      </c>
    </row>
    <row r="6" spans="1:17">
      <c r="A6" s="376" t="s">
        <v>1</v>
      </c>
      <c r="B6" s="392">
        <f t="shared" ref="B6:Q6" si="0">SUM(B7:B15)</f>
        <v>76978</v>
      </c>
      <c r="C6" s="392">
        <f t="shared" si="0"/>
        <v>84905</v>
      </c>
      <c r="D6" s="392">
        <f t="shared" si="0"/>
        <v>89022</v>
      </c>
      <c r="E6" s="392">
        <f t="shared" si="0"/>
        <v>85353.372666666663</v>
      </c>
      <c r="F6" s="392">
        <f t="shared" si="0"/>
        <v>91617.93</v>
      </c>
      <c r="G6" s="392">
        <f t="shared" si="0"/>
        <v>91081</v>
      </c>
      <c r="H6" s="392">
        <f t="shared" si="0"/>
        <v>85576</v>
      </c>
      <c r="I6" s="392">
        <f t="shared" si="0"/>
        <v>96069</v>
      </c>
      <c r="J6" s="392">
        <f t="shared" si="0"/>
        <v>102829</v>
      </c>
      <c r="K6" s="392">
        <f t="shared" si="0"/>
        <v>110331</v>
      </c>
      <c r="L6" s="392">
        <f t="shared" si="0"/>
        <v>102042</v>
      </c>
      <c r="M6" s="392">
        <f t="shared" si="0"/>
        <v>92792</v>
      </c>
      <c r="N6" s="392">
        <f t="shared" si="0"/>
        <v>99431</v>
      </c>
      <c r="O6" s="392">
        <f t="shared" si="0"/>
        <v>98643</v>
      </c>
      <c r="P6" s="392">
        <f t="shared" si="0"/>
        <v>113583</v>
      </c>
      <c r="Q6" s="392">
        <f t="shared" si="0"/>
        <v>108000</v>
      </c>
    </row>
    <row r="7" spans="1:17">
      <c r="A7" s="391" t="s">
        <v>528</v>
      </c>
      <c r="B7" s="372">
        <v>36712</v>
      </c>
      <c r="C7" s="372">
        <v>49062</v>
      </c>
      <c r="D7" s="372">
        <v>49261</v>
      </c>
      <c r="E7" s="372">
        <v>49566.37266666667</v>
      </c>
      <c r="F7" s="372">
        <v>56347.93</v>
      </c>
      <c r="G7" s="390">
        <v>57168</v>
      </c>
      <c r="H7" s="390">
        <v>56008</v>
      </c>
      <c r="I7" s="372">
        <v>57084</v>
      </c>
      <c r="J7" s="372">
        <v>63468</v>
      </c>
      <c r="K7" s="372">
        <v>69265</v>
      </c>
      <c r="L7" s="374">
        <v>63698</v>
      </c>
      <c r="M7" s="374">
        <v>54922</v>
      </c>
      <c r="N7" s="374">
        <v>59217</v>
      </c>
      <c r="O7" s="374">
        <v>58842</v>
      </c>
      <c r="P7" s="374">
        <v>65421</v>
      </c>
      <c r="Q7" s="374">
        <v>61897</v>
      </c>
    </row>
    <row r="8" spans="1:17">
      <c r="A8" s="373" t="s">
        <v>527</v>
      </c>
      <c r="B8" s="372">
        <v>48</v>
      </c>
      <c r="C8" s="372">
        <v>29</v>
      </c>
      <c r="D8" s="372">
        <v>38</v>
      </c>
      <c r="E8" s="372">
        <v>54</v>
      </c>
      <c r="F8" s="372">
        <v>52</v>
      </c>
      <c r="G8" s="372">
        <v>51</v>
      </c>
      <c r="H8" s="372">
        <v>37</v>
      </c>
      <c r="I8" s="372">
        <v>48</v>
      </c>
      <c r="J8" s="389">
        <v>39</v>
      </c>
      <c r="K8" s="374">
        <v>48</v>
      </c>
      <c r="L8" s="371">
        <v>41</v>
      </c>
      <c r="M8" s="371">
        <v>57</v>
      </c>
      <c r="N8" s="371">
        <f>47</f>
        <v>47</v>
      </c>
      <c r="O8" s="371">
        <v>48</v>
      </c>
      <c r="P8" s="371">
        <v>77</v>
      </c>
      <c r="Q8" s="371">
        <f>60+1</f>
        <v>61</v>
      </c>
    </row>
    <row r="9" spans="1:17">
      <c r="A9" s="373" t="s">
        <v>205</v>
      </c>
      <c r="B9" s="372">
        <v>496</v>
      </c>
      <c r="C9" s="372">
        <v>399</v>
      </c>
      <c r="D9" s="372">
        <v>427</v>
      </c>
      <c r="E9" s="372">
        <v>420</v>
      </c>
      <c r="F9" s="372">
        <v>528</v>
      </c>
      <c r="G9" s="372">
        <v>482</v>
      </c>
      <c r="H9" s="372">
        <v>518</v>
      </c>
      <c r="I9" s="372">
        <v>684</v>
      </c>
      <c r="J9" s="389">
        <v>628</v>
      </c>
      <c r="K9" s="374">
        <v>1147</v>
      </c>
      <c r="L9" s="371">
        <v>784</v>
      </c>
      <c r="M9" s="371">
        <v>133</v>
      </c>
      <c r="N9" s="374" t="s">
        <v>6</v>
      </c>
      <c r="O9" s="374" t="s">
        <v>6</v>
      </c>
      <c r="P9" s="374" t="s">
        <v>6</v>
      </c>
      <c r="Q9" s="374" t="s">
        <v>6</v>
      </c>
    </row>
    <row r="10" spans="1:17">
      <c r="A10" s="373" t="s">
        <v>58</v>
      </c>
      <c r="B10" s="372"/>
      <c r="C10" s="372"/>
      <c r="D10" s="372"/>
      <c r="E10" s="372"/>
      <c r="F10" s="372"/>
      <c r="G10" s="372"/>
      <c r="H10" s="372"/>
      <c r="I10" s="372"/>
      <c r="J10" s="374"/>
      <c r="K10" s="374"/>
      <c r="L10" s="371"/>
      <c r="M10" s="371"/>
      <c r="N10" s="371"/>
      <c r="O10" s="371"/>
      <c r="P10" s="371"/>
      <c r="Q10" s="371"/>
    </row>
    <row r="11" spans="1:17">
      <c r="A11" s="388" t="s">
        <v>184</v>
      </c>
      <c r="B11" s="372">
        <v>17082</v>
      </c>
      <c r="C11" s="372">
        <v>16473</v>
      </c>
      <c r="D11" s="372">
        <v>17795</v>
      </c>
      <c r="E11" s="372">
        <v>15776</v>
      </c>
      <c r="F11" s="372">
        <v>16571</v>
      </c>
      <c r="G11" s="372">
        <v>16802</v>
      </c>
      <c r="H11" s="372">
        <v>14977</v>
      </c>
      <c r="I11" s="372">
        <v>19893</v>
      </c>
      <c r="J11" s="374">
        <v>19052</v>
      </c>
      <c r="K11" s="374">
        <v>20299</v>
      </c>
      <c r="L11" s="371">
        <v>20217</v>
      </c>
      <c r="M11" s="371">
        <v>20889</v>
      </c>
      <c r="N11" s="371">
        <f>21275+85+1671</f>
        <v>23031</v>
      </c>
      <c r="O11" s="371">
        <v>23866</v>
      </c>
      <c r="P11" s="371">
        <v>28659</v>
      </c>
      <c r="Q11" s="371">
        <f>23346+109+1917</f>
        <v>25372</v>
      </c>
    </row>
    <row r="12" spans="1:17">
      <c r="A12" s="388" t="s">
        <v>185</v>
      </c>
      <c r="B12" s="372">
        <v>10191</v>
      </c>
      <c r="C12" s="372">
        <v>9211</v>
      </c>
      <c r="D12" s="372">
        <v>9803</v>
      </c>
      <c r="E12" s="372">
        <v>8140</v>
      </c>
      <c r="F12" s="372">
        <v>8651</v>
      </c>
      <c r="G12" s="372">
        <v>8559</v>
      </c>
      <c r="H12" s="372">
        <v>8056</v>
      </c>
      <c r="I12" s="372">
        <v>11350</v>
      </c>
      <c r="J12" s="374">
        <v>10595</v>
      </c>
      <c r="K12" s="374">
        <v>9318</v>
      </c>
      <c r="L12" s="371">
        <v>8687</v>
      </c>
      <c r="M12" s="371">
        <v>8834</v>
      </c>
      <c r="N12" s="371">
        <f>7136+133+2567</f>
        <v>9836</v>
      </c>
      <c r="O12" s="371">
        <v>9670</v>
      </c>
      <c r="P12" s="371">
        <v>12299</v>
      </c>
      <c r="Q12" s="371">
        <f>8800+204+2495</f>
        <v>11499</v>
      </c>
    </row>
    <row r="13" spans="1:17">
      <c r="A13" s="388" t="s">
        <v>186</v>
      </c>
      <c r="B13" s="372">
        <v>9520</v>
      </c>
      <c r="C13" s="372">
        <v>6544</v>
      </c>
      <c r="D13" s="372">
        <v>7749</v>
      </c>
      <c r="E13" s="372">
        <v>8346</v>
      </c>
      <c r="F13" s="372">
        <v>6396</v>
      </c>
      <c r="G13" s="372">
        <v>4677</v>
      </c>
      <c r="H13" s="372">
        <v>3072</v>
      </c>
      <c r="I13" s="372">
        <v>3113</v>
      </c>
      <c r="J13" s="374">
        <v>5204</v>
      </c>
      <c r="K13" s="374">
        <v>5918</v>
      </c>
      <c r="L13" s="371">
        <v>4748</v>
      </c>
      <c r="M13" s="371">
        <v>4750</v>
      </c>
      <c r="N13" s="371">
        <f>4098+98+59</f>
        <v>4255</v>
      </c>
      <c r="O13" s="371">
        <v>3892</v>
      </c>
      <c r="P13" s="371">
        <v>4718</v>
      </c>
      <c r="Q13" s="371">
        <f>6367+576+127</f>
        <v>7070</v>
      </c>
    </row>
    <row r="14" spans="1:17">
      <c r="A14" s="373" t="s">
        <v>525</v>
      </c>
      <c r="B14" s="372">
        <v>2759</v>
      </c>
      <c r="C14" s="372">
        <v>2999</v>
      </c>
      <c r="D14" s="372">
        <v>3754</v>
      </c>
      <c r="E14" s="372">
        <v>2888</v>
      </c>
      <c r="F14" s="372">
        <v>2892</v>
      </c>
      <c r="G14" s="372">
        <v>3123</v>
      </c>
      <c r="H14" s="372">
        <v>2686</v>
      </c>
      <c r="I14" s="372">
        <v>3648</v>
      </c>
      <c r="J14" s="374">
        <v>3639</v>
      </c>
      <c r="K14" s="374">
        <v>4073</v>
      </c>
      <c r="L14" s="371">
        <v>3569</v>
      </c>
      <c r="M14" s="371">
        <v>2917</v>
      </c>
      <c r="N14" s="371">
        <f>1791+93+852</f>
        <v>2736</v>
      </c>
      <c r="O14" s="371">
        <v>2013</v>
      </c>
      <c r="P14" s="371">
        <v>2073</v>
      </c>
      <c r="Q14" s="371">
        <f>1077+97+524</f>
        <v>1698</v>
      </c>
    </row>
    <row r="15" spans="1:17" ht="12.6" customHeight="1">
      <c r="A15" s="373" t="s">
        <v>524</v>
      </c>
      <c r="B15" s="372">
        <v>170</v>
      </c>
      <c r="C15" s="372">
        <v>188</v>
      </c>
      <c r="D15" s="372">
        <v>195</v>
      </c>
      <c r="E15" s="372">
        <v>163</v>
      </c>
      <c r="F15" s="372">
        <v>180</v>
      </c>
      <c r="G15" s="372">
        <v>219</v>
      </c>
      <c r="H15" s="372">
        <v>222</v>
      </c>
      <c r="I15" s="372">
        <v>249</v>
      </c>
      <c r="J15" s="374">
        <v>204</v>
      </c>
      <c r="K15" s="374">
        <v>263</v>
      </c>
      <c r="L15" s="371">
        <v>298</v>
      </c>
      <c r="M15" s="371">
        <v>290</v>
      </c>
      <c r="N15" s="371">
        <f>276+21+12</f>
        <v>309</v>
      </c>
      <c r="O15" s="371">
        <v>312</v>
      </c>
      <c r="P15" s="371">
        <v>336</v>
      </c>
      <c r="Q15" s="371">
        <f>317+60+26</f>
        <v>403</v>
      </c>
    </row>
    <row r="16" spans="1:17" ht="19.5" customHeight="1">
      <c r="A16" s="376" t="s">
        <v>551</v>
      </c>
      <c r="B16" s="387">
        <v>5043</v>
      </c>
      <c r="C16" s="387">
        <v>4544</v>
      </c>
      <c r="D16" s="387">
        <v>4987</v>
      </c>
      <c r="E16" s="387">
        <v>3723</v>
      </c>
      <c r="F16" s="387">
        <v>4116</v>
      </c>
      <c r="G16" s="387">
        <v>4097</v>
      </c>
      <c r="H16" s="387">
        <v>4486</v>
      </c>
      <c r="I16" s="375">
        <v>4348</v>
      </c>
      <c r="J16" s="375">
        <v>4415</v>
      </c>
      <c r="K16" s="375">
        <v>4667</v>
      </c>
      <c r="L16" s="375">
        <v>4506</v>
      </c>
      <c r="M16" s="375">
        <v>3654</v>
      </c>
      <c r="N16" s="375">
        <f>3227+1105+712</f>
        <v>5044</v>
      </c>
      <c r="O16" s="375">
        <v>5012</v>
      </c>
      <c r="P16" s="375">
        <v>6221</v>
      </c>
      <c r="Q16" s="375">
        <f>3457+1526+798</f>
        <v>5781</v>
      </c>
    </row>
    <row r="17" spans="1:18" s="382" customFormat="1" ht="13.8" customHeight="1">
      <c r="A17" s="386" t="s">
        <v>550</v>
      </c>
      <c r="B17" s="385">
        <v>11020</v>
      </c>
      <c r="C17" s="385">
        <v>10103</v>
      </c>
      <c r="D17" s="385">
        <v>11290</v>
      </c>
      <c r="E17" s="385">
        <v>9318</v>
      </c>
      <c r="F17" s="385">
        <v>9643</v>
      </c>
      <c r="G17" s="385">
        <v>9555</v>
      </c>
      <c r="H17" s="385">
        <v>8828</v>
      </c>
      <c r="I17" s="384">
        <v>12403</v>
      </c>
      <c r="J17" s="384">
        <v>11480</v>
      </c>
      <c r="K17" s="384">
        <v>10318</v>
      </c>
      <c r="L17" s="384">
        <v>9559</v>
      </c>
      <c r="M17" s="384">
        <v>9482</v>
      </c>
      <c r="N17" s="384">
        <v>10452</v>
      </c>
      <c r="O17" s="384">
        <v>10069</v>
      </c>
      <c r="P17" s="384">
        <v>12626</v>
      </c>
      <c r="Q17" s="384">
        <v>11552</v>
      </c>
      <c r="R17" s="383"/>
    </row>
    <row r="18" spans="1:18" s="377" customFormat="1" ht="19.5" customHeight="1">
      <c r="A18" s="381" t="s">
        <v>549</v>
      </c>
      <c r="B18" s="380">
        <v>20362</v>
      </c>
      <c r="C18" s="379" t="s">
        <v>52</v>
      </c>
      <c r="D18" s="379" t="s">
        <v>52</v>
      </c>
      <c r="E18" s="379" t="s">
        <v>52</v>
      </c>
      <c r="F18" s="379" t="s">
        <v>52</v>
      </c>
      <c r="G18" s="379" t="s">
        <v>52</v>
      </c>
      <c r="H18" s="379" t="s">
        <v>52</v>
      </c>
      <c r="I18" s="379" t="s">
        <v>52</v>
      </c>
      <c r="J18" s="379" t="s">
        <v>52</v>
      </c>
      <c r="K18" s="379" t="s">
        <v>52</v>
      </c>
      <c r="L18" s="379" t="s">
        <v>52</v>
      </c>
      <c r="M18" s="379" t="s">
        <v>52</v>
      </c>
      <c r="N18" s="379" t="s">
        <v>52</v>
      </c>
      <c r="O18" s="379" t="s">
        <v>52</v>
      </c>
      <c r="P18" s="379" t="s">
        <v>52</v>
      </c>
      <c r="Q18" s="379" t="s">
        <v>52</v>
      </c>
      <c r="R18" s="378"/>
    </row>
    <row r="19" spans="1:18" ht="23.25" customHeight="1">
      <c r="A19" s="376" t="s">
        <v>0</v>
      </c>
      <c r="B19" s="375">
        <f t="shared" ref="B19:Q19" si="1">SUM(B20:B29)</f>
        <v>11965</v>
      </c>
      <c r="C19" s="375">
        <f t="shared" si="1"/>
        <v>12442</v>
      </c>
      <c r="D19" s="375">
        <f t="shared" si="1"/>
        <v>13971</v>
      </c>
      <c r="E19" s="375">
        <f t="shared" si="1"/>
        <v>12018</v>
      </c>
      <c r="F19" s="375">
        <f t="shared" si="1"/>
        <v>12701</v>
      </c>
      <c r="G19" s="375">
        <f t="shared" si="1"/>
        <v>12798</v>
      </c>
      <c r="H19" s="375">
        <f t="shared" si="1"/>
        <v>11741</v>
      </c>
      <c r="I19" s="375">
        <f t="shared" si="1"/>
        <v>14378</v>
      </c>
      <c r="J19" s="375">
        <f t="shared" si="1"/>
        <v>13730</v>
      </c>
      <c r="K19" s="375">
        <f t="shared" si="1"/>
        <v>13332</v>
      </c>
      <c r="L19" s="375">
        <f t="shared" si="1"/>
        <v>12535</v>
      </c>
      <c r="M19" s="375">
        <f t="shared" si="1"/>
        <v>13218</v>
      </c>
      <c r="N19" s="375">
        <f t="shared" si="1"/>
        <v>14656</v>
      </c>
      <c r="O19" s="375">
        <f t="shared" si="1"/>
        <v>13211</v>
      </c>
      <c r="P19" s="375">
        <f t="shared" si="1"/>
        <v>16172</v>
      </c>
      <c r="Q19" s="375">
        <f t="shared" si="1"/>
        <v>18102</v>
      </c>
    </row>
    <row r="20" spans="1:18">
      <c r="A20" s="373" t="s">
        <v>521</v>
      </c>
      <c r="B20" s="372">
        <v>5856</v>
      </c>
      <c r="C20" s="372">
        <v>6366</v>
      </c>
      <c r="D20" s="372">
        <v>7216</v>
      </c>
      <c r="E20" s="372">
        <v>6316</v>
      </c>
      <c r="F20" s="372">
        <v>6662</v>
      </c>
      <c r="G20" s="372">
        <v>6499</v>
      </c>
      <c r="H20" s="372">
        <v>5744</v>
      </c>
      <c r="I20" s="371">
        <v>6352</v>
      </c>
      <c r="J20" s="371">
        <v>5830</v>
      </c>
      <c r="K20" s="371">
        <v>5980</v>
      </c>
      <c r="L20" s="371">
        <v>5555</v>
      </c>
      <c r="M20" s="371">
        <v>5651</v>
      </c>
      <c r="N20" s="371">
        <v>6126</v>
      </c>
      <c r="O20" s="371">
        <v>6064</v>
      </c>
      <c r="P20" s="371">
        <v>7733</v>
      </c>
      <c r="Q20" s="371">
        <f>8023+60</f>
        <v>8083</v>
      </c>
    </row>
    <row r="21" spans="1:18">
      <c r="A21" s="373" t="s">
        <v>548</v>
      </c>
      <c r="B21" s="372">
        <v>582</v>
      </c>
      <c r="C21" s="372">
        <v>708</v>
      </c>
      <c r="D21" s="372">
        <v>975</v>
      </c>
      <c r="E21" s="372">
        <v>1067</v>
      </c>
      <c r="F21" s="372">
        <v>1106</v>
      </c>
      <c r="G21" s="372">
        <v>1238</v>
      </c>
      <c r="H21" s="372">
        <v>1181</v>
      </c>
      <c r="I21" s="371">
        <v>1224</v>
      </c>
      <c r="J21" s="371">
        <v>1010</v>
      </c>
      <c r="K21" s="371">
        <v>779</v>
      </c>
      <c r="L21" s="371">
        <v>802</v>
      </c>
      <c r="M21" s="371">
        <v>819</v>
      </c>
      <c r="N21" s="371">
        <v>893</v>
      </c>
      <c r="O21" s="371">
        <v>856</v>
      </c>
      <c r="P21" s="371">
        <v>862</v>
      </c>
      <c r="Q21" s="371">
        <v>790</v>
      </c>
    </row>
    <row r="22" spans="1:18">
      <c r="A22" s="373" t="s">
        <v>547</v>
      </c>
      <c r="B22" s="372">
        <v>2602</v>
      </c>
      <c r="C22" s="372">
        <v>2675</v>
      </c>
      <c r="D22" s="372">
        <v>2912</v>
      </c>
      <c r="E22" s="372">
        <v>2472</v>
      </c>
      <c r="F22" s="372">
        <v>2681</v>
      </c>
      <c r="G22" s="372">
        <v>2719</v>
      </c>
      <c r="H22" s="372">
        <v>2465</v>
      </c>
      <c r="I22" s="371">
        <v>3427</v>
      </c>
      <c r="J22" s="371">
        <v>3328</v>
      </c>
      <c r="K22" s="371">
        <v>3326</v>
      </c>
      <c r="L22" s="371">
        <v>3307</v>
      </c>
      <c r="M22" s="371">
        <v>3628</v>
      </c>
      <c r="N22" s="371">
        <v>4622</v>
      </c>
      <c r="O22" s="371">
        <v>3415</v>
      </c>
      <c r="P22" s="371">
        <v>3743</v>
      </c>
      <c r="Q22" s="371">
        <f>4+4+3781</f>
        <v>3789</v>
      </c>
    </row>
    <row r="23" spans="1:18">
      <c r="A23" s="373" t="s">
        <v>546</v>
      </c>
      <c r="B23" s="372">
        <v>142</v>
      </c>
      <c r="C23" s="372">
        <v>187</v>
      </c>
      <c r="D23" s="372">
        <v>206</v>
      </c>
      <c r="E23" s="372">
        <v>147</v>
      </c>
      <c r="F23" s="372">
        <v>227</v>
      </c>
      <c r="G23" s="372">
        <v>251</v>
      </c>
      <c r="H23" s="372">
        <v>271</v>
      </c>
      <c r="I23" s="371">
        <v>688</v>
      </c>
      <c r="J23" s="371">
        <v>895</v>
      </c>
      <c r="K23" s="371">
        <v>505</v>
      </c>
      <c r="L23" s="371">
        <v>98</v>
      </c>
      <c r="M23" s="371">
        <v>1</v>
      </c>
      <c r="N23" s="374" t="s">
        <v>6</v>
      </c>
      <c r="O23" s="374" t="s">
        <v>6</v>
      </c>
      <c r="P23" s="374" t="s">
        <v>6</v>
      </c>
      <c r="Q23" s="374" t="s">
        <v>6</v>
      </c>
    </row>
    <row r="24" spans="1:18">
      <c r="A24" s="373" t="s">
        <v>517</v>
      </c>
      <c r="B24" s="372">
        <v>439</v>
      </c>
      <c r="C24" s="372">
        <v>396</v>
      </c>
      <c r="D24" s="372">
        <v>419</v>
      </c>
      <c r="E24" s="372">
        <v>246</v>
      </c>
      <c r="F24" s="372">
        <v>220</v>
      </c>
      <c r="G24" s="372">
        <v>246</v>
      </c>
      <c r="H24" s="372">
        <v>210</v>
      </c>
      <c r="I24" s="371">
        <v>268</v>
      </c>
      <c r="J24" s="371">
        <v>229</v>
      </c>
      <c r="K24" s="371">
        <v>210</v>
      </c>
      <c r="L24" s="371">
        <v>237</v>
      </c>
      <c r="M24" s="371">
        <v>243</v>
      </c>
      <c r="N24" s="371">
        <f>180+37+21</f>
        <v>238</v>
      </c>
      <c r="O24" s="371">
        <v>228</v>
      </c>
      <c r="P24" s="371">
        <v>238</v>
      </c>
      <c r="Q24" s="371">
        <f>160+37+17</f>
        <v>214</v>
      </c>
    </row>
    <row r="25" spans="1:18">
      <c r="A25" s="373" t="s">
        <v>516</v>
      </c>
      <c r="B25" s="372">
        <v>1256</v>
      </c>
      <c r="C25" s="372">
        <v>1160</v>
      </c>
      <c r="D25" s="372">
        <v>1228</v>
      </c>
      <c r="E25" s="372">
        <v>947</v>
      </c>
      <c r="F25" s="372">
        <v>1006</v>
      </c>
      <c r="G25" s="372">
        <v>927</v>
      </c>
      <c r="H25" s="372">
        <v>1148</v>
      </c>
      <c r="I25" s="371">
        <v>1710</v>
      </c>
      <c r="J25" s="371">
        <v>1626</v>
      </c>
      <c r="K25" s="371">
        <v>1560</v>
      </c>
      <c r="L25" s="371">
        <v>1553</v>
      </c>
      <c r="M25" s="371">
        <v>1585</v>
      </c>
      <c r="N25" s="371">
        <v>1919</v>
      </c>
      <c r="O25" s="371">
        <v>1948</v>
      </c>
      <c r="P25" s="371">
        <v>2344</v>
      </c>
      <c r="Q25" s="371">
        <f>1+7+2079</f>
        <v>2087</v>
      </c>
    </row>
    <row r="26" spans="1:18">
      <c r="A26" s="373" t="s">
        <v>96</v>
      </c>
      <c r="B26" s="372">
        <v>1059</v>
      </c>
      <c r="C26" s="372">
        <v>922</v>
      </c>
      <c r="D26" s="372">
        <v>987</v>
      </c>
      <c r="E26" s="372">
        <v>808</v>
      </c>
      <c r="F26" s="372">
        <v>745</v>
      </c>
      <c r="G26" s="372">
        <v>840</v>
      </c>
      <c r="H26" s="372">
        <v>664</v>
      </c>
      <c r="I26" s="371">
        <v>655</v>
      </c>
      <c r="J26" s="371">
        <v>655</v>
      </c>
      <c r="K26" s="371">
        <v>653</v>
      </c>
      <c r="L26" s="371">
        <v>628</v>
      </c>
      <c r="M26" s="371">
        <v>657</v>
      </c>
      <c r="N26" s="371">
        <f>517+61+25</f>
        <v>603</v>
      </c>
      <c r="O26" s="371">
        <v>550</v>
      </c>
      <c r="P26" s="371">
        <v>722</v>
      </c>
      <c r="Q26" s="371">
        <f>810+117+29</f>
        <v>956</v>
      </c>
    </row>
    <row r="27" spans="1:18">
      <c r="A27" s="373" t="s">
        <v>545</v>
      </c>
      <c r="B27" s="372">
        <v>0</v>
      </c>
      <c r="C27" s="372">
        <v>0</v>
      </c>
      <c r="D27" s="372">
        <v>0</v>
      </c>
      <c r="E27" s="372">
        <v>0</v>
      </c>
      <c r="F27" s="372">
        <v>0</v>
      </c>
      <c r="G27" s="372">
        <v>0</v>
      </c>
      <c r="H27" s="372">
        <v>0</v>
      </c>
      <c r="I27" s="371">
        <v>0</v>
      </c>
      <c r="J27" s="371">
        <v>0</v>
      </c>
      <c r="K27" s="371">
        <v>0</v>
      </c>
      <c r="L27" s="371">
        <v>6</v>
      </c>
      <c r="M27" s="371">
        <v>38</v>
      </c>
      <c r="N27" s="371">
        <v>72</v>
      </c>
      <c r="O27" s="374" t="s">
        <v>6</v>
      </c>
      <c r="P27" s="374" t="s">
        <v>6</v>
      </c>
      <c r="Q27" s="374" t="s">
        <v>6</v>
      </c>
    </row>
    <row r="28" spans="1:18">
      <c r="A28" s="373" t="s">
        <v>179</v>
      </c>
      <c r="B28" s="372">
        <v>0</v>
      </c>
      <c r="C28" s="372">
        <v>0</v>
      </c>
      <c r="D28" s="372">
        <v>1</v>
      </c>
      <c r="E28" s="372">
        <v>1</v>
      </c>
      <c r="F28" s="372">
        <v>0</v>
      </c>
      <c r="G28" s="372">
        <v>0</v>
      </c>
      <c r="H28" s="372">
        <v>1</v>
      </c>
      <c r="I28" s="371">
        <v>1</v>
      </c>
      <c r="J28" s="371">
        <v>0</v>
      </c>
      <c r="K28" s="371">
        <v>2</v>
      </c>
      <c r="L28" s="371">
        <v>0</v>
      </c>
      <c r="M28" s="371">
        <v>2</v>
      </c>
      <c r="N28" s="371">
        <v>1</v>
      </c>
      <c r="O28" s="371">
        <v>3</v>
      </c>
      <c r="P28" s="371">
        <v>1</v>
      </c>
      <c r="Q28" s="371">
        <v>1</v>
      </c>
    </row>
    <row r="29" spans="1:18">
      <c r="A29" s="370" t="s">
        <v>176</v>
      </c>
      <c r="B29" s="369">
        <v>29</v>
      </c>
      <c r="C29" s="369">
        <v>28</v>
      </c>
      <c r="D29" s="369">
        <v>27</v>
      </c>
      <c r="E29" s="369">
        <v>14</v>
      </c>
      <c r="F29" s="369">
        <v>54</v>
      </c>
      <c r="G29" s="369">
        <v>78</v>
      </c>
      <c r="H29" s="369">
        <v>57</v>
      </c>
      <c r="I29" s="368">
        <v>53</v>
      </c>
      <c r="J29" s="368">
        <v>157</v>
      </c>
      <c r="K29" s="368">
        <v>317</v>
      </c>
      <c r="L29" s="368">
        <v>349</v>
      </c>
      <c r="M29" s="368">
        <v>594</v>
      </c>
      <c r="N29" s="368">
        <f>137+35+10</f>
        <v>182</v>
      </c>
      <c r="O29" s="368">
        <v>147</v>
      </c>
      <c r="P29" s="368">
        <v>529</v>
      </c>
      <c r="Q29" s="368">
        <f>1881+141+160</f>
        <v>2182</v>
      </c>
    </row>
    <row r="30" spans="1:18">
      <c r="A30" s="362"/>
      <c r="B30" s="362"/>
      <c r="C30" s="362"/>
      <c r="D30" s="362"/>
      <c r="E30" s="362"/>
      <c r="F30" s="362"/>
      <c r="G30" s="362"/>
      <c r="H30" s="362"/>
      <c r="I30" s="362"/>
      <c r="J30" s="362"/>
      <c r="K30" s="365"/>
      <c r="L30" s="365"/>
      <c r="M30" s="365"/>
      <c r="N30" s="365"/>
      <c r="O30" s="365"/>
      <c r="P30" s="365"/>
      <c r="Q30" s="365"/>
    </row>
    <row r="31" spans="1:18">
      <c r="A31" s="362" t="s">
        <v>586</v>
      </c>
      <c r="B31" s="362"/>
      <c r="C31" s="362"/>
      <c r="D31" s="362"/>
      <c r="E31" s="362"/>
      <c r="F31" s="362"/>
      <c r="G31" s="362"/>
      <c r="H31" s="362"/>
      <c r="I31" s="362"/>
      <c r="J31" s="362"/>
      <c r="K31" s="365"/>
      <c r="L31" s="365"/>
      <c r="M31" s="365"/>
      <c r="N31" s="365"/>
      <c r="O31" s="365"/>
      <c r="P31" s="364"/>
      <c r="Q31" s="363"/>
    </row>
    <row r="32" spans="1:18" ht="15.6" customHeight="1">
      <c r="A32" s="367" t="s">
        <v>587</v>
      </c>
      <c r="B32" s="367"/>
      <c r="C32" s="367"/>
      <c r="D32" s="367"/>
      <c r="E32" s="367"/>
      <c r="F32" s="367"/>
      <c r="G32" s="367"/>
      <c r="H32" s="367"/>
      <c r="I32" s="367"/>
      <c r="J32" s="367"/>
      <c r="K32" s="233"/>
      <c r="L32" s="365"/>
      <c r="M32" s="365"/>
      <c r="N32" s="365"/>
      <c r="O32" s="365"/>
      <c r="P32" s="364"/>
      <c r="Q32" s="363"/>
    </row>
    <row r="33" spans="1:17">
      <c r="A33" s="362" t="s">
        <v>588</v>
      </c>
      <c r="B33" s="367"/>
      <c r="C33" s="367"/>
      <c r="D33" s="367"/>
      <c r="E33" s="367"/>
      <c r="F33" s="367"/>
      <c r="G33" s="367"/>
      <c r="H33" s="367"/>
      <c r="I33" s="367"/>
      <c r="J33" s="367"/>
      <c r="L33" s="365"/>
      <c r="M33" s="365"/>
      <c r="N33" s="365"/>
      <c r="O33" s="365"/>
      <c r="P33" s="364"/>
      <c r="Q33" s="363"/>
    </row>
    <row r="34" spans="1:17">
      <c r="A34" s="233" t="s">
        <v>600</v>
      </c>
      <c r="B34" s="362"/>
      <c r="C34" s="362"/>
      <c r="D34" s="362"/>
      <c r="E34" s="362"/>
      <c r="F34" s="362"/>
      <c r="G34" s="362"/>
      <c r="H34" s="362"/>
      <c r="I34" s="362"/>
      <c r="J34" s="362"/>
      <c r="N34" s="366"/>
      <c r="O34" s="365"/>
      <c r="P34" s="364"/>
      <c r="Q34" s="363"/>
    </row>
    <row r="35" spans="1:17">
      <c r="A35" s="233" t="s">
        <v>596</v>
      </c>
      <c r="B35" s="362"/>
      <c r="C35" s="362"/>
      <c r="D35" s="362"/>
      <c r="E35" s="362"/>
      <c r="F35" s="362"/>
      <c r="G35" s="362"/>
      <c r="H35" s="362"/>
      <c r="I35" s="362"/>
      <c r="J35" s="362"/>
      <c r="N35" s="366"/>
      <c r="O35" s="365"/>
      <c r="P35" s="364"/>
      <c r="Q35" s="363"/>
    </row>
    <row r="36" spans="1:17">
      <c r="A36" s="233" t="s">
        <v>597</v>
      </c>
      <c r="B36" s="362"/>
      <c r="C36" s="362"/>
      <c r="D36" s="362"/>
      <c r="E36" s="362"/>
      <c r="F36" s="362"/>
      <c r="G36" s="362"/>
      <c r="H36" s="362"/>
      <c r="I36" s="362"/>
      <c r="J36" s="362"/>
      <c r="N36" s="366"/>
      <c r="O36" s="365"/>
      <c r="P36" s="364"/>
      <c r="Q36" s="363"/>
    </row>
    <row r="37" spans="1:17">
      <c r="A37" s="233" t="s">
        <v>589</v>
      </c>
      <c r="B37" s="362"/>
      <c r="C37" s="362"/>
      <c r="D37" s="362"/>
      <c r="E37" s="362"/>
      <c r="F37" s="362"/>
      <c r="G37" s="362"/>
      <c r="H37" s="362"/>
      <c r="I37" s="362"/>
      <c r="J37" s="362"/>
      <c r="N37" s="366"/>
      <c r="O37" s="365"/>
      <c r="P37" s="364"/>
      <c r="Q37" s="363"/>
    </row>
    <row r="38" spans="1:17">
      <c r="A38" s="233" t="s">
        <v>598</v>
      </c>
      <c r="N38" s="366"/>
      <c r="O38" s="365"/>
      <c r="P38" s="364"/>
      <c r="Q38" s="363"/>
    </row>
    <row r="39" spans="1:17">
      <c r="A39" s="233" t="s">
        <v>599</v>
      </c>
      <c r="B39" s="362"/>
      <c r="C39" s="362"/>
      <c r="D39" s="362"/>
      <c r="E39" s="362"/>
    </row>
    <row r="40" spans="1:17" ht="16.8" customHeight="1">
      <c r="A40" s="362" t="s">
        <v>544</v>
      </c>
      <c r="B40" s="362"/>
      <c r="C40" s="362"/>
      <c r="D40" s="362"/>
      <c r="E40" s="362"/>
    </row>
    <row r="41" spans="1:17">
      <c r="A41" s="362" t="s">
        <v>543</v>
      </c>
      <c r="B41" s="362"/>
      <c r="C41" s="362"/>
      <c r="D41" s="362"/>
      <c r="E41" s="362"/>
    </row>
    <row r="42" spans="1:17">
      <c r="A42" s="362" t="s">
        <v>542</v>
      </c>
      <c r="B42" s="362"/>
      <c r="C42" s="362"/>
      <c r="D42" s="362"/>
      <c r="E42" s="362"/>
    </row>
    <row r="43" spans="1:17">
      <c r="A43" s="362" t="s">
        <v>541</v>
      </c>
      <c r="B43" s="362"/>
      <c r="C43" s="362"/>
      <c r="D43" s="362"/>
      <c r="E43" s="362"/>
    </row>
    <row r="44" spans="1:17">
      <c r="A44" s="360" t="s">
        <v>540</v>
      </c>
      <c r="B44" s="362"/>
      <c r="C44" s="362"/>
      <c r="D44" s="362"/>
      <c r="E44" s="362"/>
    </row>
    <row r="45" spans="1:17">
      <c r="A45" s="360" t="s">
        <v>539</v>
      </c>
      <c r="B45" s="362"/>
      <c r="C45" s="362"/>
      <c r="D45" s="362"/>
      <c r="E45" s="362"/>
    </row>
    <row r="46" spans="1:17">
      <c r="A46" s="362" t="s">
        <v>538</v>
      </c>
    </row>
  </sheetData>
  <printOptions gridLinesSet="0"/>
  <pageMargins left="0.75" right="0.22" top="1" bottom="1" header="0.5" footer="0.5"/>
  <pageSetup firstPageNumber="26" orientation="portrait" useFirstPageNumber="1" horizontalDpi="4294967292" verticalDpi="4294967292" r:id="rId1"/>
  <headerFooter alignWithMargins="0">
    <oddFooter>&amp;C&amp;"Times New Roman,Regular"&amp;P of 31</oddFooter>
  </headerFooter>
  <ignoredErrors>
    <ignoredError sqref="B6:K6"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showGridLines="0" workbookViewId="0">
      <selection activeCell="S1" sqref="S1"/>
    </sheetView>
  </sheetViews>
  <sheetFormatPr defaultColWidth="9.109375" defaultRowHeight="12.6"/>
  <cols>
    <col min="1" max="1" width="26.5546875" style="360" customWidth="1"/>
    <col min="2" max="11" width="7.33203125" style="360" customWidth="1"/>
    <col min="12" max="13" width="6.5546875" style="360" hidden="1" customWidth="1"/>
    <col min="14" max="17" width="7.33203125" style="360" hidden="1" customWidth="1"/>
    <col min="18" max="18" width="8.33203125" style="361" customWidth="1"/>
    <col min="19" max="16384" width="9.109375" style="360"/>
  </cols>
  <sheetData>
    <row r="1" spans="1:18">
      <c r="A1" s="398" t="s">
        <v>559</v>
      </c>
      <c r="B1" s="398"/>
      <c r="C1" s="398"/>
      <c r="D1" s="398"/>
      <c r="E1" s="398"/>
      <c r="F1" s="398"/>
      <c r="G1" s="398"/>
      <c r="H1" s="398"/>
      <c r="I1" s="398"/>
      <c r="J1" s="398"/>
      <c r="K1" s="397"/>
      <c r="L1" s="397"/>
      <c r="M1" s="397"/>
      <c r="N1" s="395"/>
      <c r="O1" s="397"/>
      <c r="P1" s="397"/>
      <c r="Q1" s="397"/>
    </row>
    <row r="2" spans="1:18">
      <c r="A2" s="405" t="s">
        <v>558</v>
      </c>
      <c r="B2" s="405"/>
      <c r="C2" s="405"/>
      <c r="D2" s="405"/>
      <c r="E2" s="405"/>
      <c r="F2" s="405"/>
      <c r="G2" s="405"/>
      <c r="H2" s="405"/>
      <c r="I2" s="405"/>
      <c r="J2" s="405"/>
      <c r="K2" s="397"/>
      <c r="L2" s="397"/>
      <c r="M2" s="397"/>
      <c r="N2" s="395"/>
      <c r="O2" s="397"/>
      <c r="P2" s="397"/>
      <c r="Q2" s="397"/>
    </row>
    <row r="3" spans="1:18">
      <c r="A3" s="398" t="s">
        <v>552</v>
      </c>
      <c r="B3" s="398"/>
      <c r="C3" s="398"/>
      <c r="D3" s="398"/>
      <c r="E3" s="398"/>
      <c r="F3" s="398"/>
      <c r="G3" s="398"/>
      <c r="H3" s="398"/>
      <c r="I3" s="398"/>
      <c r="J3" s="398"/>
      <c r="K3" s="397"/>
      <c r="L3" s="397"/>
      <c r="M3" s="397"/>
      <c r="N3" s="395"/>
      <c r="O3" s="397"/>
      <c r="P3" s="397"/>
      <c r="Q3" s="397"/>
    </row>
    <row r="4" spans="1:18">
      <c r="A4" s="366"/>
      <c r="B4" s="366"/>
      <c r="C4" s="366"/>
      <c r="D4" s="366"/>
      <c r="E4" s="366"/>
      <c r="F4" s="366"/>
      <c r="G4" s="366"/>
      <c r="H4" s="366"/>
      <c r="I4" s="366"/>
      <c r="J4" s="366"/>
      <c r="N4" s="366"/>
      <c r="O4" s="365"/>
      <c r="P4" s="365"/>
      <c r="Q4" s="362"/>
    </row>
    <row r="5" spans="1:18" ht="16.5" customHeight="1">
      <c r="A5" s="394" t="s">
        <v>533</v>
      </c>
      <c r="B5" s="393">
        <v>2016</v>
      </c>
      <c r="C5" s="393">
        <v>2015</v>
      </c>
      <c r="D5" s="393">
        <v>2014</v>
      </c>
      <c r="E5" s="393">
        <v>2013</v>
      </c>
      <c r="F5" s="393">
        <v>2012</v>
      </c>
      <c r="G5" s="393">
        <v>2011</v>
      </c>
      <c r="H5" s="393">
        <v>2010</v>
      </c>
      <c r="I5" s="393">
        <v>2009</v>
      </c>
      <c r="J5" s="393">
        <v>2008</v>
      </c>
      <c r="K5" s="393">
        <v>2007</v>
      </c>
      <c r="L5" s="393">
        <v>2006</v>
      </c>
      <c r="M5" s="393">
        <v>2005</v>
      </c>
      <c r="N5" s="393">
        <v>2004</v>
      </c>
      <c r="O5" s="393">
        <v>2003</v>
      </c>
      <c r="P5" s="393">
        <v>2002</v>
      </c>
      <c r="Q5" s="393">
        <v>2001</v>
      </c>
    </row>
    <row r="6" spans="1:18">
      <c r="A6" s="376" t="s">
        <v>1</v>
      </c>
      <c r="B6" s="375">
        <f t="shared" ref="B6:Q6" si="0">SUM(B8:B15)</f>
        <v>43016</v>
      </c>
      <c r="C6" s="375">
        <f t="shared" si="0"/>
        <v>40227</v>
      </c>
      <c r="D6" s="375">
        <f t="shared" si="0"/>
        <v>40822</v>
      </c>
      <c r="E6" s="375">
        <f t="shared" si="0"/>
        <v>32216</v>
      </c>
      <c r="F6" s="375">
        <f t="shared" si="0"/>
        <v>33731</v>
      </c>
      <c r="G6" s="375">
        <f t="shared" si="0"/>
        <v>35329</v>
      </c>
      <c r="H6" s="375">
        <f t="shared" si="0"/>
        <v>29606</v>
      </c>
      <c r="I6" s="375">
        <f t="shared" si="0"/>
        <v>36597</v>
      </c>
      <c r="J6" s="375">
        <f t="shared" si="0"/>
        <v>41212</v>
      </c>
      <c r="K6" s="375">
        <f t="shared" si="0"/>
        <v>40597</v>
      </c>
      <c r="L6" s="375">
        <f t="shared" si="0"/>
        <v>39524</v>
      </c>
      <c r="M6" s="375">
        <f t="shared" si="0"/>
        <v>37910</v>
      </c>
      <c r="N6" s="375">
        <f t="shared" si="0"/>
        <v>39608</v>
      </c>
      <c r="O6" s="375">
        <f t="shared" si="0"/>
        <v>37286</v>
      </c>
      <c r="P6" s="375">
        <f t="shared" si="0"/>
        <v>49051</v>
      </c>
      <c r="Q6" s="375">
        <f t="shared" si="0"/>
        <v>49576</v>
      </c>
    </row>
    <row r="7" spans="1:18" ht="10.199999999999999">
      <c r="A7" s="373" t="s">
        <v>557</v>
      </c>
      <c r="B7" s="372">
        <v>174</v>
      </c>
      <c r="C7" s="372">
        <v>590</v>
      </c>
      <c r="D7" s="372">
        <v>698</v>
      </c>
      <c r="E7" s="372">
        <v>676</v>
      </c>
      <c r="F7" s="372">
        <v>694</v>
      </c>
      <c r="G7" s="372">
        <v>857</v>
      </c>
      <c r="H7" s="372">
        <v>1057</v>
      </c>
      <c r="I7" s="374">
        <v>2006</v>
      </c>
      <c r="J7" s="374">
        <v>1507</v>
      </c>
      <c r="K7" s="374">
        <v>1450</v>
      </c>
      <c r="L7" s="374">
        <v>1551</v>
      </c>
      <c r="M7" s="374">
        <v>1418</v>
      </c>
      <c r="N7" s="374">
        <v>1302</v>
      </c>
      <c r="O7" s="374">
        <v>1230</v>
      </c>
      <c r="P7" s="374">
        <v>1317</v>
      </c>
      <c r="Q7" s="374">
        <v>1161</v>
      </c>
      <c r="R7" s="401"/>
    </row>
    <row r="8" spans="1:18">
      <c r="A8" s="373" t="s">
        <v>527</v>
      </c>
      <c r="B8" s="372">
        <v>0</v>
      </c>
      <c r="C8" s="372">
        <v>0</v>
      </c>
      <c r="D8" s="372">
        <v>0</v>
      </c>
      <c r="E8" s="372">
        <v>0</v>
      </c>
      <c r="F8" s="372">
        <v>0</v>
      </c>
      <c r="G8" s="372">
        <v>0</v>
      </c>
      <c r="H8" s="372">
        <v>0</v>
      </c>
      <c r="I8" s="374">
        <v>1</v>
      </c>
      <c r="J8" s="374">
        <v>1</v>
      </c>
      <c r="K8" s="374">
        <v>2</v>
      </c>
      <c r="L8" s="371">
        <v>3</v>
      </c>
      <c r="M8" s="371">
        <v>0</v>
      </c>
      <c r="N8" s="371">
        <v>2</v>
      </c>
      <c r="O8" s="371">
        <v>3</v>
      </c>
      <c r="P8" s="371">
        <v>1</v>
      </c>
      <c r="Q8" s="371">
        <v>2</v>
      </c>
      <c r="R8" s="402"/>
    </row>
    <row r="9" spans="1:18">
      <c r="A9" s="373" t="s">
        <v>205</v>
      </c>
      <c r="B9" s="372">
        <v>22</v>
      </c>
      <c r="C9" s="372">
        <v>29</v>
      </c>
      <c r="D9" s="372">
        <v>28</v>
      </c>
      <c r="E9" s="372">
        <v>8</v>
      </c>
      <c r="F9" s="372">
        <v>2</v>
      </c>
      <c r="G9" s="372">
        <v>1</v>
      </c>
      <c r="H9" s="372">
        <v>0</v>
      </c>
      <c r="I9" s="374">
        <v>1</v>
      </c>
      <c r="J9" s="374">
        <v>1</v>
      </c>
      <c r="K9" s="374">
        <v>23</v>
      </c>
      <c r="L9" s="371">
        <v>39</v>
      </c>
      <c r="M9" s="371">
        <v>2</v>
      </c>
      <c r="N9" s="374" t="s">
        <v>6</v>
      </c>
      <c r="O9" s="374" t="s">
        <v>6</v>
      </c>
      <c r="P9" s="374" t="s">
        <v>6</v>
      </c>
      <c r="Q9" s="374" t="s">
        <v>6</v>
      </c>
      <c r="R9" s="402"/>
    </row>
    <row r="10" spans="1:18">
      <c r="A10" s="373" t="s">
        <v>58</v>
      </c>
      <c r="B10" s="372"/>
      <c r="C10" s="372"/>
      <c r="D10" s="372"/>
      <c r="E10" s="372"/>
      <c r="F10" s="372"/>
      <c r="G10" s="372"/>
      <c r="H10" s="372"/>
      <c r="I10" s="374"/>
      <c r="J10" s="374"/>
      <c r="K10" s="374"/>
      <c r="L10" s="371"/>
      <c r="M10" s="371"/>
      <c r="N10" s="371"/>
      <c r="O10" s="371"/>
      <c r="P10" s="371"/>
      <c r="Q10" s="371"/>
      <c r="R10" s="402"/>
    </row>
    <row r="11" spans="1:18" ht="10.199999999999999">
      <c r="A11" s="388" t="s">
        <v>184</v>
      </c>
      <c r="B11" s="372">
        <v>11900</v>
      </c>
      <c r="C11" s="372">
        <v>11067</v>
      </c>
      <c r="D11" s="372">
        <v>11396</v>
      </c>
      <c r="E11" s="372">
        <v>10098</v>
      </c>
      <c r="F11" s="372">
        <v>10720</v>
      </c>
      <c r="G11" s="372">
        <v>10703</v>
      </c>
      <c r="H11" s="372">
        <v>10260</v>
      </c>
      <c r="I11" s="374">
        <v>14570</v>
      </c>
      <c r="J11" s="374">
        <v>14409</v>
      </c>
      <c r="K11" s="374">
        <v>13970</v>
      </c>
      <c r="L11" s="371">
        <v>13079</v>
      </c>
      <c r="M11" s="371">
        <v>12952</v>
      </c>
      <c r="N11" s="371">
        <f>12551+115+1568</f>
        <v>14234</v>
      </c>
      <c r="O11" s="371">
        <v>14899</v>
      </c>
      <c r="P11" s="371">
        <v>18607</v>
      </c>
      <c r="Q11" s="371">
        <v>16807</v>
      </c>
      <c r="R11" s="401"/>
    </row>
    <row r="12" spans="1:18" ht="10.199999999999999">
      <c r="A12" s="388" t="s">
        <v>185</v>
      </c>
      <c r="B12" s="372">
        <v>9564</v>
      </c>
      <c r="C12" s="372">
        <v>8348</v>
      </c>
      <c r="D12" s="372">
        <v>8840</v>
      </c>
      <c r="E12" s="372">
        <v>7922</v>
      </c>
      <c r="F12" s="372">
        <v>9341</v>
      </c>
      <c r="G12" s="372">
        <v>10027</v>
      </c>
      <c r="H12" s="372">
        <v>7778</v>
      </c>
      <c r="I12" s="374">
        <v>9399</v>
      </c>
      <c r="J12" s="374">
        <v>10202</v>
      </c>
      <c r="K12" s="374">
        <v>9574</v>
      </c>
      <c r="L12" s="371">
        <v>9603</v>
      </c>
      <c r="M12" s="371">
        <v>8874</v>
      </c>
      <c r="N12" s="371">
        <f>8041+197+1397</f>
        <v>9635</v>
      </c>
      <c r="O12" s="371">
        <v>8872</v>
      </c>
      <c r="P12" s="371">
        <v>11628</v>
      </c>
      <c r="Q12" s="371">
        <v>11115</v>
      </c>
      <c r="R12" s="401"/>
    </row>
    <row r="13" spans="1:18" ht="10.199999999999999">
      <c r="A13" s="388" t="s">
        <v>186</v>
      </c>
      <c r="B13" s="372">
        <v>20747</v>
      </c>
      <c r="C13" s="372">
        <v>19823</v>
      </c>
      <c r="D13" s="372">
        <v>19481</v>
      </c>
      <c r="E13" s="372">
        <v>13288</v>
      </c>
      <c r="F13" s="372">
        <v>12768</v>
      </c>
      <c r="G13" s="372">
        <v>13694</v>
      </c>
      <c r="H13" s="372">
        <v>10890</v>
      </c>
      <c r="I13" s="374">
        <v>11605</v>
      </c>
      <c r="J13" s="374">
        <v>15658</v>
      </c>
      <c r="K13" s="374">
        <v>15973</v>
      </c>
      <c r="L13" s="371">
        <v>15942</v>
      </c>
      <c r="M13" s="371">
        <v>15534</v>
      </c>
      <c r="N13" s="371">
        <f>13580+1184+564</f>
        <v>15328</v>
      </c>
      <c r="O13" s="371">
        <v>13196</v>
      </c>
      <c r="P13" s="371">
        <v>18502</v>
      </c>
      <c r="Q13" s="371">
        <v>21357</v>
      </c>
      <c r="R13" s="401"/>
    </row>
    <row r="14" spans="1:18" ht="10.199999999999999">
      <c r="A14" s="373" t="s">
        <v>525</v>
      </c>
      <c r="B14" s="372">
        <v>782</v>
      </c>
      <c r="C14" s="372">
        <v>957</v>
      </c>
      <c r="D14" s="372">
        <v>1072</v>
      </c>
      <c r="E14" s="372">
        <v>899</v>
      </c>
      <c r="F14" s="372">
        <v>900</v>
      </c>
      <c r="G14" s="372">
        <v>894</v>
      </c>
      <c r="H14" s="372">
        <v>670</v>
      </c>
      <c r="I14" s="374">
        <v>1011</v>
      </c>
      <c r="J14" s="374">
        <v>930</v>
      </c>
      <c r="K14" s="374">
        <v>1041</v>
      </c>
      <c r="L14" s="371">
        <v>816</v>
      </c>
      <c r="M14" s="371">
        <v>521</v>
      </c>
      <c r="N14" s="371">
        <f>321+18+27</f>
        <v>366</v>
      </c>
      <c r="O14" s="371">
        <v>269</v>
      </c>
      <c r="P14" s="371">
        <v>275</v>
      </c>
      <c r="Q14" s="371">
        <v>218</v>
      </c>
      <c r="R14" s="401"/>
    </row>
    <row r="15" spans="1:18" ht="10.199999999999999">
      <c r="A15" s="373" t="s">
        <v>524</v>
      </c>
      <c r="B15" s="372">
        <v>1</v>
      </c>
      <c r="C15" s="372">
        <v>3</v>
      </c>
      <c r="D15" s="372">
        <v>5</v>
      </c>
      <c r="E15" s="372">
        <v>1</v>
      </c>
      <c r="F15" s="372">
        <v>0</v>
      </c>
      <c r="G15" s="372">
        <v>10</v>
      </c>
      <c r="H15" s="372">
        <v>8</v>
      </c>
      <c r="I15" s="374">
        <v>10</v>
      </c>
      <c r="J15" s="371">
        <v>11</v>
      </c>
      <c r="K15" s="371">
        <v>14</v>
      </c>
      <c r="L15" s="371">
        <v>42</v>
      </c>
      <c r="M15" s="371">
        <v>27</v>
      </c>
      <c r="N15" s="371">
        <f>11+25+7</f>
        <v>43</v>
      </c>
      <c r="O15" s="371">
        <v>47</v>
      </c>
      <c r="P15" s="371">
        <v>38</v>
      </c>
      <c r="Q15" s="371">
        <v>77</v>
      </c>
      <c r="R15" s="401"/>
    </row>
    <row r="16" spans="1:18" ht="20.25" customHeight="1">
      <c r="A16" s="376" t="s">
        <v>551</v>
      </c>
      <c r="B16" s="387">
        <v>4542</v>
      </c>
      <c r="C16" s="387">
        <v>4231</v>
      </c>
      <c r="D16" s="387">
        <v>4501</v>
      </c>
      <c r="E16" s="387">
        <v>3723</v>
      </c>
      <c r="F16" s="387">
        <v>4323</v>
      </c>
      <c r="G16" s="387">
        <v>4417</v>
      </c>
      <c r="H16" s="387">
        <v>4595</v>
      </c>
      <c r="I16" s="375">
        <v>5758</v>
      </c>
      <c r="J16" s="375">
        <v>5838</v>
      </c>
      <c r="K16" s="375">
        <v>6050</v>
      </c>
      <c r="L16" s="375">
        <v>6492</v>
      </c>
      <c r="M16" s="375">
        <v>7066</v>
      </c>
      <c r="N16" s="375">
        <f>6915+224+336</f>
        <v>7475</v>
      </c>
      <c r="O16" s="375">
        <v>8144</v>
      </c>
      <c r="P16" s="375">
        <v>10345</v>
      </c>
      <c r="Q16" s="375">
        <v>9674</v>
      </c>
      <c r="R16" s="401"/>
    </row>
    <row r="17" spans="1:18" ht="10.199999999999999">
      <c r="A17" s="404" t="s">
        <v>550</v>
      </c>
      <c r="B17" s="403">
        <v>10786</v>
      </c>
      <c r="C17" s="403">
        <v>10070</v>
      </c>
      <c r="D17" s="403">
        <v>10243</v>
      </c>
      <c r="E17" s="403">
        <v>8900</v>
      </c>
      <c r="F17" s="403">
        <v>9192</v>
      </c>
      <c r="G17" s="403">
        <v>9122</v>
      </c>
      <c r="H17" s="403">
        <v>8775</v>
      </c>
      <c r="I17" s="403">
        <v>12934</v>
      </c>
      <c r="J17" s="403">
        <v>12206</v>
      </c>
      <c r="K17" s="403">
        <v>12024</v>
      </c>
      <c r="L17" s="403">
        <v>10932</v>
      </c>
      <c r="M17" s="403">
        <v>10624</v>
      </c>
      <c r="N17" s="403">
        <v>11605</v>
      </c>
      <c r="O17" s="403">
        <v>11782</v>
      </c>
      <c r="P17" s="403">
        <v>15120</v>
      </c>
      <c r="Q17" s="403">
        <v>13884</v>
      </c>
      <c r="R17" s="401"/>
    </row>
    <row r="18" spans="1:18" ht="23.25" customHeight="1">
      <c r="A18" s="376" t="s">
        <v>0</v>
      </c>
      <c r="B18" s="375">
        <f t="shared" ref="B18:Q18" si="1">SUM(B19:B28)</f>
        <v>2896</v>
      </c>
      <c r="C18" s="375">
        <f t="shared" si="1"/>
        <v>2839</v>
      </c>
      <c r="D18" s="375">
        <f t="shared" si="1"/>
        <v>3159</v>
      </c>
      <c r="E18" s="375">
        <f t="shared" si="1"/>
        <v>2848</v>
      </c>
      <c r="F18" s="375">
        <f t="shared" si="1"/>
        <v>2988</v>
      </c>
      <c r="G18" s="375">
        <f t="shared" si="1"/>
        <v>3305</v>
      </c>
      <c r="H18" s="375">
        <f t="shared" si="1"/>
        <v>2614</v>
      </c>
      <c r="I18" s="375">
        <f t="shared" si="1"/>
        <v>3026</v>
      </c>
      <c r="J18" s="375">
        <f t="shared" si="1"/>
        <v>2618</v>
      </c>
      <c r="K18" s="375">
        <f t="shared" si="1"/>
        <v>2689</v>
      </c>
      <c r="L18" s="375">
        <f t="shared" si="1"/>
        <v>2539</v>
      </c>
      <c r="M18" s="375">
        <f t="shared" si="1"/>
        <v>2579</v>
      </c>
      <c r="N18" s="375">
        <f t="shared" si="1"/>
        <v>2918</v>
      </c>
      <c r="O18" s="375">
        <f t="shared" si="1"/>
        <v>3006</v>
      </c>
      <c r="P18" s="375">
        <f t="shared" si="1"/>
        <v>3819</v>
      </c>
      <c r="Q18" s="375">
        <f t="shared" si="1"/>
        <v>3943</v>
      </c>
      <c r="R18" s="402"/>
    </row>
    <row r="19" spans="1:18" ht="10.199999999999999">
      <c r="A19" s="373" t="s">
        <v>521</v>
      </c>
      <c r="B19" s="372">
        <v>2544</v>
      </c>
      <c r="C19" s="372">
        <v>2541</v>
      </c>
      <c r="D19" s="372">
        <v>2850</v>
      </c>
      <c r="E19" s="372">
        <v>2556</v>
      </c>
      <c r="F19" s="372">
        <v>2625</v>
      </c>
      <c r="G19" s="372">
        <v>2835</v>
      </c>
      <c r="H19" s="372">
        <v>2151</v>
      </c>
      <c r="I19" s="371">
        <v>2303</v>
      </c>
      <c r="J19" s="371">
        <v>1980</v>
      </c>
      <c r="K19" s="371">
        <v>2162</v>
      </c>
      <c r="L19" s="371">
        <v>2061</v>
      </c>
      <c r="M19" s="371">
        <v>2155</v>
      </c>
      <c r="N19" s="371">
        <v>2419</v>
      </c>
      <c r="O19" s="371">
        <v>2531</v>
      </c>
      <c r="P19" s="371">
        <v>3207</v>
      </c>
      <c r="Q19" s="371">
        <v>3095</v>
      </c>
      <c r="R19" s="401"/>
    </row>
    <row r="20" spans="1:18" ht="10.199999999999999">
      <c r="A20" s="373" t="s">
        <v>548</v>
      </c>
      <c r="B20" s="372">
        <v>10</v>
      </c>
      <c r="C20" s="372">
        <v>9</v>
      </c>
      <c r="D20" s="372">
        <v>26</v>
      </c>
      <c r="E20" s="372">
        <v>15</v>
      </c>
      <c r="F20" s="372">
        <v>33</v>
      </c>
      <c r="G20" s="372">
        <v>124</v>
      </c>
      <c r="H20" s="372">
        <v>76</v>
      </c>
      <c r="I20" s="371">
        <v>204</v>
      </c>
      <c r="J20" s="371">
        <v>128</v>
      </c>
      <c r="K20" s="371">
        <v>137</v>
      </c>
      <c r="L20" s="371">
        <v>112</v>
      </c>
      <c r="M20" s="371">
        <v>67</v>
      </c>
      <c r="N20" s="371">
        <v>91</v>
      </c>
      <c r="O20" s="371">
        <v>57</v>
      </c>
      <c r="P20" s="371">
        <v>51</v>
      </c>
      <c r="Q20" s="371">
        <v>86</v>
      </c>
      <c r="R20" s="401"/>
    </row>
    <row r="21" spans="1:18" ht="10.199999999999999">
      <c r="A21" s="373" t="s">
        <v>547</v>
      </c>
      <c r="B21" s="372">
        <v>47</v>
      </c>
      <c r="C21" s="372">
        <v>42</v>
      </c>
      <c r="D21" s="372">
        <v>40</v>
      </c>
      <c r="E21" s="372">
        <v>51</v>
      </c>
      <c r="F21" s="372">
        <v>88</v>
      </c>
      <c r="G21" s="372">
        <v>105</v>
      </c>
      <c r="H21" s="372">
        <v>81</v>
      </c>
      <c r="I21" s="371">
        <v>91</v>
      </c>
      <c r="J21" s="371">
        <v>109</v>
      </c>
      <c r="K21" s="371">
        <v>67</v>
      </c>
      <c r="L21" s="371">
        <v>40</v>
      </c>
      <c r="M21" s="371">
        <v>24</v>
      </c>
      <c r="N21" s="371">
        <f>2+50</f>
        <v>52</v>
      </c>
      <c r="O21" s="371">
        <v>16</v>
      </c>
      <c r="P21" s="371">
        <v>12</v>
      </c>
      <c r="Q21" s="371">
        <v>52</v>
      </c>
      <c r="R21" s="401"/>
    </row>
    <row r="22" spans="1:18" ht="10.199999999999999">
      <c r="A22" s="391" t="s">
        <v>556</v>
      </c>
      <c r="B22" s="372">
        <v>10</v>
      </c>
      <c r="C22" s="372">
        <v>15</v>
      </c>
      <c r="D22" s="372">
        <v>8</v>
      </c>
      <c r="E22" s="372">
        <v>13</v>
      </c>
      <c r="F22" s="372">
        <v>9</v>
      </c>
      <c r="G22" s="372">
        <v>19</v>
      </c>
      <c r="H22" s="372">
        <v>30</v>
      </c>
      <c r="I22" s="371">
        <v>64</v>
      </c>
      <c r="J22" s="371">
        <v>33</v>
      </c>
      <c r="K22" s="371">
        <v>38</v>
      </c>
      <c r="L22" s="371">
        <v>2</v>
      </c>
      <c r="M22" s="371">
        <v>0</v>
      </c>
      <c r="N22" s="374" t="s">
        <v>6</v>
      </c>
      <c r="O22" s="374" t="s">
        <v>6</v>
      </c>
      <c r="P22" s="374" t="s">
        <v>6</v>
      </c>
      <c r="Q22" s="374" t="s">
        <v>6</v>
      </c>
      <c r="R22" s="401"/>
    </row>
    <row r="23" spans="1:18" ht="10.199999999999999">
      <c r="A23" s="373" t="s">
        <v>517</v>
      </c>
      <c r="B23" s="372">
        <v>41</v>
      </c>
      <c r="C23" s="372">
        <v>38</v>
      </c>
      <c r="D23" s="372">
        <v>28</v>
      </c>
      <c r="E23" s="372">
        <v>28</v>
      </c>
      <c r="F23" s="372">
        <v>29</v>
      </c>
      <c r="G23" s="372">
        <v>29</v>
      </c>
      <c r="H23" s="372">
        <v>19</v>
      </c>
      <c r="I23" s="371">
        <v>40</v>
      </c>
      <c r="J23" s="371">
        <v>36</v>
      </c>
      <c r="K23" s="371">
        <v>26</v>
      </c>
      <c r="L23" s="371">
        <v>17</v>
      </c>
      <c r="M23" s="371">
        <v>23</v>
      </c>
      <c r="N23" s="371">
        <v>19</v>
      </c>
      <c r="O23" s="371">
        <v>29</v>
      </c>
      <c r="P23" s="371">
        <v>21</v>
      </c>
      <c r="Q23" s="371">
        <v>23</v>
      </c>
      <c r="R23" s="401"/>
    </row>
    <row r="24" spans="1:18" ht="10.199999999999999">
      <c r="A24" s="373" t="s">
        <v>516</v>
      </c>
      <c r="B24" s="372">
        <v>240</v>
      </c>
      <c r="C24" s="372">
        <v>192</v>
      </c>
      <c r="D24" s="372">
        <v>202</v>
      </c>
      <c r="E24" s="372">
        <v>181</v>
      </c>
      <c r="F24" s="372">
        <v>190</v>
      </c>
      <c r="G24" s="372">
        <v>181</v>
      </c>
      <c r="H24" s="372">
        <v>242</v>
      </c>
      <c r="I24" s="371">
        <v>307</v>
      </c>
      <c r="J24" s="371">
        <v>317</v>
      </c>
      <c r="K24" s="371">
        <v>251</v>
      </c>
      <c r="L24" s="371">
        <v>285</v>
      </c>
      <c r="M24" s="371">
        <v>295</v>
      </c>
      <c r="N24" s="371">
        <v>333</v>
      </c>
      <c r="O24" s="371">
        <v>325</v>
      </c>
      <c r="P24" s="371">
        <v>431</v>
      </c>
      <c r="Q24" s="371">
        <v>415</v>
      </c>
      <c r="R24" s="401"/>
    </row>
    <row r="25" spans="1:18" ht="10.199999999999999">
      <c r="A25" s="373" t="s">
        <v>96</v>
      </c>
      <c r="B25" s="372">
        <v>3</v>
      </c>
      <c r="C25" s="372">
        <v>1</v>
      </c>
      <c r="D25" s="372">
        <v>5</v>
      </c>
      <c r="E25" s="372">
        <v>1</v>
      </c>
      <c r="F25" s="372">
        <v>9</v>
      </c>
      <c r="G25" s="372">
        <v>3</v>
      </c>
      <c r="H25" s="372">
        <v>9</v>
      </c>
      <c r="I25" s="371">
        <v>13</v>
      </c>
      <c r="J25" s="371">
        <v>11</v>
      </c>
      <c r="K25" s="371">
        <v>0</v>
      </c>
      <c r="L25" s="371">
        <v>0</v>
      </c>
      <c r="M25" s="371">
        <v>0</v>
      </c>
      <c r="N25" s="371">
        <v>1</v>
      </c>
      <c r="O25" s="371">
        <v>0</v>
      </c>
      <c r="P25" s="371">
        <v>2</v>
      </c>
      <c r="Q25" s="371">
        <v>3</v>
      </c>
      <c r="R25" s="401"/>
    </row>
    <row r="26" spans="1:18" ht="10.199999999999999">
      <c r="A26" s="373" t="s">
        <v>545</v>
      </c>
      <c r="B26" s="372">
        <v>0</v>
      </c>
      <c r="C26" s="372">
        <v>0</v>
      </c>
      <c r="D26" s="372">
        <v>0</v>
      </c>
      <c r="E26" s="372">
        <v>0</v>
      </c>
      <c r="F26" s="372">
        <v>0</v>
      </c>
      <c r="G26" s="372">
        <v>0</v>
      </c>
      <c r="H26" s="372">
        <v>0</v>
      </c>
      <c r="I26" s="371">
        <v>0</v>
      </c>
      <c r="J26" s="371">
        <v>0</v>
      </c>
      <c r="K26" s="371">
        <v>1</v>
      </c>
      <c r="L26" s="371">
        <v>1</v>
      </c>
      <c r="M26" s="371">
        <v>0</v>
      </c>
      <c r="N26" s="374" t="s">
        <v>52</v>
      </c>
      <c r="O26" s="374" t="s">
        <v>52</v>
      </c>
      <c r="P26" s="374" t="s">
        <v>52</v>
      </c>
      <c r="Q26" s="374" t="s">
        <v>52</v>
      </c>
      <c r="R26" s="401"/>
    </row>
    <row r="27" spans="1:18" ht="10.199999999999999">
      <c r="A27" s="373" t="s">
        <v>179</v>
      </c>
      <c r="B27" s="372">
        <v>0</v>
      </c>
      <c r="C27" s="372">
        <v>0</v>
      </c>
      <c r="D27" s="372">
        <v>0</v>
      </c>
      <c r="E27" s="372">
        <v>0</v>
      </c>
      <c r="F27" s="372">
        <v>0</v>
      </c>
      <c r="G27" s="372">
        <v>0</v>
      </c>
      <c r="H27" s="372">
        <v>0</v>
      </c>
      <c r="I27" s="371">
        <v>0</v>
      </c>
      <c r="J27" s="371">
        <v>0</v>
      </c>
      <c r="K27" s="371">
        <v>0</v>
      </c>
      <c r="L27" s="371">
        <v>0</v>
      </c>
      <c r="M27" s="371">
        <v>0</v>
      </c>
      <c r="N27" s="371">
        <v>0</v>
      </c>
      <c r="O27" s="371">
        <v>0</v>
      </c>
      <c r="P27" s="371">
        <v>0</v>
      </c>
      <c r="Q27" s="371">
        <v>0</v>
      </c>
      <c r="R27" s="401"/>
    </row>
    <row r="28" spans="1:18" ht="10.199999999999999">
      <c r="A28" s="370" t="s">
        <v>176</v>
      </c>
      <c r="B28" s="369">
        <v>1</v>
      </c>
      <c r="C28" s="369">
        <v>1</v>
      </c>
      <c r="D28" s="369">
        <v>0</v>
      </c>
      <c r="E28" s="369">
        <v>3</v>
      </c>
      <c r="F28" s="369">
        <v>5</v>
      </c>
      <c r="G28" s="369">
        <v>9</v>
      </c>
      <c r="H28" s="369">
        <v>6</v>
      </c>
      <c r="I28" s="368">
        <v>4</v>
      </c>
      <c r="J28" s="368">
        <v>4</v>
      </c>
      <c r="K28" s="368">
        <v>7</v>
      </c>
      <c r="L28" s="368">
        <v>21</v>
      </c>
      <c r="M28" s="368">
        <v>15</v>
      </c>
      <c r="N28" s="368">
        <v>3</v>
      </c>
      <c r="O28" s="368">
        <v>48</v>
      </c>
      <c r="P28" s="368">
        <v>95</v>
      </c>
      <c r="Q28" s="368">
        <v>269</v>
      </c>
      <c r="R28" s="401"/>
    </row>
    <row r="29" spans="1:18" ht="10.199999999999999">
      <c r="A29" s="362"/>
      <c r="B29" s="362"/>
      <c r="C29" s="362"/>
      <c r="D29" s="362"/>
      <c r="E29" s="362"/>
      <c r="F29" s="362"/>
      <c r="G29" s="362"/>
      <c r="H29" s="362"/>
      <c r="I29" s="362"/>
      <c r="J29" s="362"/>
      <c r="K29" s="365"/>
      <c r="L29" s="365"/>
      <c r="M29" s="365"/>
      <c r="N29" s="365"/>
      <c r="O29" s="365"/>
      <c r="P29" s="365"/>
      <c r="Q29" s="365"/>
      <c r="R29" s="401"/>
    </row>
    <row r="30" spans="1:18">
      <c r="A30" s="362" t="s">
        <v>544</v>
      </c>
      <c r="B30" s="362"/>
      <c r="C30" s="362"/>
      <c r="D30" s="362"/>
      <c r="E30" s="362"/>
      <c r="F30" s="362"/>
      <c r="G30" s="362"/>
      <c r="H30" s="362"/>
      <c r="I30" s="362"/>
      <c r="J30" s="362"/>
      <c r="N30" s="366"/>
      <c r="O30" s="365"/>
      <c r="P30" s="365"/>
      <c r="Q30" s="363"/>
    </row>
    <row r="31" spans="1:18">
      <c r="A31" s="362" t="s">
        <v>543</v>
      </c>
      <c r="B31" s="362"/>
      <c r="C31" s="362"/>
      <c r="D31" s="362"/>
      <c r="E31" s="362"/>
      <c r="F31" s="362"/>
      <c r="G31" s="367"/>
      <c r="H31" s="362"/>
      <c r="I31" s="362"/>
      <c r="J31" s="362"/>
      <c r="N31" s="366"/>
      <c r="O31" s="365"/>
      <c r="P31" s="365"/>
      <c r="Q31" s="363"/>
    </row>
    <row r="32" spans="1:18">
      <c r="A32" s="362" t="s">
        <v>542</v>
      </c>
      <c r="B32" s="362"/>
      <c r="C32" s="362"/>
      <c r="D32" s="362"/>
      <c r="E32" s="362"/>
      <c r="F32" s="362"/>
      <c r="G32" s="362"/>
      <c r="H32" s="362"/>
      <c r="I32" s="362"/>
      <c r="J32" s="362"/>
      <c r="N32" s="366"/>
      <c r="O32" s="365"/>
      <c r="P32" s="364"/>
      <c r="Q32" s="363"/>
    </row>
    <row r="33" spans="1:17">
      <c r="A33" s="362" t="s">
        <v>541</v>
      </c>
      <c r="B33" s="362"/>
      <c r="C33" s="362"/>
      <c r="D33" s="362"/>
      <c r="E33" s="362"/>
      <c r="F33" s="362"/>
      <c r="G33" s="362"/>
      <c r="H33" s="362"/>
      <c r="I33" s="362"/>
      <c r="J33" s="362"/>
      <c r="N33" s="366"/>
      <c r="O33" s="365"/>
      <c r="P33" s="364"/>
      <c r="Q33" s="363"/>
    </row>
    <row r="34" spans="1:17">
      <c r="A34" s="360" t="s">
        <v>540</v>
      </c>
      <c r="N34" s="366"/>
      <c r="O34" s="365"/>
      <c r="P34" s="364"/>
      <c r="Q34" s="363"/>
    </row>
    <row r="35" spans="1:17">
      <c r="A35" s="362" t="s">
        <v>555</v>
      </c>
      <c r="B35" s="362"/>
      <c r="C35" s="362"/>
      <c r="D35" s="362"/>
      <c r="E35" s="362"/>
      <c r="F35" s="362"/>
      <c r="G35" s="362"/>
      <c r="H35" s="362"/>
      <c r="I35" s="362"/>
      <c r="J35" s="362"/>
      <c r="N35" s="400"/>
      <c r="O35" s="399"/>
      <c r="P35" s="365"/>
      <c r="Q35" s="366"/>
    </row>
    <row r="36" spans="1:17">
      <c r="A36" s="362" t="s">
        <v>513</v>
      </c>
      <c r="B36" s="362"/>
      <c r="C36" s="362"/>
      <c r="D36" s="362"/>
      <c r="E36" s="362"/>
      <c r="F36" s="362"/>
      <c r="G36" s="362"/>
      <c r="H36" s="362"/>
      <c r="I36" s="362"/>
      <c r="J36" s="362"/>
      <c r="N36" s="366"/>
      <c r="O36" s="399"/>
      <c r="P36" s="365"/>
      <c r="Q36" s="366"/>
    </row>
    <row r="37" spans="1:17">
      <c r="A37" s="362" t="s">
        <v>512</v>
      </c>
      <c r="B37" s="362"/>
      <c r="C37" s="362"/>
      <c r="D37" s="362"/>
      <c r="E37" s="362"/>
      <c r="F37" s="362"/>
      <c r="G37" s="362"/>
      <c r="H37" s="362"/>
      <c r="I37" s="362"/>
      <c r="J37" s="362"/>
      <c r="N37" s="366"/>
      <c r="O37" s="399"/>
      <c r="P37" s="365"/>
      <c r="Q37" s="366"/>
    </row>
    <row r="38" spans="1:17">
      <c r="A38" s="362" t="s">
        <v>511</v>
      </c>
      <c r="B38" s="362"/>
      <c r="C38" s="362"/>
      <c r="D38" s="362"/>
      <c r="E38" s="362"/>
      <c r="F38" s="362"/>
      <c r="G38" s="362"/>
      <c r="H38" s="362"/>
      <c r="I38" s="362"/>
      <c r="J38" s="362"/>
      <c r="N38" s="366"/>
      <c r="O38" s="399"/>
      <c r="P38" s="365"/>
      <c r="Q38" s="366"/>
    </row>
    <row r="39" spans="1:17">
      <c r="A39" s="362" t="s">
        <v>510</v>
      </c>
      <c r="B39" s="362"/>
      <c r="C39" s="362"/>
      <c r="D39" s="362"/>
      <c r="E39" s="362"/>
      <c r="F39" s="362"/>
      <c r="G39" s="362"/>
      <c r="H39" s="362"/>
      <c r="I39" s="362"/>
      <c r="J39" s="362"/>
      <c r="N39" s="366"/>
      <c r="O39" s="399"/>
      <c r="P39" s="365"/>
      <c r="Q39" s="366"/>
    </row>
    <row r="40" spans="1:17">
      <c r="A40" s="362" t="s">
        <v>509</v>
      </c>
      <c r="B40" s="362"/>
      <c r="C40" s="362"/>
      <c r="D40" s="362"/>
      <c r="E40" s="362"/>
      <c r="F40" s="362"/>
      <c r="G40" s="362"/>
      <c r="H40" s="362"/>
      <c r="I40" s="362"/>
      <c r="J40" s="362"/>
      <c r="N40" s="366"/>
      <c r="O40" s="399"/>
      <c r="P40" s="365"/>
      <c r="Q40" s="366"/>
    </row>
    <row r="41" spans="1:17">
      <c r="A41" s="362" t="s">
        <v>508</v>
      </c>
      <c r="B41" s="362"/>
      <c r="C41" s="362"/>
      <c r="D41" s="362"/>
      <c r="E41" s="362"/>
      <c r="F41" s="362"/>
      <c r="G41" s="362"/>
      <c r="H41" s="362"/>
      <c r="I41" s="362"/>
      <c r="J41" s="362"/>
      <c r="N41" s="366"/>
      <c r="O41" s="399"/>
      <c r="P41" s="365"/>
      <c r="Q41" s="366"/>
    </row>
  </sheetData>
  <printOptions gridLinesSet="0"/>
  <pageMargins left="0.75" right="0.17" top="1" bottom="1" header="0.5" footer="0.5"/>
  <pageSetup firstPageNumber="27" orientation="portrait" useFirstPageNumber="1" horizontalDpi="4294967292" verticalDpi="4294967292" r:id="rId1"/>
  <headerFooter alignWithMargins="0">
    <oddFooter>&amp;C&amp;"Times New Roman,Regular" &amp;P of 31</oddFooter>
  </headerFooter>
  <ignoredErrors>
    <ignoredError sqref="B6:K6" formulaRange="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zoomScaleNormal="100" workbookViewId="0">
      <selection activeCell="K1" sqref="K1"/>
    </sheetView>
  </sheetViews>
  <sheetFormatPr defaultColWidth="9.109375" defaultRowHeight="10.199999999999999"/>
  <cols>
    <col min="1" max="1" width="23.33203125" style="406" customWidth="1"/>
    <col min="2" max="2" width="9" style="406" customWidth="1"/>
    <col min="3" max="3" width="7.5546875" style="406" customWidth="1"/>
    <col min="4" max="4" width="7.33203125" style="406" customWidth="1"/>
    <col min="5" max="5" width="7.88671875" style="407" customWidth="1"/>
    <col min="6" max="6" width="7.88671875" style="406" customWidth="1"/>
    <col min="7" max="7" width="7.5546875" style="406" customWidth="1"/>
    <col min="8" max="8" width="7.33203125" style="406" customWidth="1"/>
    <col min="9" max="9" width="7.88671875" style="407" customWidth="1"/>
    <col min="10" max="10" width="8.33203125" style="406" customWidth="1"/>
    <col min="11" max="16384" width="9.109375" style="406"/>
  </cols>
  <sheetData>
    <row r="1" spans="1:10" s="450" customFormat="1">
      <c r="A1" s="452" t="s">
        <v>569</v>
      </c>
      <c r="B1" s="452"/>
      <c r="C1" s="452"/>
      <c r="D1" s="452"/>
      <c r="E1" s="451"/>
      <c r="F1" s="452"/>
      <c r="G1" s="452"/>
      <c r="H1" s="452"/>
      <c r="I1" s="451"/>
    </row>
    <row r="2" spans="1:10" s="450" customFormat="1" ht="13.5" customHeight="1">
      <c r="A2" s="452" t="s">
        <v>568</v>
      </c>
      <c r="B2" s="452"/>
      <c r="C2" s="452"/>
      <c r="D2" s="452"/>
      <c r="E2" s="451"/>
      <c r="F2" s="452"/>
      <c r="G2" s="452"/>
      <c r="H2" s="452"/>
      <c r="I2" s="451"/>
    </row>
    <row r="3" spans="1:10" s="450" customFormat="1">
      <c r="A3" s="452" t="s">
        <v>567</v>
      </c>
      <c r="B3" s="452"/>
      <c r="C3" s="452"/>
      <c r="D3" s="452"/>
      <c r="E3" s="451"/>
      <c r="F3" s="452"/>
      <c r="G3" s="452"/>
      <c r="H3" s="452"/>
      <c r="I3" s="451"/>
    </row>
    <row r="4" spans="1:10">
      <c r="A4" s="449"/>
      <c r="B4" s="409" t="s">
        <v>7</v>
      </c>
      <c r="C4" s="409"/>
      <c r="D4" s="409"/>
      <c r="E4" s="410"/>
      <c r="F4" s="409"/>
      <c r="G4" s="409"/>
      <c r="H4" s="409"/>
      <c r="I4" s="410"/>
      <c r="J4" s="409"/>
    </row>
    <row r="5" spans="1:10" ht="12.6">
      <c r="A5" s="448"/>
      <c r="B5" s="447" t="s">
        <v>531</v>
      </c>
      <c r="C5" s="444"/>
      <c r="D5" s="443"/>
      <c r="E5" s="446"/>
      <c r="F5" s="445" t="s">
        <v>530</v>
      </c>
      <c r="G5" s="444"/>
      <c r="H5" s="443"/>
      <c r="I5" s="442"/>
    </row>
    <row r="6" spans="1:10" ht="20.399999999999999">
      <c r="A6" s="441" t="s">
        <v>533</v>
      </c>
      <c r="B6" s="441" t="s">
        <v>566</v>
      </c>
      <c r="C6" s="438" t="s">
        <v>565</v>
      </c>
      <c r="D6" s="440" t="s">
        <v>25</v>
      </c>
      <c r="E6" s="436" t="s">
        <v>564</v>
      </c>
      <c r="F6" s="439" t="s">
        <v>566</v>
      </c>
      <c r="G6" s="438" t="s">
        <v>565</v>
      </c>
      <c r="H6" s="437" t="s">
        <v>25</v>
      </c>
      <c r="I6" s="436" t="s">
        <v>564</v>
      </c>
    </row>
    <row r="7" spans="1:10">
      <c r="A7" s="428" t="s">
        <v>1</v>
      </c>
      <c r="B7" s="426">
        <f>SUM(B8:B15)</f>
        <v>34156</v>
      </c>
      <c r="C7" s="426">
        <f>SUM(C8:C15)</f>
        <v>9486</v>
      </c>
      <c r="D7" s="426">
        <f>SUM(D8:D15)</f>
        <v>43642</v>
      </c>
      <c r="E7" s="427">
        <f>B7/D7</f>
        <v>0.78264057559231937</v>
      </c>
      <c r="F7" s="426">
        <f>SUM(F8:F15)</f>
        <v>465</v>
      </c>
      <c r="G7" s="426">
        <f>SUM(G8:G15)</f>
        <v>124</v>
      </c>
      <c r="H7" s="426">
        <f>SUM(H8:H15)</f>
        <v>589</v>
      </c>
      <c r="I7" s="435">
        <f>F7/H7</f>
        <v>0.78947368421052633</v>
      </c>
    </row>
    <row r="8" spans="1:10">
      <c r="A8" s="421" t="s">
        <v>527</v>
      </c>
      <c r="B8" s="309">
        <v>45</v>
      </c>
      <c r="C8" s="309">
        <v>8</v>
      </c>
      <c r="D8" s="419">
        <f>B8+C8</f>
        <v>53</v>
      </c>
      <c r="E8" s="423">
        <f>B8/D8</f>
        <v>0.84905660377358494</v>
      </c>
      <c r="F8" s="309">
        <v>3</v>
      </c>
      <c r="G8" s="309">
        <v>0</v>
      </c>
      <c r="H8" s="419">
        <f>F8+G8</f>
        <v>3</v>
      </c>
      <c r="I8" s="422">
        <f>F8/H8</f>
        <v>1</v>
      </c>
    </row>
    <row r="9" spans="1:10">
      <c r="A9" s="421" t="s">
        <v>205</v>
      </c>
      <c r="B9" s="309">
        <v>493</v>
      </c>
      <c r="C9" s="309">
        <v>70</v>
      </c>
      <c r="D9" s="419">
        <f>B9+C9</f>
        <v>563</v>
      </c>
      <c r="E9" s="423">
        <f>B9/D9</f>
        <v>0.87566607460035528</v>
      </c>
      <c r="F9" s="309">
        <v>3</v>
      </c>
      <c r="G9" s="309">
        <v>0</v>
      </c>
      <c r="H9" s="419">
        <f>F9+G9</f>
        <v>3</v>
      </c>
      <c r="I9" s="422">
        <f>F9/H9</f>
        <v>1</v>
      </c>
    </row>
    <row r="10" spans="1:10">
      <c r="A10" s="421" t="s">
        <v>58</v>
      </c>
      <c r="B10" s="309"/>
      <c r="C10" s="309"/>
      <c r="D10" s="419"/>
      <c r="E10" s="423" t="s">
        <v>7</v>
      </c>
      <c r="F10" s="419"/>
      <c r="G10" s="419"/>
      <c r="H10" s="419"/>
      <c r="I10" s="422" t="s">
        <v>7</v>
      </c>
    </row>
    <row r="11" spans="1:10">
      <c r="A11" s="434" t="s">
        <v>184</v>
      </c>
      <c r="B11" s="309">
        <v>15098</v>
      </c>
      <c r="C11" s="309">
        <v>5622</v>
      </c>
      <c r="D11" s="419">
        <f t="shared" ref="D11:D16" si="0">B11+C11</f>
        <v>20720</v>
      </c>
      <c r="E11" s="423">
        <f t="shared" ref="E11:E19" si="1">B11/D11</f>
        <v>0.72866795366795367</v>
      </c>
      <c r="F11" s="309">
        <v>65</v>
      </c>
      <c r="G11" s="309">
        <v>41</v>
      </c>
      <c r="H11" s="419">
        <f t="shared" ref="H11:H16" si="2">F11+G11</f>
        <v>106</v>
      </c>
      <c r="I11" s="422">
        <f t="shared" ref="I11:I18" si="3">F11/H11</f>
        <v>0.6132075471698113</v>
      </c>
    </row>
    <row r="12" spans="1:10">
      <c r="A12" s="434" t="s">
        <v>185</v>
      </c>
      <c r="B12" s="309">
        <v>7263</v>
      </c>
      <c r="C12" s="309">
        <v>2349</v>
      </c>
      <c r="D12" s="419">
        <f t="shared" si="0"/>
        <v>9612</v>
      </c>
      <c r="E12" s="423">
        <f t="shared" si="1"/>
        <v>0.7556179775280899</v>
      </c>
      <c r="F12" s="309">
        <v>61</v>
      </c>
      <c r="G12" s="309">
        <v>25</v>
      </c>
      <c r="H12" s="419">
        <f t="shared" si="2"/>
        <v>86</v>
      </c>
      <c r="I12" s="422">
        <f t="shared" si="3"/>
        <v>0.70930232558139539</v>
      </c>
    </row>
    <row r="13" spans="1:10">
      <c r="A13" s="434" t="s">
        <v>186</v>
      </c>
      <c r="B13" s="309">
        <v>9185</v>
      </c>
      <c r="C13" s="309">
        <v>1205</v>
      </c>
      <c r="D13" s="419">
        <f t="shared" si="0"/>
        <v>10390</v>
      </c>
      <c r="E13" s="423">
        <f t="shared" si="1"/>
        <v>0.88402309913378252</v>
      </c>
      <c r="F13" s="309">
        <v>297</v>
      </c>
      <c r="G13" s="309">
        <v>55</v>
      </c>
      <c r="H13" s="419">
        <f t="shared" si="2"/>
        <v>352</v>
      </c>
      <c r="I13" s="422">
        <f t="shared" si="3"/>
        <v>0.84375</v>
      </c>
    </row>
    <row r="14" spans="1:10">
      <c r="A14" s="421" t="s">
        <v>525</v>
      </c>
      <c r="B14" s="309">
        <v>1905</v>
      </c>
      <c r="C14" s="309">
        <v>226</v>
      </c>
      <c r="D14" s="419">
        <f t="shared" si="0"/>
        <v>2131</v>
      </c>
      <c r="E14" s="423">
        <f t="shared" si="1"/>
        <v>0.89394650398873765</v>
      </c>
      <c r="F14" s="309">
        <v>34</v>
      </c>
      <c r="G14" s="309">
        <v>3</v>
      </c>
      <c r="H14" s="419">
        <f t="shared" si="2"/>
        <v>37</v>
      </c>
      <c r="I14" s="422">
        <f t="shared" si="3"/>
        <v>0.91891891891891897</v>
      </c>
    </row>
    <row r="15" spans="1:10">
      <c r="A15" s="421" t="s">
        <v>524</v>
      </c>
      <c r="B15" s="309">
        <v>167</v>
      </c>
      <c r="C15" s="309">
        <v>6</v>
      </c>
      <c r="D15" s="419">
        <f t="shared" si="0"/>
        <v>173</v>
      </c>
      <c r="E15" s="423">
        <f t="shared" si="1"/>
        <v>0.96531791907514453</v>
      </c>
      <c r="F15" s="309">
        <v>2</v>
      </c>
      <c r="G15" s="309">
        <v>0</v>
      </c>
      <c r="H15" s="419">
        <f t="shared" si="2"/>
        <v>2</v>
      </c>
      <c r="I15" s="422">
        <f t="shared" si="3"/>
        <v>1</v>
      </c>
    </row>
    <row r="16" spans="1:10" ht="20.25" customHeight="1">
      <c r="A16" s="433" t="s">
        <v>523</v>
      </c>
      <c r="B16" s="431">
        <v>2780</v>
      </c>
      <c r="C16" s="431">
        <v>1207</v>
      </c>
      <c r="D16" s="430">
        <f t="shared" si="0"/>
        <v>3987</v>
      </c>
      <c r="E16" s="432">
        <f t="shared" si="1"/>
        <v>0.69726611487333834</v>
      </c>
      <c r="F16" s="431">
        <v>612</v>
      </c>
      <c r="G16" s="431">
        <v>251</v>
      </c>
      <c r="H16" s="430">
        <f t="shared" si="2"/>
        <v>863</v>
      </c>
      <c r="I16" s="429">
        <f t="shared" si="3"/>
        <v>0.70915411355735802</v>
      </c>
    </row>
    <row r="17" spans="1:9" ht="19.5" customHeight="1">
      <c r="A17" s="428" t="s">
        <v>0</v>
      </c>
      <c r="B17" s="426">
        <f>SUM(B18:B27)</f>
        <v>7669</v>
      </c>
      <c r="C17" s="426">
        <f>SUM(C18:C27)</f>
        <v>2532</v>
      </c>
      <c r="D17" s="426">
        <f>SUM(D18:D27)</f>
        <v>10201</v>
      </c>
      <c r="E17" s="427">
        <f t="shared" si="1"/>
        <v>0.75178904029016758</v>
      </c>
      <c r="F17" s="426">
        <f>SUM(F18:F27)</f>
        <v>102</v>
      </c>
      <c r="G17" s="426">
        <f>SUM(G18:G27)</f>
        <v>5</v>
      </c>
      <c r="H17" s="425">
        <f t="shared" ref="H17:H22" si="4">G17+F17</f>
        <v>107</v>
      </c>
      <c r="I17" s="424">
        <f t="shared" si="3"/>
        <v>0.95327102803738317</v>
      </c>
    </row>
    <row r="18" spans="1:9">
      <c r="A18" s="421" t="s">
        <v>521</v>
      </c>
      <c r="B18" s="309">
        <v>5823</v>
      </c>
      <c r="C18" s="309">
        <v>2465</v>
      </c>
      <c r="D18" s="419">
        <f t="shared" ref="D18:D27" si="5">B18+C18</f>
        <v>8288</v>
      </c>
      <c r="E18" s="423">
        <f t="shared" si="1"/>
        <v>0.70258204633204635</v>
      </c>
      <c r="F18" s="309">
        <v>13</v>
      </c>
      <c r="G18" s="309">
        <v>2</v>
      </c>
      <c r="H18" s="419">
        <f t="shared" si="4"/>
        <v>15</v>
      </c>
      <c r="I18" s="422">
        <f t="shared" si="3"/>
        <v>0.8666666666666667</v>
      </c>
    </row>
    <row r="19" spans="1:9">
      <c r="A19" s="421" t="s">
        <v>520</v>
      </c>
      <c r="B19" s="309">
        <v>581</v>
      </c>
      <c r="C19" s="309">
        <v>0</v>
      </c>
      <c r="D19" s="419">
        <f t="shared" si="5"/>
        <v>581</v>
      </c>
      <c r="E19" s="423">
        <f t="shared" si="1"/>
        <v>1</v>
      </c>
      <c r="F19" s="309">
        <v>0</v>
      </c>
      <c r="G19" s="309">
        <v>0</v>
      </c>
      <c r="H19" s="419">
        <f t="shared" si="4"/>
        <v>0</v>
      </c>
      <c r="I19" s="418" t="s">
        <v>52</v>
      </c>
    </row>
    <row r="20" spans="1:9">
      <c r="A20" s="421" t="s">
        <v>519</v>
      </c>
      <c r="B20" s="309">
        <v>0</v>
      </c>
      <c r="C20" s="309">
        <v>0</v>
      </c>
      <c r="D20" s="419">
        <f t="shared" si="5"/>
        <v>0</v>
      </c>
      <c r="E20" s="420" t="s">
        <v>52</v>
      </c>
      <c r="F20" s="309">
        <v>0</v>
      </c>
      <c r="G20" s="309">
        <v>0</v>
      </c>
      <c r="H20" s="419">
        <f t="shared" si="4"/>
        <v>0</v>
      </c>
      <c r="I20" s="418" t="s">
        <v>52</v>
      </c>
    </row>
    <row r="21" spans="1:9">
      <c r="A21" s="421" t="s">
        <v>563</v>
      </c>
      <c r="B21" s="309">
        <v>0</v>
      </c>
      <c r="C21" s="309">
        <v>0</v>
      </c>
      <c r="D21" s="419">
        <f t="shared" si="5"/>
        <v>0</v>
      </c>
      <c r="E21" s="418" t="s">
        <v>52</v>
      </c>
      <c r="F21" s="309">
        <v>0</v>
      </c>
      <c r="G21" s="309">
        <v>0</v>
      </c>
      <c r="H21" s="419">
        <f t="shared" si="4"/>
        <v>0</v>
      </c>
      <c r="I21" s="418" t="s">
        <v>52</v>
      </c>
    </row>
    <row r="22" spans="1:9">
      <c r="A22" s="421" t="s">
        <v>517</v>
      </c>
      <c r="B22" s="309">
        <v>252</v>
      </c>
      <c r="C22" s="309">
        <v>6</v>
      </c>
      <c r="D22" s="419">
        <f t="shared" si="5"/>
        <v>258</v>
      </c>
      <c r="E22" s="423">
        <f>B22/D22</f>
        <v>0.97674418604651159</v>
      </c>
      <c r="F22" s="309">
        <v>19</v>
      </c>
      <c r="G22" s="309">
        <v>0</v>
      </c>
      <c r="H22" s="419">
        <f t="shared" si="4"/>
        <v>19</v>
      </c>
      <c r="I22" s="422">
        <f>F22/H22</f>
        <v>1</v>
      </c>
    </row>
    <row r="23" spans="1:9">
      <c r="A23" s="421" t="s">
        <v>545</v>
      </c>
      <c r="B23" s="309">
        <v>0</v>
      </c>
      <c r="C23" s="309">
        <v>0</v>
      </c>
      <c r="D23" s="419">
        <f t="shared" si="5"/>
        <v>0</v>
      </c>
      <c r="E23" s="418" t="s">
        <v>52</v>
      </c>
      <c r="F23" s="309">
        <v>0</v>
      </c>
      <c r="G23" s="309">
        <v>0</v>
      </c>
      <c r="H23" s="419">
        <v>0</v>
      </c>
      <c r="I23" s="418" t="s">
        <v>562</v>
      </c>
    </row>
    <row r="24" spans="1:9">
      <c r="A24" s="421" t="s">
        <v>516</v>
      </c>
      <c r="B24" s="309">
        <v>0</v>
      </c>
      <c r="C24" s="309">
        <v>0</v>
      </c>
      <c r="D24" s="419">
        <f t="shared" si="5"/>
        <v>0</v>
      </c>
      <c r="E24" s="418" t="s">
        <v>52</v>
      </c>
      <c r="F24" s="309">
        <v>0</v>
      </c>
      <c r="G24" s="309">
        <v>0</v>
      </c>
      <c r="H24" s="419">
        <f>G24+F24</f>
        <v>0</v>
      </c>
      <c r="I24" s="418" t="s">
        <v>562</v>
      </c>
    </row>
    <row r="25" spans="1:9">
      <c r="A25" s="421" t="s">
        <v>96</v>
      </c>
      <c r="B25" s="309">
        <v>999</v>
      </c>
      <c r="C25" s="309">
        <v>61</v>
      </c>
      <c r="D25" s="419">
        <f t="shared" si="5"/>
        <v>1060</v>
      </c>
      <c r="E25" s="423">
        <f>B25/D25</f>
        <v>0.9424528301886792</v>
      </c>
      <c r="F25" s="309">
        <v>55</v>
      </c>
      <c r="G25" s="309">
        <v>3</v>
      </c>
      <c r="H25" s="419">
        <f>G25+F25</f>
        <v>58</v>
      </c>
      <c r="I25" s="422">
        <f>F25/H25</f>
        <v>0.94827586206896552</v>
      </c>
    </row>
    <row r="26" spans="1:9">
      <c r="A26" s="421" t="s">
        <v>179</v>
      </c>
      <c r="B26" s="309">
        <v>0</v>
      </c>
      <c r="C26" s="309">
        <v>0</v>
      </c>
      <c r="D26" s="419">
        <f t="shared" si="5"/>
        <v>0</v>
      </c>
      <c r="E26" s="420" t="s">
        <v>52</v>
      </c>
      <c r="F26" s="309">
        <v>0</v>
      </c>
      <c r="G26" s="309">
        <v>0</v>
      </c>
      <c r="H26" s="419">
        <f>G26+F26</f>
        <v>0</v>
      </c>
      <c r="I26" s="418" t="s">
        <v>562</v>
      </c>
    </row>
    <row r="27" spans="1:9">
      <c r="A27" s="417" t="s">
        <v>176</v>
      </c>
      <c r="B27" s="304">
        <v>14</v>
      </c>
      <c r="C27" s="304">
        <v>0</v>
      </c>
      <c r="D27" s="415">
        <f t="shared" si="5"/>
        <v>14</v>
      </c>
      <c r="E27" s="416">
        <f>B27/D27</f>
        <v>1</v>
      </c>
      <c r="F27" s="304">
        <v>15</v>
      </c>
      <c r="G27" s="304">
        <v>0</v>
      </c>
      <c r="H27" s="415">
        <f>G27+F27</f>
        <v>15</v>
      </c>
      <c r="I27" s="414">
        <f>F27/H27</f>
        <v>1</v>
      </c>
    </row>
    <row r="28" spans="1:9">
      <c r="A28" s="413"/>
      <c r="B28" s="411"/>
      <c r="C28" s="411"/>
      <c r="D28" s="411"/>
      <c r="E28" s="412"/>
      <c r="F28" s="411"/>
      <c r="G28" s="411"/>
      <c r="H28" s="411"/>
      <c r="I28" s="410"/>
    </row>
    <row r="29" spans="1:9">
      <c r="A29" s="413" t="s">
        <v>561</v>
      </c>
      <c r="B29" s="411"/>
      <c r="C29" s="411"/>
      <c r="D29" s="411"/>
      <c r="E29" s="412"/>
      <c r="F29" s="411"/>
      <c r="G29" s="411"/>
      <c r="H29" s="411"/>
      <c r="I29" s="410"/>
    </row>
    <row r="30" spans="1:9">
      <c r="A30" s="409" t="s">
        <v>560</v>
      </c>
      <c r="B30" s="408"/>
      <c r="C30" s="408"/>
      <c r="F30" s="408"/>
      <c r="G30" s="408"/>
    </row>
  </sheetData>
  <printOptions gridLinesSet="0"/>
  <pageMargins left="0.75" right="0.5" top="1" bottom="1" header="0.5" footer="0.5"/>
  <pageSetup firstPageNumber="28" orientation="portrait" useFirstPageNumber="1" horizontalDpi="4294967292" verticalDpi="4294967292" r:id="rId1"/>
  <headerFooter alignWithMargins="0">
    <oddFooter>&amp;C&amp;"Times New Roman,Regular" &amp;P of 31</oddFooter>
  </headerFooter>
  <ignoredErrors>
    <ignoredError sqref="B7:D7 F7:H7" formulaRange="1"/>
    <ignoredError sqref="D17:E17" formula="1"/>
    <ignoredError sqref="E7" formula="1"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zoomScaleNormal="100" workbookViewId="0">
      <selection activeCell="K1" sqref="K1"/>
    </sheetView>
  </sheetViews>
  <sheetFormatPr defaultColWidth="9.109375" defaultRowHeight="10.199999999999999"/>
  <cols>
    <col min="1" max="1" width="23.33203125" style="406" customWidth="1"/>
    <col min="2" max="2" width="9" style="406" customWidth="1"/>
    <col min="3" max="3" width="7.5546875" style="406" customWidth="1"/>
    <col min="4" max="4" width="7.33203125" style="406" customWidth="1"/>
    <col min="5" max="5" width="7.88671875" style="407" customWidth="1"/>
    <col min="6" max="6" width="7.88671875" style="406" customWidth="1"/>
    <col min="7" max="7" width="7.5546875" style="406" customWidth="1"/>
    <col min="8" max="8" width="7.33203125" style="406" customWidth="1"/>
    <col min="9" max="9" width="7.88671875" style="407" customWidth="1"/>
    <col min="10" max="10" width="8.33203125" style="406" customWidth="1"/>
    <col min="11" max="16384" width="9.109375" style="406"/>
  </cols>
  <sheetData>
    <row r="1" spans="1:9">
      <c r="A1" s="452" t="s">
        <v>578</v>
      </c>
      <c r="B1" s="467"/>
      <c r="C1" s="467"/>
      <c r="D1" s="467"/>
      <c r="E1" s="466"/>
      <c r="F1" s="467"/>
      <c r="G1" s="467"/>
      <c r="H1" s="467"/>
      <c r="I1" s="466"/>
    </row>
    <row r="2" spans="1:9" ht="13.5" customHeight="1">
      <c r="A2" s="468" t="s">
        <v>577</v>
      </c>
      <c r="B2" s="467"/>
      <c r="C2" s="467"/>
      <c r="D2" s="467"/>
      <c r="E2" s="466"/>
      <c r="F2" s="467"/>
      <c r="G2" s="467"/>
      <c r="H2" s="467"/>
      <c r="I2" s="466"/>
    </row>
    <row r="3" spans="1:9" ht="12.75" customHeight="1">
      <c r="A3" s="452" t="s">
        <v>567</v>
      </c>
      <c r="B3" s="467"/>
      <c r="C3" s="467"/>
      <c r="D3" s="467"/>
      <c r="E3" s="466"/>
      <c r="F3" s="467"/>
      <c r="G3" s="467"/>
      <c r="H3" s="467"/>
      <c r="I3" s="466"/>
    </row>
    <row r="4" spans="1:9">
      <c r="A4" s="464"/>
      <c r="B4" s="464"/>
      <c r="C4" s="464"/>
      <c r="D4" s="464"/>
      <c r="E4" s="465"/>
      <c r="F4" s="464"/>
    </row>
    <row r="5" spans="1:9" ht="12.6">
      <c r="A5" s="448"/>
      <c r="B5" s="445" t="s">
        <v>531</v>
      </c>
      <c r="C5" s="463"/>
      <c r="D5" s="462"/>
      <c r="E5" s="446"/>
      <c r="F5" s="445" t="s">
        <v>530</v>
      </c>
      <c r="G5" s="463"/>
      <c r="H5" s="462"/>
      <c r="I5" s="461"/>
    </row>
    <row r="6" spans="1:9" ht="20.399999999999999">
      <c r="A6" s="441" t="s">
        <v>533</v>
      </c>
      <c r="B6" s="441" t="s">
        <v>566</v>
      </c>
      <c r="C6" s="438" t="s">
        <v>565</v>
      </c>
      <c r="D6" s="440" t="s">
        <v>25</v>
      </c>
      <c r="E6" s="436" t="s">
        <v>564</v>
      </c>
      <c r="F6" s="439" t="s">
        <v>566</v>
      </c>
      <c r="G6" s="438" t="s">
        <v>565</v>
      </c>
      <c r="H6" s="440" t="s">
        <v>25</v>
      </c>
      <c r="I6" s="436" t="s">
        <v>564</v>
      </c>
    </row>
    <row r="7" spans="1:9">
      <c r="A7" s="428" t="s">
        <v>1</v>
      </c>
      <c r="B7" s="426">
        <f>SUM(B8:B15)</f>
        <v>35876</v>
      </c>
      <c r="C7" s="426">
        <f>SUM(C8:C15)</f>
        <v>4164</v>
      </c>
      <c r="D7" s="426">
        <f>B7+C7</f>
        <v>40040</v>
      </c>
      <c r="E7" s="460">
        <f>B7/D7</f>
        <v>0.89600399600399605</v>
      </c>
      <c r="F7" s="426">
        <f>SUM(F8:F15)</f>
        <v>1095</v>
      </c>
      <c r="G7" s="426">
        <f>SUM(G8:G15)</f>
        <v>103</v>
      </c>
      <c r="H7" s="426">
        <f>SUM(H8:H15)</f>
        <v>1198</v>
      </c>
      <c r="I7" s="424">
        <f>F7/H7</f>
        <v>0.91402337228714525</v>
      </c>
    </row>
    <row r="8" spans="1:9">
      <c r="A8" s="421" t="s">
        <v>527</v>
      </c>
      <c r="B8" s="309">
        <v>0</v>
      </c>
      <c r="C8" s="309">
        <v>0</v>
      </c>
      <c r="D8" s="419">
        <f>B8+C8</f>
        <v>0</v>
      </c>
      <c r="E8" s="418" t="s">
        <v>52</v>
      </c>
      <c r="F8" s="309">
        <v>0</v>
      </c>
      <c r="G8" s="309">
        <v>0</v>
      </c>
      <c r="H8" s="419">
        <f>G8+F8</f>
        <v>0</v>
      </c>
      <c r="I8" s="418" t="s">
        <v>52</v>
      </c>
    </row>
    <row r="9" spans="1:9">
      <c r="A9" s="421" t="s">
        <v>205</v>
      </c>
      <c r="B9" s="309">
        <v>21</v>
      </c>
      <c r="C9" s="309">
        <v>7</v>
      </c>
      <c r="D9" s="419">
        <f>B9+C9</f>
        <v>28</v>
      </c>
      <c r="E9" s="422">
        <f>B9/D9</f>
        <v>0.75</v>
      </c>
      <c r="F9" s="309">
        <v>1</v>
      </c>
      <c r="G9" s="309">
        <v>0</v>
      </c>
      <c r="H9" s="419">
        <f>G9+F9</f>
        <v>1</v>
      </c>
      <c r="I9" s="422">
        <f>F9/H9</f>
        <v>1</v>
      </c>
    </row>
    <row r="10" spans="1:9">
      <c r="A10" s="421" t="s">
        <v>58</v>
      </c>
      <c r="B10" s="309"/>
      <c r="C10" s="309"/>
      <c r="D10" s="426" t="s">
        <v>7</v>
      </c>
      <c r="E10" s="422" t="s">
        <v>7</v>
      </c>
      <c r="F10" s="419"/>
      <c r="G10" s="419"/>
      <c r="H10" s="419"/>
      <c r="I10" s="422" t="s">
        <v>7</v>
      </c>
    </row>
    <row r="11" spans="1:9">
      <c r="A11" s="434" t="s">
        <v>184</v>
      </c>
      <c r="B11" s="309">
        <v>10071</v>
      </c>
      <c r="C11" s="309">
        <v>2621</v>
      </c>
      <c r="D11" s="457">
        <f t="shared" ref="D11:D16" si="0">B11+C11</f>
        <v>12692</v>
      </c>
      <c r="E11" s="422">
        <f t="shared" ref="E11:E19" si="1">B11/D11</f>
        <v>0.79349196344153794</v>
      </c>
      <c r="F11" s="309">
        <v>63</v>
      </c>
      <c r="G11" s="309">
        <v>18</v>
      </c>
      <c r="H11" s="419">
        <f t="shared" ref="H11:H27" si="2">G11+F11</f>
        <v>81</v>
      </c>
      <c r="I11" s="422">
        <f>F11/H11</f>
        <v>0.77777777777777779</v>
      </c>
    </row>
    <row r="12" spans="1:9">
      <c r="A12" s="434" t="s">
        <v>185</v>
      </c>
      <c r="B12" s="309">
        <v>7017</v>
      </c>
      <c r="C12" s="309">
        <v>777</v>
      </c>
      <c r="D12" s="457">
        <f t="shared" si="0"/>
        <v>7794</v>
      </c>
      <c r="E12" s="422">
        <f t="shared" si="1"/>
        <v>0.90030792917628943</v>
      </c>
      <c r="F12" s="309">
        <v>147</v>
      </c>
      <c r="G12" s="309">
        <v>17</v>
      </c>
      <c r="H12" s="419">
        <f t="shared" si="2"/>
        <v>164</v>
      </c>
      <c r="I12" s="422">
        <f>F12/H12</f>
        <v>0.89634146341463417</v>
      </c>
    </row>
    <row r="13" spans="1:9" ht="10.5" customHeight="1">
      <c r="A13" s="434" t="s">
        <v>186</v>
      </c>
      <c r="B13" s="309">
        <v>18172</v>
      </c>
      <c r="C13" s="309">
        <v>579</v>
      </c>
      <c r="D13" s="457">
        <f t="shared" si="0"/>
        <v>18751</v>
      </c>
      <c r="E13" s="422">
        <f t="shared" si="1"/>
        <v>0.96912164684550162</v>
      </c>
      <c r="F13" s="309">
        <v>866</v>
      </c>
      <c r="G13" s="309">
        <v>63</v>
      </c>
      <c r="H13" s="419">
        <f t="shared" si="2"/>
        <v>929</v>
      </c>
      <c r="I13" s="422">
        <f>F13/H13</f>
        <v>0.9321851453175457</v>
      </c>
    </row>
    <row r="14" spans="1:9">
      <c r="A14" s="421" t="s">
        <v>525</v>
      </c>
      <c r="B14" s="309">
        <v>594</v>
      </c>
      <c r="C14" s="309">
        <v>176</v>
      </c>
      <c r="D14" s="457">
        <f t="shared" si="0"/>
        <v>770</v>
      </c>
      <c r="E14" s="422">
        <f t="shared" si="1"/>
        <v>0.77142857142857146</v>
      </c>
      <c r="F14" s="309">
        <v>18</v>
      </c>
      <c r="G14" s="309">
        <v>5</v>
      </c>
      <c r="H14" s="419">
        <f t="shared" si="2"/>
        <v>23</v>
      </c>
      <c r="I14" s="422">
        <f>F14/H14</f>
        <v>0.78260869565217395</v>
      </c>
    </row>
    <row r="15" spans="1:9">
      <c r="A15" s="421" t="s">
        <v>524</v>
      </c>
      <c r="B15" s="309">
        <v>1</v>
      </c>
      <c r="C15" s="309">
        <v>4</v>
      </c>
      <c r="D15" s="457">
        <f t="shared" si="0"/>
        <v>5</v>
      </c>
      <c r="E15" s="422">
        <f t="shared" si="1"/>
        <v>0.2</v>
      </c>
      <c r="F15" s="309">
        <v>0</v>
      </c>
      <c r="G15" s="309">
        <v>0</v>
      </c>
      <c r="H15" s="419">
        <f t="shared" si="2"/>
        <v>0</v>
      </c>
      <c r="I15" s="418" t="s">
        <v>52</v>
      </c>
    </row>
    <row r="16" spans="1:9" ht="21.75" customHeight="1">
      <c r="A16" s="433" t="s">
        <v>523</v>
      </c>
      <c r="B16" s="431">
        <v>4099</v>
      </c>
      <c r="C16" s="431">
        <v>465</v>
      </c>
      <c r="D16" s="459">
        <f t="shared" si="0"/>
        <v>4564</v>
      </c>
      <c r="E16" s="429">
        <f t="shared" si="1"/>
        <v>0.89811568799298858</v>
      </c>
      <c r="F16" s="431">
        <v>81</v>
      </c>
      <c r="G16" s="431">
        <v>23</v>
      </c>
      <c r="H16" s="459">
        <f t="shared" si="2"/>
        <v>104</v>
      </c>
      <c r="I16" s="429">
        <f>F16/H16</f>
        <v>0.77884615384615385</v>
      </c>
    </row>
    <row r="17" spans="1:10" ht="21" customHeight="1">
      <c r="A17" s="428" t="s">
        <v>0</v>
      </c>
      <c r="B17" s="426">
        <f>SUM(B18:B27)</f>
        <v>2591</v>
      </c>
      <c r="C17" s="426">
        <f>SUM(C18:C27)</f>
        <v>371</v>
      </c>
      <c r="D17" s="426">
        <f>SUM(D18:D27)</f>
        <v>2962</v>
      </c>
      <c r="E17" s="424">
        <f t="shared" si="1"/>
        <v>0.87474679270763001</v>
      </c>
      <c r="F17" s="426">
        <f>SUM(F18:F27)</f>
        <v>4</v>
      </c>
      <c r="G17" s="426">
        <f>SUM(G18:G27)</f>
        <v>1</v>
      </c>
      <c r="H17" s="425">
        <f t="shared" si="2"/>
        <v>5</v>
      </c>
      <c r="I17" s="424">
        <f>F17/H17</f>
        <v>0.8</v>
      </c>
    </row>
    <row r="18" spans="1:10">
      <c r="A18" s="421" t="s">
        <v>521</v>
      </c>
      <c r="B18" s="309">
        <v>2540</v>
      </c>
      <c r="C18" s="309">
        <v>371</v>
      </c>
      <c r="D18" s="419">
        <f t="shared" ref="D18:D27" si="3">B18+C18</f>
        <v>2911</v>
      </c>
      <c r="E18" s="422">
        <f t="shared" si="1"/>
        <v>0.87255238749570596</v>
      </c>
      <c r="F18" s="309">
        <v>1</v>
      </c>
      <c r="G18" s="309">
        <v>1</v>
      </c>
      <c r="H18" s="457">
        <f t="shared" si="2"/>
        <v>2</v>
      </c>
      <c r="I18" s="458">
        <f>F18/H18</f>
        <v>0.5</v>
      </c>
    </row>
    <row r="19" spans="1:10">
      <c r="A19" s="421" t="s">
        <v>520</v>
      </c>
      <c r="B19" s="309">
        <v>10</v>
      </c>
      <c r="C19" s="309">
        <v>0</v>
      </c>
      <c r="D19" s="419">
        <f t="shared" si="3"/>
        <v>10</v>
      </c>
      <c r="E19" s="422">
        <f t="shared" si="1"/>
        <v>1</v>
      </c>
      <c r="F19" s="309">
        <v>0</v>
      </c>
      <c r="G19" s="309">
        <v>0</v>
      </c>
      <c r="H19" s="457">
        <f t="shared" si="2"/>
        <v>0</v>
      </c>
      <c r="I19" s="418" t="s">
        <v>52</v>
      </c>
    </row>
    <row r="20" spans="1:10">
      <c r="A20" s="421" t="s">
        <v>519</v>
      </c>
      <c r="B20" s="309">
        <v>0</v>
      </c>
      <c r="C20" s="309">
        <v>0</v>
      </c>
      <c r="D20" s="419">
        <f t="shared" si="3"/>
        <v>0</v>
      </c>
      <c r="E20" s="418" t="s">
        <v>52</v>
      </c>
      <c r="F20" s="309">
        <v>1</v>
      </c>
      <c r="G20" s="309">
        <v>0</v>
      </c>
      <c r="H20" s="457">
        <f t="shared" si="2"/>
        <v>1</v>
      </c>
      <c r="I20" s="458">
        <f>F20/H20</f>
        <v>1</v>
      </c>
    </row>
    <row r="21" spans="1:10">
      <c r="A21" s="421" t="s">
        <v>563</v>
      </c>
      <c r="B21" s="309">
        <v>0</v>
      </c>
      <c r="C21" s="309">
        <v>0</v>
      </c>
      <c r="D21" s="419">
        <f t="shared" si="3"/>
        <v>0</v>
      </c>
      <c r="E21" s="418" t="s">
        <v>52</v>
      </c>
      <c r="F21" s="309">
        <v>2</v>
      </c>
      <c r="G21" s="309">
        <v>0</v>
      </c>
      <c r="H21" s="457">
        <f t="shared" si="2"/>
        <v>2</v>
      </c>
      <c r="I21" s="458">
        <f>F21/H21</f>
        <v>1</v>
      </c>
    </row>
    <row r="22" spans="1:10">
      <c r="A22" s="421" t="s">
        <v>517</v>
      </c>
      <c r="B22" s="309">
        <v>37</v>
      </c>
      <c r="C22" s="309">
        <v>0</v>
      </c>
      <c r="D22" s="419">
        <f t="shared" si="3"/>
        <v>37</v>
      </c>
      <c r="E22" s="422">
        <f>B22/D22</f>
        <v>1</v>
      </c>
      <c r="F22" s="309">
        <v>0</v>
      </c>
      <c r="G22" s="309">
        <v>0</v>
      </c>
      <c r="H22" s="457">
        <f t="shared" si="2"/>
        <v>0</v>
      </c>
      <c r="I22" s="418" t="s">
        <v>52</v>
      </c>
    </row>
    <row r="23" spans="1:10">
      <c r="A23" s="421" t="s">
        <v>545</v>
      </c>
      <c r="B23" s="309">
        <v>0</v>
      </c>
      <c r="C23" s="309">
        <v>0</v>
      </c>
      <c r="D23" s="419">
        <f t="shared" si="3"/>
        <v>0</v>
      </c>
      <c r="E23" s="418" t="s">
        <v>52</v>
      </c>
      <c r="F23" s="309">
        <v>0</v>
      </c>
      <c r="G23" s="309">
        <v>0</v>
      </c>
      <c r="H23" s="457">
        <f t="shared" si="2"/>
        <v>0</v>
      </c>
      <c r="I23" s="418" t="s">
        <v>52</v>
      </c>
    </row>
    <row r="24" spans="1:10">
      <c r="A24" s="421" t="s">
        <v>516</v>
      </c>
      <c r="B24" s="309">
        <v>0</v>
      </c>
      <c r="C24" s="309">
        <v>0</v>
      </c>
      <c r="D24" s="419">
        <f t="shared" si="3"/>
        <v>0</v>
      </c>
      <c r="E24" s="418" t="s">
        <v>52</v>
      </c>
      <c r="F24" s="309">
        <v>0</v>
      </c>
      <c r="G24" s="309">
        <v>0</v>
      </c>
      <c r="H24" s="457">
        <f t="shared" si="2"/>
        <v>0</v>
      </c>
      <c r="I24" s="418" t="s">
        <v>52</v>
      </c>
    </row>
    <row r="25" spans="1:10">
      <c r="A25" s="421" t="s">
        <v>96</v>
      </c>
      <c r="B25" s="309">
        <v>3</v>
      </c>
      <c r="C25" s="309">
        <v>0</v>
      </c>
      <c r="D25" s="419">
        <f t="shared" si="3"/>
        <v>3</v>
      </c>
      <c r="E25" s="422">
        <f>B25/D25</f>
        <v>1</v>
      </c>
      <c r="F25" s="309">
        <v>0</v>
      </c>
      <c r="G25" s="309">
        <v>0</v>
      </c>
      <c r="H25" s="457">
        <f t="shared" si="2"/>
        <v>0</v>
      </c>
      <c r="I25" s="418" t="s">
        <v>52</v>
      </c>
    </row>
    <row r="26" spans="1:10">
      <c r="A26" s="421" t="s">
        <v>179</v>
      </c>
      <c r="B26" s="309">
        <v>0</v>
      </c>
      <c r="C26" s="309">
        <v>0</v>
      </c>
      <c r="D26" s="419">
        <f t="shared" si="3"/>
        <v>0</v>
      </c>
      <c r="E26" s="418" t="s">
        <v>52</v>
      </c>
      <c r="F26" s="309">
        <v>0</v>
      </c>
      <c r="G26" s="309">
        <v>0</v>
      </c>
      <c r="H26" s="457">
        <f t="shared" si="2"/>
        <v>0</v>
      </c>
      <c r="I26" s="418" t="s">
        <v>52</v>
      </c>
    </row>
    <row r="27" spans="1:10">
      <c r="A27" s="417" t="s">
        <v>176</v>
      </c>
      <c r="B27" s="304">
        <v>1</v>
      </c>
      <c r="C27" s="304">
        <v>0</v>
      </c>
      <c r="D27" s="415">
        <f t="shared" si="3"/>
        <v>1</v>
      </c>
      <c r="E27" s="414">
        <f>B27/D27</f>
        <v>1</v>
      </c>
      <c r="F27" s="304">
        <v>0</v>
      </c>
      <c r="G27" s="304">
        <v>0</v>
      </c>
      <c r="H27" s="456">
        <f t="shared" si="2"/>
        <v>0</v>
      </c>
      <c r="I27" s="455" t="s">
        <v>52</v>
      </c>
      <c r="J27" s="413"/>
    </row>
    <row r="28" spans="1:10">
      <c r="A28" s="413"/>
      <c r="B28" s="411"/>
      <c r="C28" s="411"/>
      <c r="D28" s="411"/>
      <c r="E28" s="410"/>
      <c r="F28" s="411"/>
      <c r="G28" s="411"/>
      <c r="H28" s="231"/>
      <c r="I28" s="454"/>
      <c r="J28" s="413"/>
    </row>
    <row r="29" spans="1:10">
      <c r="A29" s="413" t="s">
        <v>513</v>
      </c>
      <c r="B29" s="411"/>
      <c r="C29" s="411"/>
      <c r="D29" s="411"/>
      <c r="E29" s="410"/>
      <c r="F29" s="411"/>
      <c r="G29" s="411"/>
      <c r="H29" s="411"/>
      <c r="I29" s="454"/>
      <c r="J29" s="413"/>
    </row>
    <row r="30" spans="1:10">
      <c r="A30" s="413" t="s">
        <v>576</v>
      </c>
      <c r="B30" s="413"/>
      <c r="C30" s="413"/>
      <c r="D30" s="413"/>
      <c r="E30" s="453"/>
      <c r="F30" s="413"/>
      <c r="G30" s="413"/>
      <c r="H30" s="413"/>
      <c r="I30" s="453"/>
      <c r="J30" s="413"/>
    </row>
    <row r="31" spans="1:10">
      <c r="A31" s="413" t="s">
        <v>575</v>
      </c>
      <c r="B31" s="413"/>
      <c r="C31" s="413"/>
      <c r="D31" s="413"/>
      <c r="E31" s="453"/>
      <c r="F31" s="413"/>
      <c r="G31" s="413"/>
      <c r="H31" s="413"/>
      <c r="I31" s="453"/>
      <c r="J31" s="413"/>
    </row>
    <row r="32" spans="1:10">
      <c r="A32" s="413" t="s">
        <v>574</v>
      </c>
      <c r="B32" s="413"/>
      <c r="C32" s="413"/>
      <c r="D32" s="413"/>
      <c r="E32" s="453"/>
      <c r="F32" s="413"/>
      <c r="G32" s="413"/>
      <c r="H32" s="413"/>
      <c r="I32" s="453"/>
      <c r="J32" s="413"/>
    </row>
    <row r="33" spans="1:10">
      <c r="A33" s="413" t="s">
        <v>573</v>
      </c>
      <c r="B33" s="413"/>
      <c r="C33" s="413"/>
      <c r="D33" s="413"/>
      <c r="E33" s="453"/>
      <c r="F33" s="413"/>
      <c r="G33" s="413"/>
      <c r="H33" s="413"/>
      <c r="I33" s="453"/>
      <c r="J33" s="413"/>
    </row>
    <row r="34" spans="1:10">
      <c r="A34" s="413" t="s">
        <v>572</v>
      </c>
      <c r="B34" s="413"/>
      <c r="C34" s="413"/>
      <c r="D34" s="413"/>
      <c r="E34" s="453"/>
      <c r="F34" s="413"/>
      <c r="G34" s="413"/>
      <c r="H34" s="413"/>
      <c r="I34" s="453"/>
      <c r="J34" s="413"/>
    </row>
    <row r="35" spans="1:10">
      <c r="A35" s="413" t="s">
        <v>571</v>
      </c>
      <c r="B35" s="413"/>
      <c r="C35" s="413"/>
      <c r="D35" s="413"/>
      <c r="E35" s="453"/>
      <c r="F35" s="413"/>
      <c r="G35" s="413"/>
      <c r="H35" s="413"/>
      <c r="I35" s="453"/>
      <c r="J35" s="413"/>
    </row>
    <row r="36" spans="1:10">
      <c r="A36" s="413" t="s">
        <v>570</v>
      </c>
      <c r="B36" s="413"/>
      <c r="C36" s="413"/>
      <c r="D36" s="413"/>
      <c r="E36" s="453"/>
      <c r="F36" s="413"/>
      <c r="G36" s="413"/>
      <c r="H36" s="413"/>
      <c r="I36" s="453"/>
      <c r="J36" s="413"/>
    </row>
    <row r="37" spans="1:10">
      <c r="A37" s="409" t="s">
        <v>560</v>
      </c>
      <c r="B37" s="409"/>
      <c r="C37" s="409"/>
      <c r="D37" s="409"/>
      <c r="E37" s="410"/>
      <c r="F37" s="409"/>
      <c r="G37" s="409"/>
      <c r="H37" s="409"/>
      <c r="I37" s="410"/>
      <c r="J37" s="409"/>
    </row>
    <row r="39" spans="1:10">
      <c r="B39" s="408"/>
      <c r="C39" s="408"/>
      <c r="F39" s="408"/>
      <c r="G39" s="408"/>
    </row>
  </sheetData>
  <printOptions gridLinesSet="0"/>
  <pageMargins left="0.75" right="0.5" top="1" bottom="1" header="0.5" footer="0.5"/>
  <pageSetup firstPageNumber="29" orientation="portrait" useFirstPageNumber="1" horizontalDpi="4294967292" verticalDpi="4294967292" r:id="rId1"/>
  <headerFooter alignWithMargins="0">
    <oddFooter>&amp;C&amp;"Times New Roman,Regular"&amp;P of 31</oddFooter>
  </headerFooter>
  <ignoredErrors>
    <ignoredError sqref="B7:G7" formulaRange="1"/>
    <ignoredError sqref="D17:E17" 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showGridLines="0" workbookViewId="0">
      <selection activeCell="S1" sqref="S1"/>
    </sheetView>
  </sheetViews>
  <sheetFormatPr defaultRowHeight="12.6"/>
  <cols>
    <col min="1" max="1" width="19.6640625" style="229" customWidth="1"/>
    <col min="2" max="11" width="7.77734375" style="229" customWidth="1"/>
    <col min="12" max="13" width="6.44140625" style="229" hidden="1" customWidth="1"/>
    <col min="14" max="17" width="7" style="229" hidden="1" customWidth="1"/>
    <col min="18" max="18" width="6.5546875" style="229" customWidth="1"/>
    <col min="19" max="25" width="8.88671875" style="230"/>
    <col min="26" max="262" width="8.88671875" style="229"/>
    <col min="263" max="263" width="26.44140625" style="229" customWidth="1"/>
    <col min="264" max="267" width="7" style="229" customWidth="1"/>
    <col min="268" max="270" width="7" style="229" bestFit="1" customWidth="1"/>
    <col min="271" max="273" width="7" style="229" customWidth="1"/>
    <col min="274" max="274" width="6.5546875" style="229" customWidth="1"/>
    <col min="275" max="518" width="8.88671875" style="229"/>
    <col min="519" max="519" width="26.44140625" style="229" customWidth="1"/>
    <col min="520" max="523" width="7" style="229" customWidth="1"/>
    <col min="524" max="526" width="7" style="229" bestFit="1" customWidth="1"/>
    <col min="527" max="529" width="7" style="229" customWidth="1"/>
    <col min="530" max="530" width="6.5546875" style="229" customWidth="1"/>
    <col min="531" max="774" width="8.88671875" style="229"/>
    <col min="775" max="775" width="26.44140625" style="229" customWidth="1"/>
    <col min="776" max="779" width="7" style="229" customWidth="1"/>
    <col min="780" max="782" width="7" style="229" bestFit="1" customWidth="1"/>
    <col min="783" max="785" width="7" style="229" customWidth="1"/>
    <col min="786" max="786" width="6.5546875" style="229" customWidth="1"/>
    <col min="787" max="1030" width="8.88671875" style="229"/>
    <col min="1031" max="1031" width="26.44140625" style="229" customWidth="1"/>
    <col min="1032" max="1035" width="7" style="229" customWidth="1"/>
    <col min="1036" max="1038" width="7" style="229" bestFit="1" customWidth="1"/>
    <col min="1039" max="1041" width="7" style="229" customWidth="1"/>
    <col min="1042" max="1042" width="6.5546875" style="229" customWidth="1"/>
    <col min="1043" max="1286" width="8.88671875" style="229"/>
    <col min="1287" max="1287" width="26.44140625" style="229" customWidth="1"/>
    <col min="1288" max="1291" width="7" style="229" customWidth="1"/>
    <col min="1292" max="1294" width="7" style="229" bestFit="1" customWidth="1"/>
    <col min="1295" max="1297" width="7" style="229" customWidth="1"/>
    <col min="1298" max="1298" width="6.5546875" style="229" customWidth="1"/>
    <col min="1299" max="1542" width="8.88671875" style="229"/>
    <col min="1543" max="1543" width="26.44140625" style="229" customWidth="1"/>
    <col min="1544" max="1547" width="7" style="229" customWidth="1"/>
    <col min="1548" max="1550" width="7" style="229" bestFit="1" customWidth="1"/>
    <col min="1551" max="1553" width="7" style="229" customWidth="1"/>
    <col min="1554" max="1554" width="6.5546875" style="229" customWidth="1"/>
    <col min="1555" max="1798" width="8.88671875" style="229"/>
    <col min="1799" max="1799" width="26.44140625" style="229" customWidth="1"/>
    <col min="1800" max="1803" width="7" style="229" customWidth="1"/>
    <col min="1804" max="1806" width="7" style="229" bestFit="1" customWidth="1"/>
    <col min="1807" max="1809" width="7" style="229" customWidth="1"/>
    <col min="1810" max="1810" width="6.5546875" style="229" customWidth="1"/>
    <col min="1811" max="2054" width="8.88671875" style="229"/>
    <col min="2055" max="2055" width="26.44140625" style="229" customWidth="1"/>
    <col min="2056" max="2059" width="7" style="229" customWidth="1"/>
    <col min="2060" max="2062" width="7" style="229" bestFit="1" customWidth="1"/>
    <col min="2063" max="2065" width="7" style="229" customWidth="1"/>
    <col min="2066" max="2066" width="6.5546875" style="229" customWidth="1"/>
    <col min="2067" max="2310" width="8.88671875" style="229"/>
    <col min="2311" max="2311" width="26.44140625" style="229" customWidth="1"/>
    <col min="2312" max="2315" width="7" style="229" customWidth="1"/>
    <col min="2316" max="2318" width="7" style="229" bestFit="1" customWidth="1"/>
    <col min="2319" max="2321" width="7" style="229" customWidth="1"/>
    <col min="2322" max="2322" width="6.5546875" style="229" customWidth="1"/>
    <col min="2323" max="2566" width="8.88671875" style="229"/>
    <col min="2567" max="2567" width="26.44140625" style="229" customWidth="1"/>
    <col min="2568" max="2571" width="7" style="229" customWidth="1"/>
    <col min="2572" max="2574" width="7" style="229" bestFit="1" customWidth="1"/>
    <col min="2575" max="2577" width="7" style="229" customWidth="1"/>
    <col min="2578" max="2578" width="6.5546875" style="229" customWidth="1"/>
    <col min="2579" max="2822" width="8.88671875" style="229"/>
    <col min="2823" max="2823" width="26.44140625" style="229" customWidth="1"/>
    <col min="2824" max="2827" width="7" style="229" customWidth="1"/>
    <col min="2828" max="2830" width="7" style="229" bestFit="1" customWidth="1"/>
    <col min="2831" max="2833" width="7" style="229" customWidth="1"/>
    <col min="2834" max="2834" width="6.5546875" style="229" customWidth="1"/>
    <col min="2835" max="3078" width="8.88671875" style="229"/>
    <col min="3079" max="3079" width="26.44140625" style="229" customWidth="1"/>
    <col min="3080" max="3083" width="7" style="229" customWidth="1"/>
    <col min="3084" max="3086" width="7" style="229" bestFit="1" customWidth="1"/>
    <col min="3087" max="3089" width="7" style="229" customWidth="1"/>
    <col min="3090" max="3090" width="6.5546875" style="229" customWidth="1"/>
    <col min="3091" max="3334" width="8.88671875" style="229"/>
    <col min="3335" max="3335" width="26.44140625" style="229" customWidth="1"/>
    <col min="3336" max="3339" width="7" style="229" customWidth="1"/>
    <col min="3340" max="3342" width="7" style="229" bestFit="1" customWidth="1"/>
    <col min="3343" max="3345" width="7" style="229" customWidth="1"/>
    <col min="3346" max="3346" width="6.5546875" style="229" customWidth="1"/>
    <col min="3347" max="3590" width="8.88671875" style="229"/>
    <col min="3591" max="3591" width="26.44140625" style="229" customWidth="1"/>
    <col min="3592" max="3595" width="7" style="229" customWidth="1"/>
    <col min="3596" max="3598" width="7" style="229" bestFit="1" customWidth="1"/>
    <col min="3599" max="3601" width="7" style="229" customWidth="1"/>
    <col min="3602" max="3602" width="6.5546875" style="229" customWidth="1"/>
    <col min="3603" max="3846" width="8.88671875" style="229"/>
    <col min="3847" max="3847" width="26.44140625" style="229" customWidth="1"/>
    <col min="3848" max="3851" width="7" style="229" customWidth="1"/>
    <col min="3852" max="3854" width="7" style="229" bestFit="1" customWidth="1"/>
    <col min="3855" max="3857" width="7" style="229" customWidth="1"/>
    <col min="3858" max="3858" width="6.5546875" style="229" customWidth="1"/>
    <col min="3859" max="4102" width="8.88671875" style="229"/>
    <col min="4103" max="4103" width="26.44140625" style="229" customWidth="1"/>
    <col min="4104" max="4107" width="7" style="229" customWidth="1"/>
    <col min="4108" max="4110" width="7" style="229" bestFit="1" customWidth="1"/>
    <col min="4111" max="4113" width="7" style="229" customWidth="1"/>
    <col min="4114" max="4114" width="6.5546875" style="229" customWidth="1"/>
    <col min="4115" max="4358" width="8.88671875" style="229"/>
    <col min="4359" max="4359" width="26.44140625" style="229" customWidth="1"/>
    <col min="4360" max="4363" width="7" style="229" customWidth="1"/>
    <col min="4364" max="4366" width="7" style="229" bestFit="1" customWidth="1"/>
    <col min="4367" max="4369" width="7" style="229" customWidth="1"/>
    <col min="4370" max="4370" width="6.5546875" style="229" customWidth="1"/>
    <col min="4371" max="4614" width="8.88671875" style="229"/>
    <col min="4615" max="4615" width="26.44140625" style="229" customWidth="1"/>
    <col min="4616" max="4619" width="7" style="229" customWidth="1"/>
    <col min="4620" max="4622" width="7" style="229" bestFit="1" customWidth="1"/>
    <col min="4623" max="4625" width="7" style="229" customWidth="1"/>
    <col min="4626" max="4626" width="6.5546875" style="229" customWidth="1"/>
    <col min="4627" max="4870" width="8.88671875" style="229"/>
    <col min="4871" max="4871" width="26.44140625" style="229" customWidth="1"/>
    <col min="4872" max="4875" width="7" style="229" customWidth="1"/>
    <col min="4876" max="4878" width="7" style="229" bestFit="1" customWidth="1"/>
    <col min="4879" max="4881" width="7" style="229" customWidth="1"/>
    <col min="4882" max="4882" width="6.5546875" style="229" customWidth="1"/>
    <col min="4883" max="5126" width="8.88671875" style="229"/>
    <col min="5127" max="5127" width="26.44140625" style="229" customWidth="1"/>
    <col min="5128" max="5131" width="7" style="229" customWidth="1"/>
    <col min="5132" max="5134" width="7" style="229" bestFit="1" customWidth="1"/>
    <col min="5135" max="5137" width="7" style="229" customWidth="1"/>
    <col min="5138" max="5138" width="6.5546875" style="229" customWidth="1"/>
    <col min="5139" max="5382" width="8.88671875" style="229"/>
    <col min="5383" max="5383" width="26.44140625" style="229" customWidth="1"/>
    <col min="5384" max="5387" width="7" style="229" customWidth="1"/>
    <col min="5388" max="5390" width="7" style="229" bestFit="1" customWidth="1"/>
    <col min="5391" max="5393" width="7" style="229" customWidth="1"/>
    <col min="5394" max="5394" width="6.5546875" style="229" customWidth="1"/>
    <col min="5395" max="5638" width="8.88671875" style="229"/>
    <col min="5639" max="5639" width="26.44140625" style="229" customWidth="1"/>
    <col min="5640" max="5643" width="7" style="229" customWidth="1"/>
    <col min="5644" max="5646" width="7" style="229" bestFit="1" customWidth="1"/>
    <col min="5647" max="5649" width="7" style="229" customWidth="1"/>
    <col min="5650" max="5650" width="6.5546875" style="229" customWidth="1"/>
    <col min="5651" max="5894" width="8.88671875" style="229"/>
    <col min="5895" max="5895" width="26.44140625" style="229" customWidth="1"/>
    <col min="5896" max="5899" width="7" style="229" customWidth="1"/>
    <col min="5900" max="5902" width="7" style="229" bestFit="1" customWidth="1"/>
    <col min="5903" max="5905" width="7" style="229" customWidth="1"/>
    <col min="5906" max="5906" width="6.5546875" style="229" customWidth="1"/>
    <col min="5907" max="6150" width="8.88671875" style="229"/>
    <col min="6151" max="6151" width="26.44140625" style="229" customWidth="1"/>
    <col min="6152" max="6155" width="7" style="229" customWidth="1"/>
    <col min="6156" max="6158" width="7" style="229" bestFit="1" customWidth="1"/>
    <col min="6159" max="6161" width="7" style="229" customWidth="1"/>
    <col min="6162" max="6162" width="6.5546875" style="229" customWidth="1"/>
    <col min="6163" max="6406" width="8.88671875" style="229"/>
    <col min="6407" max="6407" width="26.44140625" style="229" customWidth="1"/>
    <col min="6408" max="6411" width="7" style="229" customWidth="1"/>
    <col min="6412" max="6414" width="7" style="229" bestFit="1" customWidth="1"/>
    <col min="6415" max="6417" width="7" style="229" customWidth="1"/>
    <col min="6418" max="6418" width="6.5546875" style="229" customWidth="1"/>
    <col min="6419" max="6662" width="8.88671875" style="229"/>
    <col min="6663" max="6663" width="26.44140625" style="229" customWidth="1"/>
    <col min="6664" max="6667" width="7" style="229" customWidth="1"/>
    <col min="6668" max="6670" width="7" style="229" bestFit="1" customWidth="1"/>
    <col min="6671" max="6673" width="7" style="229" customWidth="1"/>
    <col min="6674" max="6674" width="6.5546875" style="229" customWidth="1"/>
    <col min="6675" max="6918" width="8.88671875" style="229"/>
    <col min="6919" max="6919" width="26.44140625" style="229" customWidth="1"/>
    <col min="6920" max="6923" width="7" style="229" customWidth="1"/>
    <col min="6924" max="6926" width="7" style="229" bestFit="1" customWidth="1"/>
    <col min="6927" max="6929" width="7" style="229" customWidth="1"/>
    <col min="6930" max="6930" width="6.5546875" style="229" customWidth="1"/>
    <col min="6931" max="7174" width="8.88671875" style="229"/>
    <col min="7175" max="7175" width="26.44140625" style="229" customWidth="1"/>
    <col min="7176" max="7179" width="7" style="229" customWidth="1"/>
    <col min="7180" max="7182" width="7" style="229" bestFit="1" customWidth="1"/>
    <col min="7183" max="7185" width="7" style="229" customWidth="1"/>
    <col min="7186" max="7186" width="6.5546875" style="229" customWidth="1"/>
    <col min="7187" max="7430" width="8.88671875" style="229"/>
    <col min="7431" max="7431" width="26.44140625" style="229" customWidth="1"/>
    <col min="7432" max="7435" width="7" style="229" customWidth="1"/>
    <col min="7436" max="7438" width="7" style="229" bestFit="1" customWidth="1"/>
    <col min="7439" max="7441" width="7" style="229" customWidth="1"/>
    <col min="7442" max="7442" width="6.5546875" style="229" customWidth="1"/>
    <col min="7443" max="7686" width="8.88671875" style="229"/>
    <col min="7687" max="7687" width="26.44140625" style="229" customWidth="1"/>
    <col min="7688" max="7691" width="7" style="229" customWidth="1"/>
    <col min="7692" max="7694" width="7" style="229" bestFit="1" customWidth="1"/>
    <col min="7695" max="7697" width="7" style="229" customWidth="1"/>
    <col min="7698" max="7698" width="6.5546875" style="229" customWidth="1"/>
    <col min="7699" max="7942" width="8.88671875" style="229"/>
    <col min="7943" max="7943" width="26.44140625" style="229" customWidth="1"/>
    <col min="7944" max="7947" width="7" style="229" customWidth="1"/>
    <col min="7948" max="7950" width="7" style="229" bestFit="1" customWidth="1"/>
    <col min="7951" max="7953" width="7" style="229" customWidth="1"/>
    <col min="7954" max="7954" width="6.5546875" style="229" customWidth="1"/>
    <col min="7955" max="8198" width="8.88671875" style="229"/>
    <col min="8199" max="8199" width="26.44140625" style="229" customWidth="1"/>
    <col min="8200" max="8203" width="7" style="229" customWidth="1"/>
    <col min="8204" max="8206" width="7" style="229" bestFit="1" customWidth="1"/>
    <col min="8207" max="8209" width="7" style="229" customWidth="1"/>
    <col min="8210" max="8210" width="6.5546875" style="229" customWidth="1"/>
    <col min="8211" max="8454" width="8.88671875" style="229"/>
    <col min="8455" max="8455" width="26.44140625" style="229" customWidth="1"/>
    <col min="8456" max="8459" width="7" style="229" customWidth="1"/>
    <col min="8460" max="8462" width="7" style="229" bestFit="1" customWidth="1"/>
    <col min="8463" max="8465" width="7" style="229" customWidth="1"/>
    <col min="8466" max="8466" width="6.5546875" style="229" customWidth="1"/>
    <col min="8467" max="8710" width="8.88671875" style="229"/>
    <col min="8711" max="8711" width="26.44140625" style="229" customWidth="1"/>
    <col min="8712" max="8715" width="7" style="229" customWidth="1"/>
    <col min="8716" max="8718" width="7" style="229" bestFit="1" customWidth="1"/>
    <col min="8719" max="8721" width="7" style="229" customWidth="1"/>
    <col min="8722" max="8722" width="6.5546875" style="229" customWidth="1"/>
    <col min="8723" max="8966" width="8.88671875" style="229"/>
    <col min="8967" max="8967" width="26.44140625" style="229" customWidth="1"/>
    <col min="8968" max="8971" width="7" style="229" customWidth="1"/>
    <col min="8972" max="8974" width="7" style="229" bestFit="1" customWidth="1"/>
    <col min="8975" max="8977" width="7" style="229" customWidth="1"/>
    <col min="8978" max="8978" width="6.5546875" style="229" customWidth="1"/>
    <col min="8979" max="9222" width="8.88671875" style="229"/>
    <col min="9223" max="9223" width="26.44140625" style="229" customWidth="1"/>
    <col min="9224" max="9227" width="7" style="229" customWidth="1"/>
    <col min="9228" max="9230" width="7" style="229" bestFit="1" customWidth="1"/>
    <col min="9231" max="9233" width="7" style="229" customWidth="1"/>
    <col min="9234" max="9234" width="6.5546875" style="229" customWidth="1"/>
    <col min="9235" max="9478" width="8.88671875" style="229"/>
    <col min="9479" max="9479" width="26.44140625" style="229" customWidth="1"/>
    <col min="9480" max="9483" width="7" style="229" customWidth="1"/>
    <col min="9484" max="9486" width="7" style="229" bestFit="1" customWidth="1"/>
    <col min="9487" max="9489" width="7" style="229" customWidth="1"/>
    <col min="9490" max="9490" width="6.5546875" style="229" customWidth="1"/>
    <col min="9491" max="9734" width="8.88671875" style="229"/>
    <col min="9735" max="9735" width="26.44140625" style="229" customWidth="1"/>
    <col min="9736" max="9739" width="7" style="229" customWidth="1"/>
    <col min="9740" max="9742" width="7" style="229" bestFit="1" customWidth="1"/>
    <col min="9743" max="9745" width="7" style="229" customWidth="1"/>
    <col min="9746" max="9746" width="6.5546875" style="229" customWidth="1"/>
    <col min="9747" max="9990" width="8.88671875" style="229"/>
    <col min="9991" max="9991" width="26.44140625" style="229" customWidth="1"/>
    <col min="9992" max="9995" width="7" style="229" customWidth="1"/>
    <col min="9996" max="9998" width="7" style="229" bestFit="1" customWidth="1"/>
    <col min="9999" max="10001" width="7" style="229" customWidth="1"/>
    <col min="10002" max="10002" width="6.5546875" style="229" customWidth="1"/>
    <col min="10003" max="10246" width="8.88671875" style="229"/>
    <col min="10247" max="10247" width="26.44140625" style="229" customWidth="1"/>
    <col min="10248" max="10251" width="7" style="229" customWidth="1"/>
    <col min="10252" max="10254" width="7" style="229" bestFit="1" customWidth="1"/>
    <col min="10255" max="10257" width="7" style="229" customWidth="1"/>
    <col min="10258" max="10258" width="6.5546875" style="229" customWidth="1"/>
    <col min="10259" max="10502" width="8.88671875" style="229"/>
    <col min="10503" max="10503" width="26.44140625" style="229" customWidth="1"/>
    <col min="10504" max="10507" width="7" style="229" customWidth="1"/>
    <col min="10508" max="10510" width="7" style="229" bestFit="1" customWidth="1"/>
    <col min="10511" max="10513" width="7" style="229" customWidth="1"/>
    <col min="10514" max="10514" width="6.5546875" style="229" customWidth="1"/>
    <col min="10515" max="10758" width="8.88671875" style="229"/>
    <col min="10759" max="10759" width="26.44140625" style="229" customWidth="1"/>
    <col min="10760" max="10763" width="7" style="229" customWidth="1"/>
    <col min="10764" max="10766" width="7" style="229" bestFit="1" customWidth="1"/>
    <col min="10767" max="10769" width="7" style="229" customWidth="1"/>
    <col min="10770" max="10770" width="6.5546875" style="229" customWidth="1"/>
    <col min="10771" max="11014" width="8.88671875" style="229"/>
    <col min="11015" max="11015" width="26.44140625" style="229" customWidth="1"/>
    <col min="11016" max="11019" width="7" style="229" customWidth="1"/>
    <col min="11020" max="11022" width="7" style="229" bestFit="1" customWidth="1"/>
    <col min="11023" max="11025" width="7" style="229" customWidth="1"/>
    <col min="11026" max="11026" width="6.5546875" style="229" customWidth="1"/>
    <col min="11027" max="11270" width="8.88671875" style="229"/>
    <col min="11271" max="11271" width="26.44140625" style="229" customWidth="1"/>
    <col min="11272" max="11275" width="7" style="229" customWidth="1"/>
    <col min="11276" max="11278" width="7" style="229" bestFit="1" customWidth="1"/>
    <col min="11279" max="11281" width="7" style="229" customWidth="1"/>
    <col min="11282" max="11282" width="6.5546875" style="229" customWidth="1"/>
    <col min="11283" max="11526" width="8.88671875" style="229"/>
    <col min="11527" max="11527" width="26.44140625" style="229" customWidth="1"/>
    <col min="11528" max="11531" width="7" style="229" customWidth="1"/>
    <col min="11532" max="11534" width="7" style="229" bestFit="1" customWidth="1"/>
    <col min="11535" max="11537" width="7" style="229" customWidth="1"/>
    <col min="11538" max="11538" width="6.5546875" style="229" customWidth="1"/>
    <col min="11539" max="11782" width="8.88671875" style="229"/>
    <col min="11783" max="11783" width="26.44140625" style="229" customWidth="1"/>
    <col min="11784" max="11787" width="7" style="229" customWidth="1"/>
    <col min="11788" max="11790" width="7" style="229" bestFit="1" customWidth="1"/>
    <col min="11791" max="11793" width="7" style="229" customWidth="1"/>
    <col min="11794" max="11794" width="6.5546875" style="229" customWidth="1"/>
    <col min="11795" max="12038" width="8.88671875" style="229"/>
    <col min="12039" max="12039" width="26.44140625" style="229" customWidth="1"/>
    <col min="12040" max="12043" width="7" style="229" customWidth="1"/>
    <col min="12044" max="12046" width="7" style="229" bestFit="1" customWidth="1"/>
    <col min="12047" max="12049" width="7" style="229" customWidth="1"/>
    <col min="12050" max="12050" width="6.5546875" style="229" customWidth="1"/>
    <col min="12051" max="12294" width="8.88671875" style="229"/>
    <col min="12295" max="12295" width="26.44140625" style="229" customWidth="1"/>
    <col min="12296" max="12299" width="7" style="229" customWidth="1"/>
    <col min="12300" max="12302" width="7" style="229" bestFit="1" customWidth="1"/>
    <col min="12303" max="12305" width="7" style="229" customWidth="1"/>
    <col min="12306" max="12306" width="6.5546875" style="229" customWidth="1"/>
    <col min="12307" max="12550" width="8.88671875" style="229"/>
    <col min="12551" max="12551" width="26.44140625" style="229" customWidth="1"/>
    <col min="12552" max="12555" width="7" style="229" customWidth="1"/>
    <col min="12556" max="12558" width="7" style="229" bestFit="1" customWidth="1"/>
    <col min="12559" max="12561" width="7" style="229" customWidth="1"/>
    <col min="12562" max="12562" width="6.5546875" style="229" customWidth="1"/>
    <col min="12563" max="12806" width="8.88671875" style="229"/>
    <col min="12807" max="12807" width="26.44140625" style="229" customWidth="1"/>
    <col min="12808" max="12811" width="7" style="229" customWidth="1"/>
    <col min="12812" max="12814" width="7" style="229" bestFit="1" customWidth="1"/>
    <col min="12815" max="12817" width="7" style="229" customWidth="1"/>
    <col min="12818" max="12818" width="6.5546875" style="229" customWidth="1"/>
    <col min="12819" max="13062" width="8.88671875" style="229"/>
    <col min="13063" max="13063" width="26.44140625" style="229" customWidth="1"/>
    <col min="13064" max="13067" width="7" style="229" customWidth="1"/>
    <col min="13068" max="13070" width="7" style="229" bestFit="1" customWidth="1"/>
    <col min="13071" max="13073" width="7" style="229" customWidth="1"/>
    <col min="13074" max="13074" width="6.5546875" style="229" customWidth="1"/>
    <col min="13075" max="13318" width="8.88671875" style="229"/>
    <col min="13319" max="13319" width="26.44140625" style="229" customWidth="1"/>
    <col min="13320" max="13323" width="7" style="229" customWidth="1"/>
    <col min="13324" max="13326" width="7" style="229" bestFit="1" customWidth="1"/>
    <col min="13327" max="13329" width="7" style="229" customWidth="1"/>
    <col min="13330" max="13330" width="6.5546875" style="229" customWidth="1"/>
    <col min="13331" max="13574" width="8.88671875" style="229"/>
    <col min="13575" max="13575" width="26.44140625" style="229" customWidth="1"/>
    <col min="13576" max="13579" width="7" style="229" customWidth="1"/>
    <col min="13580" max="13582" width="7" style="229" bestFit="1" customWidth="1"/>
    <col min="13583" max="13585" width="7" style="229" customWidth="1"/>
    <col min="13586" max="13586" width="6.5546875" style="229" customWidth="1"/>
    <col min="13587" max="13830" width="8.88671875" style="229"/>
    <col min="13831" max="13831" width="26.44140625" style="229" customWidth="1"/>
    <col min="13832" max="13835" width="7" style="229" customWidth="1"/>
    <col min="13836" max="13838" width="7" style="229" bestFit="1" customWidth="1"/>
    <col min="13839" max="13841" width="7" style="229" customWidth="1"/>
    <col min="13842" max="13842" width="6.5546875" style="229" customWidth="1"/>
    <col min="13843" max="14086" width="8.88671875" style="229"/>
    <col min="14087" max="14087" width="26.44140625" style="229" customWidth="1"/>
    <col min="14088" max="14091" width="7" style="229" customWidth="1"/>
    <col min="14092" max="14094" width="7" style="229" bestFit="1" customWidth="1"/>
    <col min="14095" max="14097" width="7" style="229" customWidth="1"/>
    <col min="14098" max="14098" width="6.5546875" style="229" customWidth="1"/>
    <col min="14099" max="14342" width="8.88671875" style="229"/>
    <col min="14343" max="14343" width="26.44140625" style="229" customWidth="1"/>
    <col min="14344" max="14347" width="7" style="229" customWidth="1"/>
    <col min="14348" max="14350" width="7" style="229" bestFit="1" customWidth="1"/>
    <col min="14351" max="14353" width="7" style="229" customWidth="1"/>
    <col min="14354" max="14354" width="6.5546875" style="229" customWidth="1"/>
    <col min="14355" max="14598" width="8.88671875" style="229"/>
    <col min="14599" max="14599" width="26.44140625" style="229" customWidth="1"/>
    <col min="14600" max="14603" width="7" style="229" customWidth="1"/>
    <col min="14604" max="14606" width="7" style="229" bestFit="1" customWidth="1"/>
    <col min="14607" max="14609" width="7" style="229" customWidth="1"/>
    <col min="14610" max="14610" width="6.5546875" style="229" customWidth="1"/>
    <col min="14611" max="14854" width="8.88671875" style="229"/>
    <col min="14855" max="14855" width="26.44140625" style="229" customWidth="1"/>
    <col min="14856" max="14859" width="7" style="229" customWidth="1"/>
    <col min="14860" max="14862" width="7" style="229" bestFit="1" customWidth="1"/>
    <col min="14863" max="14865" width="7" style="229" customWidth="1"/>
    <col min="14866" max="14866" width="6.5546875" style="229" customWidth="1"/>
    <col min="14867" max="15110" width="8.88671875" style="229"/>
    <col min="15111" max="15111" width="26.44140625" style="229" customWidth="1"/>
    <col min="15112" max="15115" width="7" style="229" customWidth="1"/>
    <col min="15116" max="15118" width="7" style="229" bestFit="1" customWidth="1"/>
    <col min="15119" max="15121" width="7" style="229" customWidth="1"/>
    <col min="15122" max="15122" width="6.5546875" style="229" customWidth="1"/>
    <col min="15123" max="15366" width="8.88671875" style="229"/>
    <col min="15367" max="15367" width="26.44140625" style="229" customWidth="1"/>
    <col min="15368" max="15371" width="7" style="229" customWidth="1"/>
    <col min="15372" max="15374" width="7" style="229" bestFit="1" customWidth="1"/>
    <col min="15375" max="15377" width="7" style="229" customWidth="1"/>
    <col min="15378" max="15378" width="6.5546875" style="229" customWidth="1"/>
    <col min="15379" max="15622" width="8.88671875" style="229"/>
    <col min="15623" max="15623" width="26.44140625" style="229" customWidth="1"/>
    <col min="15624" max="15627" width="7" style="229" customWidth="1"/>
    <col min="15628" max="15630" width="7" style="229" bestFit="1" customWidth="1"/>
    <col min="15631" max="15633" width="7" style="229" customWidth="1"/>
    <col min="15634" max="15634" width="6.5546875" style="229" customWidth="1"/>
    <col min="15635" max="15878" width="8.88671875" style="229"/>
    <col min="15879" max="15879" width="26.44140625" style="229" customWidth="1"/>
    <col min="15880" max="15883" width="7" style="229" customWidth="1"/>
    <col min="15884" max="15886" width="7" style="229" bestFit="1" customWidth="1"/>
    <col min="15887" max="15889" width="7" style="229" customWidth="1"/>
    <col min="15890" max="15890" width="6.5546875" style="229" customWidth="1"/>
    <col min="15891" max="16134" width="8.88671875" style="229"/>
    <col min="16135" max="16135" width="26.44140625" style="229" customWidth="1"/>
    <col min="16136" max="16139" width="7" style="229" customWidth="1"/>
    <col min="16140" max="16142" width="7" style="229" bestFit="1" customWidth="1"/>
    <col min="16143" max="16145" width="7" style="229" customWidth="1"/>
    <col min="16146" max="16146" width="6.5546875" style="229" customWidth="1"/>
    <col min="16147" max="16384" width="8.88671875" style="229"/>
  </cols>
  <sheetData>
    <row r="1" spans="1:25" ht="11.1" customHeight="1">
      <c r="A1" s="494" t="s">
        <v>581</v>
      </c>
      <c r="B1" s="494"/>
      <c r="C1" s="494"/>
      <c r="D1" s="494"/>
      <c r="E1" s="494"/>
      <c r="F1" s="494"/>
      <c r="G1" s="494"/>
      <c r="H1" s="494"/>
      <c r="I1" s="494"/>
      <c r="J1" s="494"/>
      <c r="K1" s="494"/>
      <c r="L1" s="473"/>
      <c r="M1" s="473"/>
      <c r="N1" s="473"/>
      <c r="O1" s="472"/>
      <c r="P1" s="472"/>
      <c r="Q1" s="472"/>
      <c r="R1" s="472"/>
    </row>
    <row r="2" spans="1:25" ht="13.5" customHeight="1">
      <c r="A2" s="494" t="s">
        <v>580</v>
      </c>
      <c r="B2" s="494"/>
      <c r="C2" s="494"/>
      <c r="D2" s="494"/>
      <c r="E2" s="494"/>
      <c r="F2" s="494"/>
      <c r="G2" s="494"/>
      <c r="H2" s="494"/>
      <c r="I2" s="494"/>
      <c r="J2" s="494"/>
      <c r="K2" s="494"/>
      <c r="L2" s="473"/>
      <c r="M2" s="473"/>
      <c r="N2" s="473"/>
      <c r="O2" s="472"/>
      <c r="P2" s="472"/>
      <c r="Q2" s="472"/>
      <c r="R2" s="472"/>
    </row>
    <row r="3" spans="1:25" ht="12" customHeight="1">
      <c r="A3" s="494" t="s">
        <v>552</v>
      </c>
      <c r="B3" s="494"/>
      <c r="C3" s="494"/>
      <c r="D3" s="494"/>
      <c r="E3" s="494"/>
      <c r="F3" s="494"/>
      <c r="G3" s="494"/>
      <c r="H3" s="494"/>
      <c r="I3" s="494"/>
      <c r="J3" s="494"/>
      <c r="K3" s="494"/>
      <c r="L3" s="473"/>
      <c r="M3" s="473"/>
      <c r="N3" s="473"/>
      <c r="O3" s="472"/>
      <c r="P3" s="472"/>
      <c r="Q3" s="472"/>
      <c r="R3" s="472"/>
    </row>
    <row r="4" spans="1:25" ht="24.6" customHeight="1">
      <c r="A4" s="545"/>
      <c r="B4" s="545"/>
      <c r="C4" s="545"/>
      <c r="D4" s="545"/>
      <c r="E4" s="545"/>
      <c r="F4" s="545"/>
      <c r="G4" s="545"/>
      <c r="H4" s="545"/>
      <c r="I4" s="545"/>
      <c r="J4" s="545"/>
      <c r="K4" s="545"/>
      <c r="L4" s="471"/>
      <c r="M4" s="471"/>
      <c r="O4" s="471"/>
      <c r="P4" s="232"/>
      <c r="Q4" s="471"/>
      <c r="R4" s="471"/>
    </row>
    <row r="5" spans="1:25" s="470" customFormat="1" ht="16.5" customHeight="1">
      <c r="A5" s="475" t="s">
        <v>579</v>
      </c>
      <c r="B5" s="475">
        <v>2016</v>
      </c>
      <c r="C5" s="475">
        <v>2015</v>
      </c>
      <c r="D5" s="475">
        <v>2014</v>
      </c>
      <c r="E5" s="475">
        <v>2013</v>
      </c>
      <c r="F5" s="475">
        <v>2012</v>
      </c>
      <c r="G5" s="475">
        <v>2011</v>
      </c>
      <c r="H5" s="475">
        <v>2010</v>
      </c>
      <c r="I5" s="475">
        <v>2009</v>
      </c>
      <c r="J5" s="475">
        <v>2008</v>
      </c>
      <c r="K5" s="475">
        <v>2007</v>
      </c>
      <c r="L5" s="475">
        <v>2006</v>
      </c>
      <c r="M5" s="475">
        <v>2005</v>
      </c>
      <c r="N5" s="475">
        <v>2004</v>
      </c>
      <c r="O5" s="475">
        <v>2003</v>
      </c>
      <c r="P5" s="475">
        <v>2002</v>
      </c>
      <c r="Q5" s="475">
        <v>2001</v>
      </c>
      <c r="R5" s="476"/>
      <c r="S5" s="230"/>
      <c r="T5" s="230"/>
      <c r="U5" s="230"/>
      <c r="V5" s="230"/>
      <c r="W5" s="230"/>
      <c r="X5" s="230"/>
      <c r="Y5" s="230"/>
    </row>
    <row r="6" spans="1:25">
      <c r="A6" s="477" t="s">
        <v>19</v>
      </c>
      <c r="B6" s="478">
        <f t="shared" ref="B6:Q6" si="0">(B8+B9+B11)</f>
        <v>21806</v>
      </c>
      <c r="C6" s="478">
        <f t="shared" si="0"/>
        <v>20173</v>
      </c>
      <c r="D6" s="478">
        <f t="shared" si="0"/>
        <v>21533</v>
      </c>
      <c r="E6" s="478">
        <f t="shared" si="0"/>
        <v>18218</v>
      </c>
      <c r="F6" s="478">
        <f t="shared" si="0"/>
        <v>18835</v>
      </c>
      <c r="G6" s="478">
        <f t="shared" si="0"/>
        <v>18677</v>
      </c>
      <c r="H6" s="478">
        <f t="shared" si="0"/>
        <v>17603</v>
      </c>
      <c r="I6" s="478">
        <f t="shared" si="0"/>
        <v>25337</v>
      </c>
      <c r="J6" s="478">
        <f t="shared" si="0"/>
        <v>23686</v>
      </c>
      <c r="K6" s="478">
        <f t="shared" si="0"/>
        <v>22342</v>
      </c>
      <c r="L6" s="478">
        <f t="shared" si="0"/>
        <v>20491</v>
      </c>
      <c r="M6" s="478">
        <f t="shared" si="0"/>
        <v>20466</v>
      </c>
      <c r="N6" s="478">
        <f t="shared" si="0"/>
        <v>22057</v>
      </c>
      <c r="O6" s="478">
        <f t="shared" si="0"/>
        <v>21851</v>
      </c>
      <c r="P6" s="478">
        <f t="shared" si="0"/>
        <v>27746</v>
      </c>
      <c r="Q6" s="478">
        <f t="shared" si="0"/>
        <v>25436</v>
      </c>
      <c r="R6" s="479"/>
    </row>
    <row r="7" spans="1:25">
      <c r="A7" s="480" t="s">
        <v>58</v>
      </c>
      <c r="B7" s="481"/>
      <c r="C7" s="481"/>
      <c r="D7" s="481"/>
      <c r="E7" s="481"/>
      <c r="F7" s="481"/>
      <c r="G7" s="481"/>
      <c r="H7" s="481"/>
      <c r="I7" s="481"/>
      <c r="J7" s="481"/>
      <c r="K7" s="482"/>
      <c r="L7" s="482"/>
      <c r="M7" s="482"/>
      <c r="N7" s="482"/>
      <c r="O7" s="482"/>
      <c r="P7" s="482"/>
      <c r="Q7" s="482"/>
      <c r="R7" s="483"/>
    </row>
    <row r="8" spans="1:25">
      <c r="A8" s="484" t="s">
        <v>206</v>
      </c>
      <c r="B8" s="485">
        <v>9372</v>
      </c>
      <c r="C8" s="485">
        <v>8613</v>
      </c>
      <c r="D8" s="485">
        <v>8892</v>
      </c>
      <c r="E8" s="485">
        <v>7827</v>
      </c>
      <c r="F8" s="485">
        <v>7963</v>
      </c>
      <c r="G8" s="485">
        <v>7837</v>
      </c>
      <c r="H8" s="485">
        <v>7607</v>
      </c>
      <c r="I8" s="486">
        <v>11283</v>
      </c>
      <c r="J8" s="486">
        <v>10703</v>
      </c>
      <c r="K8" s="486">
        <v>10293</v>
      </c>
      <c r="L8" s="486">
        <v>9490</v>
      </c>
      <c r="M8" s="486">
        <v>9452</v>
      </c>
      <c r="N8" s="486">
        <v>10486</v>
      </c>
      <c r="O8" s="486">
        <v>10858</v>
      </c>
      <c r="P8" s="486">
        <v>13891</v>
      </c>
      <c r="Q8" s="486">
        <v>12547</v>
      </c>
      <c r="R8" s="487"/>
    </row>
    <row r="9" spans="1:25">
      <c r="A9" s="484" t="s">
        <v>246</v>
      </c>
      <c r="B9" s="486">
        <v>10666</v>
      </c>
      <c r="C9" s="486">
        <v>9591</v>
      </c>
      <c r="D9" s="486">
        <v>10225</v>
      </c>
      <c r="E9" s="486">
        <v>8496</v>
      </c>
      <c r="F9" s="486">
        <v>9005</v>
      </c>
      <c r="G9" s="486">
        <v>8865</v>
      </c>
      <c r="H9" s="486">
        <v>8391</v>
      </c>
      <c r="I9" s="486">
        <v>11753</v>
      </c>
      <c r="J9" s="486">
        <v>10916</v>
      </c>
      <c r="K9" s="488">
        <v>9735</v>
      </c>
      <c r="L9" s="488">
        <v>8999</v>
      </c>
      <c r="M9" s="488">
        <v>9168</v>
      </c>
      <c r="N9" s="488">
        <v>10144</v>
      </c>
      <c r="O9" s="488">
        <v>9979</v>
      </c>
      <c r="P9" s="488">
        <v>12779</v>
      </c>
      <c r="Q9" s="488">
        <v>12077</v>
      </c>
      <c r="R9" s="489"/>
    </row>
    <row r="10" spans="1:25">
      <c r="A10" s="480"/>
      <c r="B10" s="486"/>
      <c r="C10" s="486"/>
      <c r="D10" s="486"/>
      <c r="E10" s="486"/>
      <c r="F10" s="486"/>
      <c r="G10" s="486"/>
      <c r="H10" s="486"/>
      <c r="I10" s="486"/>
      <c r="J10" s="486"/>
      <c r="K10" s="490"/>
      <c r="L10" s="490"/>
      <c r="M10" s="490"/>
      <c r="N10" s="490"/>
      <c r="O10" s="490"/>
      <c r="P10" s="490"/>
      <c r="Q10" s="491"/>
      <c r="R10" s="491"/>
    </row>
    <row r="11" spans="1:25">
      <c r="A11" s="492" t="s">
        <v>525</v>
      </c>
      <c r="B11" s="493">
        <v>1768</v>
      </c>
      <c r="C11" s="493">
        <v>1969</v>
      </c>
      <c r="D11" s="493">
        <v>2416</v>
      </c>
      <c r="E11" s="493">
        <v>1895</v>
      </c>
      <c r="F11" s="493">
        <v>1867</v>
      </c>
      <c r="G11" s="493">
        <v>1975</v>
      </c>
      <c r="H11" s="493">
        <v>1605</v>
      </c>
      <c r="I11" s="493">
        <v>2301</v>
      </c>
      <c r="J11" s="493">
        <v>2067</v>
      </c>
      <c r="K11" s="493">
        <v>2314</v>
      </c>
      <c r="L11" s="493">
        <v>2002</v>
      </c>
      <c r="M11" s="493">
        <v>1846</v>
      </c>
      <c r="N11" s="493">
        <v>1427</v>
      </c>
      <c r="O11" s="493">
        <v>1014</v>
      </c>
      <c r="P11" s="493">
        <v>1076</v>
      </c>
      <c r="Q11" s="493">
        <v>812</v>
      </c>
      <c r="R11" s="489"/>
    </row>
    <row r="12" spans="1:25">
      <c r="R12" s="469"/>
    </row>
    <row r="13" spans="1:25">
      <c r="L13" s="230"/>
      <c r="M13" s="230"/>
      <c r="R13" s="230"/>
    </row>
    <row r="14" spans="1:25">
      <c r="L14" s="230"/>
      <c r="M14" s="230"/>
      <c r="R14" s="230"/>
    </row>
    <row r="15" spans="1:25">
      <c r="L15" s="230"/>
      <c r="M15" s="230"/>
      <c r="R15" s="230"/>
    </row>
    <row r="16" spans="1:25">
      <c r="L16" s="230"/>
      <c r="M16" s="230"/>
      <c r="R16" s="230"/>
    </row>
    <row r="17" spans="12:18">
      <c r="L17" s="230"/>
      <c r="M17" s="230"/>
      <c r="R17" s="230"/>
    </row>
    <row r="18" spans="12:18">
      <c r="L18" s="230"/>
      <c r="M18" s="230"/>
      <c r="R18" s="230"/>
    </row>
    <row r="19" spans="12:18">
      <c r="L19" s="230"/>
      <c r="M19" s="230"/>
      <c r="R19" s="230"/>
    </row>
    <row r="20" spans="12:18">
      <c r="L20" s="230"/>
      <c r="M20" s="230"/>
      <c r="R20" s="230"/>
    </row>
    <row r="21" spans="12:18">
      <c r="L21" s="230"/>
      <c r="M21" s="230"/>
      <c r="R21" s="230"/>
    </row>
    <row r="22" spans="12:18">
      <c r="L22" s="230"/>
      <c r="M22" s="230"/>
      <c r="R22" s="230"/>
    </row>
    <row r="23" spans="12:18">
      <c r="L23" s="230"/>
      <c r="M23" s="230"/>
      <c r="R23" s="230"/>
    </row>
    <row r="24" spans="12:18">
      <c r="L24" s="230"/>
      <c r="M24" s="230"/>
      <c r="R24" s="230"/>
    </row>
    <row r="25" spans="12:18">
      <c r="L25" s="230"/>
      <c r="M25" s="230"/>
      <c r="R25" s="230"/>
    </row>
    <row r="26" spans="12:18">
      <c r="L26" s="230"/>
      <c r="M26" s="230"/>
      <c r="R26" s="230"/>
    </row>
    <row r="27" spans="12:18">
      <c r="L27" s="230"/>
      <c r="M27" s="230"/>
      <c r="R27" s="230"/>
    </row>
    <row r="28" spans="12:18">
      <c r="L28" s="230"/>
      <c r="M28" s="230"/>
      <c r="R28" s="230"/>
    </row>
    <row r="29" spans="12:18">
      <c r="L29" s="230"/>
      <c r="M29" s="230"/>
      <c r="R29" s="230"/>
    </row>
    <row r="30" spans="12:18">
      <c r="L30" s="230"/>
      <c r="M30" s="230"/>
      <c r="R30" s="230"/>
    </row>
    <row r="31" spans="12:18">
      <c r="L31" s="230"/>
      <c r="M31" s="230"/>
      <c r="R31" s="230"/>
    </row>
    <row r="32" spans="12:18">
      <c r="L32" s="230"/>
      <c r="M32" s="230"/>
      <c r="R32" s="230"/>
    </row>
    <row r="33" spans="12:18">
      <c r="L33" s="230"/>
      <c r="M33" s="230"/>
      <c r="R33" s="230"/>
    </row>
    <row r="34" spans="12:18">
      <c r="L34" s="230"/>
      <c r="M34" s="230"/>
      <c r="R34" s="230"/>
    </row>
    <row r="35" spans="12:18">
      <c r="L35" s="230"/>
      <c r="M35" s="230"/>
      <c r="R35" s="230"/>
    </row>
    <row r="36" spans="12:18">
      <c r="L36" s="230"/>
      <c r="M36" s="230"/>
      <c r="R36" s="230"/>
    </row>
    <row r="37" spans="12:18">
      <c r="L37" s="230"/>
      <c r="M37" s="230"/>
      <c r="R37" s="230"/>
    </row>
    <row r="38" spans="12:18">
      <c r="L38" s="230"/>
      <c r="M38" s="230"/>
      <c r="R38" s="230"/>
    </row>
    <row r="39" spans="12:18">
      <c r="L39" s="230"/>
      <c r="M39" s="230"/>
      <c r="R39" s="230"/>
    </row>
    <row r="40" spans="12:18">
      <c r="L40" s="230"/>
      <c r="M40" s="230"/>
      <c r="R40" s="230"/>
    </row>
  </sheetData>
  <pageMargins left="0.75" right="0.25" top="1" bottom="1" header="0.5" footer="0.5"/>
  <pageSetup firstPageNumber="30" orientation="portrait" useFirstPageNumber="1" horizontalDpi="4294967292" verticalDpi="4294967292" r:id="rId1"/>
  <headerFooter alignWithMargins="0">
    <oddFooter>&amp;C&amp;"Times New Roman,Regular" &amp;P of 31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0"/>
  <sheetViews>
    <sheetView showGridLines="0" zoomScaleNormal="100" workbookViewId="0">
      <selection activeCell="S1" sqref="S1"/>
    </sheetView>
  </sheetViews>
  <sheetFormatPr defaultColWidth="10.88671875" defaultRowHeight="12.6"/>
  <cols>
    <col min="1" max="1" width="12.77734375" style="229" customWidth="1"/>
    <col min="2" max="11" width="8.77734375" style="229" customWidth="1"/>
    <col min="12" max="17" width="7.5546875" style="229" hidden="1" customWidth="1"/>
    <col min="18" max="18" width="6.6640625" style="229" customWidth="1"/>
    <col min="19" max="21" width="7.77734375" style="230" customWidth="1"/>
    <col min="22" max="22" width="5.44140625" style="230" customWidth="1"/>
    <col min="23" max="26" width="7.77734375" style="230" customWidth="1"/>
    <col min="27" max="16384" width="10.88671875" style="229"/>
  </cols>
  <sheetData>
    <row r="1" spans="1:33">
      <c r="A1" s="546" t="s">
        <v>440</v>
      </c>
      <c r="B1" s="546"/>
      <c r="C1" s="546"/>
      <c r="D1" s="546"/>
      <c r="E1" s="546"/>
      <c r="F1" s="546"/>
      <c r="G1" s="546"/>
      <c r="H1" s="546"/>
      <c r="I1" s="546"/>
      <c r="J1" s="546"/>
      <c r="K1" s="547"/>
      <c r="L1" s="249"/>
      <c r="M1" s="251"/>
      <c r="N1" s="249"/>
      <c r="O1" s="250"/>
      <c r="P1" s="249"/>
      <c r="Q1" s="249"/>
      <c r="R1" s="249"/>
      <c r="S1" s="474"/>
      <c r="T1" s="234"/>
      <c r="U1" s="234"/>
    </row>
    <row r="2" spans="1:33" ht="13.5" customHeight="1">
      <c r="A2" s="546" t="s">
        <v>439</v>
      </c>
      <c r="B2" s="546"/>
      <c r="C2" s="546"/>
      <c r="D2" s="546"/>
      <c r="E2" s="546"/>
      <c r="F2" s="546"/>
      <c r="G2" s="546"/>
      <c r="H2" s="546"/>
      <c r="I2" s="546"/>
      <c r="J2" s="546"/>
      <c r="K2" s="547"/>
      <c r="L2" s="249"/>
      <c r="M2" s="251"/>
      <c r="N2" s="249"/>
      <c r="O2" s="250"/>
      <c r="P2" s="249"/>
      <c r="Q2" s="249"/>
      <c r="R2" s="249"/>
      <c r="S2" s="234"/>
      <c r="T2" s="234"/>
      <c r="U2" s="234"/>
    </row>
    <row r="3" spans="1:33" ht="12.75" customHeight="1">
      <c r="A3" s="548" t="s">
        <v>438</v>
      </c>
      <c r="B3" s="548"/>
      <c r="C3" s="548"/>
      <c r="D3" s="548"/>
      <c r="E3" s="548"/>
      <c r="F3" s="548"/>
      <c r="G3" s="548"/>
      <c r="H3" s="548"/>
      <c r="I3" s="548"/>
      <c r="J3" s="548"/>
      <c r="K3" s="549"/>
      <c r="L3" s="251"/>
      <c r="M3" s="251"/>
      <c r="N3" s="250"/>
      <c r="O3" s="250"/>
      <c r="P3" s="250"/>
      <c r="Q3" s="249"/>
      <c r="R3" s="249"/>
      <c r="S3" s="234"/>
      <c r="T3" s="234"/>
      <c r="U3" s="234"/>
    </row>
    <row r="4" spans="1:33" ht="27.6" customHeight="1">
      <c r="A4" s="550"/>
      <c r="B4" s="550"/>
      <c r="C4" s="550"/>
      <c r="D4" s="550"/>
      <c r="E4" s="550"/>
      <c r="F4" s="550"/>
      <c r="G4" s="550"/>
      <c r="H4" s="550"/>
      <c r="I4" s="550"/>
      <c r="J4" s="550"/>
      <c r="K4" s="550"/>
      <c r="L4" s="247"/>
      <c r="M4" s="248"/>
      <c r="N4" s="247"/>
      <c r="O4" s="239"/>
      <c r="P4" s="247"/>
      <c r="Q4" s="246"/>
      <c r="R4" s="246"/>
      <c r="S4" s="234"/>
      <c r="T4" s="234"/>
      <c r="U4" s="234"/>
    </row>
    <row r="5" spans="1:33" s="245" customFormat="1" ht="16.5" customHeight="1">
      <c r="A5" s="555" t="s">
        <v>493</v>
      </c>
      <c r="B5" s="282" t="s">
        <v>582</v>
      </c>
      <c r="C5" s="282">
        <v>2015</v>
      </c>
      <c r="D5" s="282">
        <v>2014</v>
      </c>
      <c r="E5" s="282">
        <v>2013</v>
      </c>
      <c r="F5" s="282">
        <v>2012</v>
      </c>
      <c r="G5" s="282">
        <v>2011</v>
      </c>
      <c r="H5" s="282">
        <v>2010</v>
      </c>
      <c r="I5" s="282">
        <v>2009</v>
      </c>
      <c r="J5" s="282">
        <v>2008</v>
      </c>
      <c r="K5" s="282">
        <v>2007</v>
      </c>
      <c r="L5" s="282">
        <v>2006</v>
      </c>
      <c r="M5" s="282">
        <v>2005</v>
      </c>
      <c r="N5" s="282">
        <v>2004</v>
      </c>
      <c r="O5" s="282">
        <v>2003</v>
      </c>
      <c r="P5" s="282">
        <v>2002</v>
      </c>
      <c r="Q5" s="282">
        <v>2001</v>
      </c>
      <c r="R5" s="283"/>
      <c r="S5" s="234"/>
      <c r="T5" s="234"/>
      <c r="U5" s="234"/>
      <c r="V5" s="230"/>
      <c r="W5" s="230"/>
      <c r="X5" s="230"/>
      <c r="Y5" s="230"/>
      <c r="Z5" s="230"/>
      <c r="AA5" s="230"/>
    </row>
    <row r="6" spans="1:33" ht="13.2" customHeight="1">
      <c r="A6" s="556" t="s">
        <v>25</v>
      </c>
      <c r="B6" s="278">
        <f t="shared" ref="B6:Q6" si="0">SUM(B7:B18)</f>
        <v>36145</v>
      </c>
      <c r="C6" s="278">
        <f t="shared" si="0"/>
        <v>47381</v>
      </c>
      <c r="D6" s="278">
        <f t="shared" si="0"/>
        <v>47407</v>
      </c>
      <c r="E6" s="278">
        <f t="shared" si="0"/>
        <v>49566.37266666667</v>
      </c>
      <c r="F6" s="278">
        <f t="shared" si="0"/>
        <v>54369.93</v>
      </c>
      <c r="G6" s="278">
        <f t="shared" si="0"/>
        <v>55298</v>
      </c>
      <c r="H6" s="278">
        <f t="shared" si="0"/>
        <v>54064</v>
      </c>
      <c r="I6" s="278">
        <f t="shared" si="0"/>
        <v>54876</v>
      </c>
      <c r="J6" s="278">
        <f t="shared" si="0"/>
        <v>61194</v>
      </c>
      <c r="K6" s="278">
        <f t="shared" si="0"/>
        <v>66953</v>
      </c>
      <c r="L6" s="278">
        <f t="shared" si="0"/>
        <v>61448</v>
      </c>
      <c r="M6" s="278">
        <f t="shared" si="0"/>
        <v>53576</v>
      </c>
      <c r="N6" s="278">
        <f t="shared" si="0"/>
        <v>58362</v>
      </c>
      <c r="O6" s="278">
        <f t="shared" si="0"/>
        <v>55446</v>
      </c>
      <c r="P6" s="278">
        <f t="shared" si="0"/>
        <v>65421</v>
      </c>
      <c r="Q6" s="278">
        <f t="shared" si="0"/>
        <v>61839</v>
      </c>
      <c r="R6" s="244"/>
      <c r="S6" s="234"/>
      <c r="T6" s="234"/>
      <c r="U6" s="234"/>
      <c r="AA6" s="230"/>
    </row>
    <row r="7" spans="1:33" ht="13.2" customHeight="1">
      <c r="A7" s="557" t="s">
        <v>494</v>
      </c>
      <c r="B7" s="279">
        <v>3714</v>
      </c>
      <c r="C7" s="279">
        <v>3805</v>
      </c>
      <c r="D7" s="279">
        <v>3882</v>
      </c>
      <c r="E7" s="279">
        <v>4480.3333333333339</v>
      </c>
      <c r="F7" s="279">
        <v>4637</v>
      </c>
      <c r="G7" s="279">
        <v>4319</v>
      </c>
      <c r="H7" s="279">
        <v>4232</v>
      </c>
      <c r="I7" s="279">
        <v>4466</v>
      </c>
      <c r="J7" s="279">
        <v>5628</v>
      </c>
      <c r="K7" s="279">
        <v>5343</v>
      </c>
      <c r="L7" s="279">
        <v>4489</v>
      </c>
      <c r="M7" s="279">
        <v>4248</v>
      </c>
      <c r="N7" s="279">
        <v>4747</v>
      </c>
      <c r="O7" s="279">
        <v>5346</v>
      </c>
      <c r="P7" s="279">
        <v>4954</v>
      </c>
      <c r="Q7" s="279">
        <v>4883</v>
      </c>
      <c r="R7" s="243"/>
      <c r="S7" s="234"/>
      <c r="T7" s="234"/>
      <c r="U7" s="234"/>
      <c r="AA7" s="230"/>
    </row>
    <row r="8" spans="1:33" ht="13.2" customHeight="1">
      <c r="A8" s="557" t="s">
        <v>495</v>
      </c>
      <c r="B8" s="279">
        <v>3700</v>
      </c>
      <c r="C8" s="279">
        <v>3327</v>
      </c>
      <c r="D8" s="279">
        <v>3154</v>
      </c>
      <c r="E8" s="279">
        <v>3921.333333333333</v>
      </c>
      <c r="F8" s="279">
        <v>4187</v>
      </c>
      <c r="G8" s="279">
        <v>3841</v>
      </c>
      <c r="H8" s="279">
        <v>3719</v>
      </c>
      <c r="I8" s="279">
        <v>4347</v>
      </c>
      <c r="J8" s="279">
        <v>4752</v>
      </c>
      <c r="K8" s="279">
        <v>4701</v>
      </c>
      <c r="L8" s="279">
        <v>3951</v>
      </c>
      <c r="M8" s="279">
        <v>3824</v>
      </c>
      <c r="N8" s="279">
        <v>4317</v>
      </c>
      <c r="O8" s="279">
        <v>4114</v>
      </c>
      <c r="P8" s="279">
        <v>4602</v>
      </c>
      <c r="Q8" s="279">
        <v>4442</v>
      </c>
      <c r="R8" s="243"/>
      <c r="S8" s="234"/>
      <c r="T8" s="234"/>
      <c r="U8" s="234"/>
      <c r="AA8" s="230"/>
    </row>
    <row r="9" spans="1:33" ht="13.2" customHeight="1">
      <c r="A9" s="557" t="s">
        <v>496</v>
      </c>
      <c r="B9" s="279">
        <v>5287</v>
      </c>
      <c r="C9" s="279">
        <v>3833</v>
      </c>
      <c r="D9" s="279">
        <v>3451</v>
      </c>
      <c r="E9" s="279">
        <v>4661.7060000000001</v>
      </c>
      <c r="F9" s="279">
        <v>4531</v>
      </c>
      <c r="G9" s="279">
        <v>4762</v>
      </c>
      <c r="H9" s="279">
        <v>4390</v>
      </c>
      <c r="I9" s="279">
        <v>4414</v>
      </c>
      <c r="J9" s="279">
        <v>4944</v>
      </c>
      <c r="K9" s="279">
        <v>5523</v>
      </c>
      <c r="L9" s="279">
        <v>4605</v>
      </c>
      <c r="M9" s="279">
        <v>4687</v>
      </c>
      <c r="N9" s="279">
        <v>4853</v>
      </c>
      <c r="O9" s="279">
        <v>4306</v>
      </c>
      <c r="P9" s="279">
        <v>4897</v>
      </c>
      <c r="Q9" s="279">
        <v>5273</v>
      </c>
      <c r="R9" s="243"/>
      <c r="S9" s="234"/>
      <c r="T9" s="234"/>
      <c r="U9" s="234"/>
      <c r="AA9" s="230"/>
    </row>
    <row r="10" spans="1:33" ht="13.2" customHeight="1">
      <c r="A10" s="557" t="s">
        <v>497</v>
      </c>
      <c r="B10" s="279">
        <v>1753</v>
      </c>
      <c r="C10" s="279">
        <v>3918</v>
      </c>
      <c r="D10" s="279">
        <v>3881</v>
      </c>
      <c r="E10" s="279">
        <v>3693</v>
      </c>
      <c r="F10" s="279">
        <v>4199</v>
      </c>
      <c r="G10" s="279">
        <v>4201</v>
      </c>
      <c r="H10" s="279">
        <v>4432</v>
      </c>
      <c r="I10" s="279">
        <v>4402</v>
      </c>
      <c r="J10" s="279">
        <v>5061</v>
      </c>
      <c r="K10" s="279">
        <v>5162</v>
      </c>
      <c r="L10" s="279">
        <v>4375</v>
      </c>
      <c r="M10" s="279">
        <v>4486</v>
      </c>
      <c r="N10" s="279">
        <v>4616</v>
      </c>
      <c r="O10" s="279">
        <v>4294</v>
      </c>
      <c r="P10" s="279">
        <v>5313</v>
      </c>
      <c r="Q10" s="279">
        <v>4584</v>
      </c>
      <c r="R10" s="243"/>
      <c r="S10" s="234"/>
      <c r="T10" s="234"/>
      <c r="U10" s="234"/>
      <c r="AA10" s="230"/>
    </row>
    <row r="11" spans="1:33" ht="13.2" customHeight="1">
      <c r="A11" s="557" t="s">
        <v>498</v>
      </c>
      <c r="B11" s="279">
        <v>2948</v>
      </c>
      <c r="C11" s="279">
        <v>3882</v>
      </c>
      <c r="D11" s="279">
        <v>4159</v>
      </c>
      <c r="E11" s="279">
        <v>4029</v>
      </c>
      <c r="F11" s="279">
        <v>4735.7199999999993</v>
      </c>
      <c r="G11" s="279">
        <v>4590</v>
      </c>
      <c r="H11" s="279">
        <v>4346</v>
      </c>
      <c r="I11" s="279">
        <v>4736</v>
      </c>
      <c r="J11" s="279">
        <v>5363</v>
      </c>
      <c r="K11" s="279">
        <v>6094</v>
      </c>
      <c r="L11" s="279">
        <v>5217</v>
      </c>
      <c r="M11" s="279">
        <v>4706</v>
      </c>
      <c r="N11" s="279">
        <v>4613</v>
      </c>
      <c r="O11" s="279">
        <v>4982</v>
      </c>
      <c r="P11" s="279">
        <v>5196</v>
      </c>
      <c r="Q11" s="279">
        <v>5644</v>
      </c>
      <c r="R11" s="243"/>
      <c r="S11" s="234"/>
      <c r="T11" s="234"/>
      <c r="U11" s="234"/>
      <c r="AA11" s="230"/>
    </row>
    <row r="12" spans="1:33" ht="13.2" customHeight="1">
      <c r="A12" s="557" t="s">
        <v>499</v>
      </c>
      <c r="B12" s="279">
        <v>3001</v>
      </c>
      <c r="C12" s="279">
        <v>4856</v>
      </c>
      <c r="D12" s="279">
        <v>4614</v>
      </c>
      <c r="E12" s="279">
        <v>4336</v>
      </c>
      <c r="F12" s="279">
        <v>5133.25</v>
      </c>
      <c r="G12" s="279">
        <v>5190</v>
      </c>
      <c r="H12" s="279">
        <v>5224</v>
      </c>
      <c r="I12" s="279">
        <v>5231</v>
      </c>
      <c r="J12" s="279">
        <v>5956</v>
      </c>
      <c r="K12" s="279">
        <v>6401</v>
      </c>
      <c r="L12" s="279">
        <v>6050</v>
      </c>
      <c r="M12" s="279">
        <v>5509</v>
      </c>
      <c r="N12" s="279">
        <v>5485</v>
      </c>
      <c r="O12" s="279">
        <v>5531</v>
      </c>
      <c r="P12" s="279">
        <v>6197</v>
      </c>
      <c r="Q12" s="279">
        <v>6560</v>
      </c>
      <c r="R12" s="243"/>
      <c r="S12" s="234"/>
      <c r="T12" s="234"/>
      <c r="U12" s="234"/>
      <c r="AA12" s="230"/>
    </row>
    <row r="13" spans="1:33" ht="13.2" customHeight="1">
      <c r="A13" s="558" t="s">
        <v>500</v>
      </c>
      <c r="B13" s="279">
        <v>3096</v>
      </c>
      <c r="C13" s="279">
        <v>4659</v>
      </c>
      <c r="D13" s="279">
        <v>4833</v>
      </c>
      <c r="E13" s="279">
        <v>4789</v>
      </c>
      <c r="F13" s="279">
        <v>5098.71</v>
      </c>
      <c r="G13" s="279">
        <v>5286</v>
      </c>
      <c r="H13" s="279">
        <v>5130</v>
      </c>
      <c r="I13" s="279">
        <v>5470</v>
      </c>
      <c r="J13" s="279">
        <v>6265</v>
      </c>
      <c r="K13" s="279">
        <v>6525</v>
      </c>
      <c r="L13" s="279">
        <v>5684</v>
      </c>
      <c r="M13" s="279">
        <v>5306</v>
      </c>
      <c r="N13" s="279">
        <v>6130</v>
      </c>
      <c r="O13" s="279">
        <v>6046</v>
      </c>
      <c r="P13" s="279">
        <v>7151</v>
      </c>
      <c r="Q13" s="279">
        <v>6560</v>
      </c>
      <c r="R13" s="243"/>
      <c r="S13" s="234"/>
      <c r="T13" s="234"/>
      <c r="U13" s="234"/>
      <c r="AA13" s="230"/>
    </row>
    <row r="14" spans="1:33" ht="13.2" customHeight="1">
      <c r="A14" s="558" t="s">
        <v>501</v>
      </c>
      <c r="B14" s="279">
        <v>3670</v>
      </c>
      <c r="C14" s="279">
        <v>4867</v>
      </c>
      <c r="D14" s="279">
        <v>5104</v>
      </c>
      <c r="E14" s="279">
        <v>5492</v>
      </c>
      <c r="F14" s="279">
        <v>5957.97</v>
      </c>
      <c r="G14" s="279">
        <v>6506</v>
      </c>
      <c r="H14" s="279">
        <v>5985</v>
      </c>
      <c r="I14" s="279">
        <v>5739</v>
      </c>
      <c r="J14" s="279">
        <v>6127</v>
      </c>
      <c r="K14" s="279">
        <v>7541</v>
      </c>
      <c r="L14" s="279">
        <v>7203</v>
      </c>
      <c r="M14" s="279">
        <v>6284</v>
      </c>
      <c r="N14" s="279">
        <v>6145</v>
      </c>
      <c r="O14" s="279">
        <v>6216</v>
      </c>
      <c r="P14" s="279">
        <v>7278</v>
      </c>
      <c r="Q14" s="279">
        <v>7355</v>
      </c>
      <c r="R14" s="243"/>
      <c r="S14" s="234"/>
      <c r="T14" s="234"/>
      <c r="U14" s="234"/>
      <c r="AA14" s="230"/>
    </row>
    <row r="15" spans="1:33" ht="13.2" customHeight="1">
      <c r="A15" s="558" t="s">
        <v>502</v>
      </c>
      <c r="B15" s="279">
        <v>3921</v>
      </c>
      <c r="C15" s="279">
        <v>4188</v>
      </c>
      <c r="D15" s="279">
        <v>4195</v>
      </c>
      <c r="E15" s="279">
        <v>4025</v>
      </c>
      <c r="F15" s="279">
        <v>4261.8399999999992</v>
      </c>
      <c r="G15" s="279">
        <v>4862</v>
      </c>
      <c r="H15" s="279">
        <v>4957</v>
      </c>
      <c r="I15" s="279">
        <v>4807</v>
      </c>
      <c r="J15" s="279">
        <v>5163</v>
      </c>
      <c r="K15" s="279">
        <v>5795</v>
      </c>
      <c r="L15" s="279">
        <v>6064</v>
      </c>
      <c r="M15" s="279">
        <v>4698</v>
      </c>
      <c r="N15" s="279">
        <v>5524</v>
      </c>
      <c r="O15" s="279">
        <v>5592</v>
      </c>
      <c r="P15" s="279">
        <v>6204</v>
      </c>
      <c r="Q15" s="279">
        <v>4643</v>
      </c>
      <c r="R15" s="243"/>
      <c r="S15" s="234"/>
      <c r="T15" s="234"/>
      <c r="U15" s="234"/>
      <c r="AA15" s="230"/>
      <c r="AG15" s="229" t="s">
        <v>161</v>
      </c>
    </row>
    <row r="16" spans="1:33" ht="13.2" customHeight="1">
      <c r="A16" s="558" t="s">
        <v>503</v>
      </c>
      <c r="B16" s="279">
        <v>2815</v>
      </c>
      <c r="C16" s="279">
        <v>3863</v>
      </c>
      <c r="D16" s="279">
        <v>3963</v>
      </c>
      <c r="E16" s="279">
        <v>3926</v>
      </c>
      <c r="F16" s="279">
        <v>4119.8000000000011</v>
      </c>
      <c r="G16" s="279">
        <v>4238</v>
      </c>
      <c r="H16" s="279">
        <v>4380</v>
      </c>
      <c r="I16" s="279">
        <v>4218</v>
      </c>
      <c r="J16" s="279">
        <v>4977</v>
      </c>
      <c r="K16" s="279">
        <v>5473</v>
      </c>
      <c r="L16" s="279">
        <v>5437</v>
      </c>
      <c r="M16" s="279">
        <v>3985</v>
      </c>
      <c r="N16" s="279">
        <v>4800</v>
      </c>
      <c r="O16" s="279">
        <v>5201</v>
      </c>
      <c r="P16" s="279">
        <v>5621</v>
      </c>
      <c r="Q16" s="279">
        <v>5029</v>
      </c>
      <c r="R16" s="243"/>
      <c r="S16" s="234"/>
      <c r="T16" s="234"/>
      <c r="U16" s="234"/>
      <c r="AA16" s="230"/>
    </row>
    <row r="17" spans="1:27" ht="13.2" customHeight="1">
      <c r="A17" s="558" t="s">
        <v>504</v>
      </c>
      <c r="B17" s="279">
        <v>1302</v>
      </c>
      <c r="C17" s="279">
        <v>3061</v>
      </c>
      <c r="D17" s="279">
        <v>3133</v>
      </c>
      <c r="E17" s="279">
        <v>3293</v>
      </c>
      <c r="F17" s="279">
        <v>3907</v>
      </c>
      <c r="G17" s="279">
        <v>3881</v>
      </c>
      <c r="H17" s="279">
        <v>3733</v>
      </c>
      <c r="I17" s="279">
        <v>3423</v>
      </c>
      <c r="J17" s="279">
        <v>3554</v>
      </c>
      <c r="K17" s="279">
        <v>4583</v>
      </c>
      <c r="L17" s="279">
        <v>4468</v>
      </c>
      <c r="M17" s="279">
        <v>3443</v>
      </c>
      <c r="N17" s="279">
        <v>4353</v>
      </c>
      <c r="O17" s="279">
        <v>3818</v>
      </c>
      <c r="P17" s="279">
        <v>4287</v>
      </c>
      <c r="Q17" s="279">
        <v>4095</v>
      </c>
      <c r="R17" s="243"/>
      <c r="S17" s="234"/>
      <c r="T17" s="234"/>
      <c r="U17" s="234"/>
      <c r="AA17" s="230"/>
    </row>
    <row r="18" spans="1:27" ht="13.2" customHeight="1">
      <c r="A18" s="559" t="s">
        <v>505</v>
      </c>
      <c r="B18" s="280">
        <v>938</v>
      </c>
      <c r="C18" s="280">
        <v>3122</v>
      </c>
      <c r="D18" s="280">
        <v>3038</v>
      </c>
      <c r="E18" s="280">
        <v>2920</v>
      </c>
      <c r="F18" s="280">
        <v>3601.6400000000003</v>
      </c>
      <c r="G18" s="280">
        <v>3622</v>
      </c>
      <c r="H18" s="280">
        <v>3536</v>
      </c>
      <c r="I18" s="280">
        <v>3623</v>
      </c>
      <c r="J18" s="280">
        <v>3404</v>
      </c>
      <c r="K18" s="280">
        <v>3812</v>
      </c>
      <c r="L18" s="280">
        <v>3905</v>
      </c>
      <c r="M18" s="280">
        <v>2400</v>
      </c>
      <c r="N18" s="280">
        <f>2734+45</f>
        <v>2779</v>
      </c>
      <c r="O18" s="281" t="s">
        <v>52</v>
      </c>
      <c r="P18" s="280">
        <v>3721</v>
      </c>
      <c r="Q18" s="280">
        <v>2771</v>
      </c>
      <c r="R18" s="243"/>
      <c r="S18" s="234"/>
      <c r="T18" s="234"/>
      <c r="U18" s="234"/>
      <c r="AA18" s="230"/>
    </row>
    <row r="19" spans="1:27">
      <c r="A19" s="242"/>
      <c r="B19" s="242"/>
      <c r="C19" s="242"/>
      <c r="D19" s="242"/>
      <c r="E19" s="242"/>
      <c r="F19" s="242"/>
      <c r="G19" s="242"/>
      <c r="H19" s="242"/>
      <c r="I19" s="242"/>
      <c r="J19" s="242"/>
      <c r="K19" s="240"/>
      <c r="L19" s="240"/>
      <c r="M19" s="240"/>
      <c r="N19" s="240"/>
      <c r="O19" s="238"/>
      <c r="P19" s="240"/>
      <c r="Q19" s="240"/>
      <c r="R19" s="240"/>
      <c r="S19" s="234"/>
      <c r="T19" s="234"/>
      <c r="U19" s="234"/>
      <c r="AA19" s="230"/>
    </row>
    <row r="20" spans="1:27" ht="13.8">
      <c r="A20" s="553" t="s">
        <v>583</v>
      </c>
      <c r="B20" s="241"/>
      <c r="C20" s="241"/>
      <c r="D20" s="241"/>
      <c r="E20" s="241"/>
      <c r="F20" s="241"/>
      <c r="G20" s="241"/>
      <c r="H20" s="241"/>
      <c r="I20" s="241"/>
      <c r="J20" s="241"/>
      <c r="K20" s="240"/>
      <c r="L20" s="240"/>
      <c r="M20" s="239"/>
      <c r="N20" s="239"/>
      <c r="O20" s="238"/>
      <c r="P20" s="237"/>
      <c r="Q20" s="236"/>
      <c r="R20" s="236"/>
      <c r="S20" s="235"/>
      <c r="T20" s="235"/>
      <c r="U20" s="234"/>
    </row>
    <row r="21" spans="1:27">
      <c r="A21" s="554" t="s">
        <v>585</v>
      </c>
      <c r="B21" s="241"/>
      <c r="C21" s="241"/>
      <c r="D21" s="241"/>
      <c r="E21" s="241"/>
      <c r="F21" s="241"/>
      <c r="G21" s="241"/>
      <c r="H21" s="241"/>
      <c r="I21" s="241"/>
      <c r="J21" s="241"/>
      <c r="K21" s="240"/>
      <c r="L21" s="240"/>
      <c r="M21" s="239"/>
      <c r="N21" s="239"/>
      <c r="O21" s="238"/>
      <c r="P21" s="237"/>
      <c r="Q21" s="236"/>
      <c r="R21" s="236"/>
      <c r="S21" s="235"/>
      <c r="T21" s="235"/>
      <c r="U21" s="234"/>
    </row>
    <row r="22" spans="1:27">
      <c r="A22" s="554" t="s">
        <v>590</v>
      </c>
      <c r="B22" s="241"/>
      <c r="C22" s="241"/>
      <c r="D22" s="241"/>
      <c r="E22" s="241"/>
      <c r="F22" s="241"/>
      <c r="G22" s="241"/>
      <c r="H22" s="241"/>
      <c r="I22" s="241"/>
      <c r="J22" s="241"/>
      <c r="K22" s="240"/>
      <c r="L22" s="240"/>
      <c r="M22" s="239"/>
      <c r="N22" s="239"/>
      <c r="O22" s="238"/>
      <c r="P22" s="237"/>
      <c r="Q22" s="236"/>
      <c r="R22" s="236"/>
      <c r="S22" s="235"/>
      <c r="T22" s="235"/>
      <c r="U22" s="234"/>
    </row>
    <row r="23" spans="1:27">
      <c r="A23" s="554" t="s">
        <v>591</v>
      </c>
      <c r="B23" s="241"/>
      <c r="C23" s="241"/>
      <c r="D23" s="241"/>
      <c r="E23" s="241"/>
      <c r="F23" s="241"/>
      <c r="G23" s="241"/>
      <c r="H23" s="241"/>
      <c r="I23" s="241"/>
      <c r="J23" s="241"/>
      <c r="K23" s="240"/>
      <c r="L23" s="240"/>
      <c r="M23" s="239"/>
      <c r="N23" s="239"/>
      <c r="O23" s="238"/>
      <c r="P23" s="237"/>
      <c r="Q23" s="236"/>
      <c r="R23" s="236"/>
      <c r="S23" s="235"/>
      <c r="T23" s="235"/>
      <c r="U23" s="234"/>
    </row>
    <row r="24" spans="1:27">
      <c r="A24" s="554" t="s">
        <v>592</v>
      </c>
      <c r="B24" s="241"/>
      <c r="C24" s="241"/>
      <c r="D24" s="241"/>
      <c r="E24" s="241"/>
      <c r="F24" s="241"/>
      <c r="G24" s="241"/>
      <c r="H24" s="241"/>
      <c r="I24" s="241"/>
      <c r="J24" s="241"/>
      <c r="K24" s="240"/>
      <c r="L24" s="240"/>
      <c r="M24" s="239"/>
      <c r="N24" s="239"/>
      <c r="O24" s="238"/>
      <c r="P24" s="237"/>
      <c r="Q24" s="236"/>
      <c r="R24" s="236"/>
      <c r="S24" s="235"/>
      <c r="T24" s="235"/>
      <c r="U24" s="234"/>
    </row>
    <row r="25" spans="1:27" ht="19.2" customHeight="1">
      <c r="A25" s="554" t="s">
        <v>584</v>
      </c>
      <c r="B25" s="241"/>
      <c r="C25" s="241"/>
      <c r="D25" s="241"/>
      <c r="E25" s="241"/>
      <c r="F25" s="241"/>
      <c r="G25" s="241"/>
      <c r="H25" s="241"/>
      <c r="I25" s="241"/>
      <c r="J25" s="241"/>
      <c r="K25" s="240"/>
      <c r="L25" s="240"/>
      <c r="M25" s="239"/>
      <c r="N25" s="239"/>
      <c r="O25" s="238"/>
      <c r="P25" s="237"/>
      <c r="Q25" s="236"/>
      <c r="R25" s="236"/>
      <c r="S25" s="235"/>
      <c r="T25" s="235"/>
      <c r="U25" s="234"/>
    </row>
    <row r="26" spans="1:27">
      <c r="A26" s="554" t="s">
        <v>593</v>
      </c>
      <c r="B26" s="241"/>
      <c r="C26" s="241"/>
      <c r="D26" s="241"/>
      <c r="E26" s="241"/>
      <c r="F26" s="241"/>
      <c r="G26" s="241"/>
      <c r="H26" s="241"/>
      <c r="I26" s="241"/>
      <c r="J26" s="241"/>
      <c r="K26" s="240"/>
      <c r="L26" s="240"/>
      <c r="M26" s="239"/>
      <c r="N26" s="239"/>
      <c r="O26" s="238"/>
      <c r="P26" s="237"/>
      <c r="Q26" s="236"/>
      <c r="R26" s="236"/>
      <c r="S26" s="235"/>
      <c r="T26" s="235"/>
      <c r="U26" s="234"/>
    </row>
    <row r="27" spans="1:27">
      <c r="A27" s="554" t="s">
        <v>595</v>
      </c>
      <c r="B27" s="241"/>
      <c r="C27" s="241"/>
      <c r="D27" s="241"/>
      <c r="E27" s="241"/>
      <c r="F27" s="241"/>
      <c r="G27" s="241"/>
      <c r="H27" s="241"/>
      <c r="I27" s="241"/>
      <c r="J27" s="241"/>
      <c r="K27" s="240"/>
      <c r="L27" s="240"/>
      <c r="M27" s="239"/>
      <c r="N27" s="239"/>
      <c r="O27" s="238"/>
      <c r="P27" s="237"/>
      <c r="Q27" s="236"/>
      <c r="R27" s="236"/>
      <c r="S27" s="235"/>
      <c r="T27" s="235"/>
      <c r="U27" s="234"/>
    </row>
    <row r="28" spans="1:27">
      <c r="A28" s="554" t="s">
        <v>594</v>
      </c>
      <c r="B28" s="241"/>
      <c r="C28" s="241"/>
      <c r="D28" s="241"/>
      <c r="E28" s="241"/>
      <c r="F28" s="241"/>
      <c r="G28" s="241"/>
      <c r="H28" s="241"/>
      <c r="I28" s="241"/>
      <c r="J28" s="241"/>
      <c r="K28" s="240"/>
      <c r="L28" s="240"/>
      <c r="M28" s="239"/>
      <c r="N28" s="239"/>
      <c r="O28" s="238"/>
      <c r="P28" s="237"/>
      <c r="Q28" s="236"/>
      <c r="R28" s="236"/>
      <c r="S28" s="235"/>
      <c r="T28" s="235"/>
      <c r="U28" s="234"/>
    </row>
    <row r="30" spans="1:27">
      <c r="A30" s="175"/>
    </row>
  </sheetData>
  <pageMargins left="0.75" right="0.25" top="1" bottom="0.5" header="0.5" footer="0.5"/>
  <pageSetup firstPageNumber="31" orientation="portrait" useFirstPageNumber="1" horizontalDpi="4294967292" verticalDpi="4294967292" r:id="rId1"/>
  <headerFooter alignWithMargins="0">
    <oddFooter>&amp;C&amp;"Times New Roman,Regular"&amp;10&amp;P of 31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showGridLines="0" zoomScaleNormal="100" workbookViewId="0">
      <selection activeCell="S1" sqref="S1"/>
    </sheetView>
  </sheetViews>
  <sheetFormatPr defaultColWidth="11.77734375" defaultRowHeight="10.199999999999999"/>
  <cols>
    <col min="1" max="1" width="21.5546875" style="3" customWidth="1"/>
    <col min="2" max="11" width="8.44140625" style="3" customWidth="1"/>
    <col min="12" max="12" width="8.109375" style="1" hidden="1" customWidth="1"/>
    <col min="13" max="15" width="8.109375" style="2" hidden="1" customWidth="1"/>
    <col min="16" max="17" width="8.109375" style="1" hidden="1" customWidth="1"/>
    <col min="18" max="18" width="9.33203125" style="1" customWidth="1"/>
    <col min="19" max="19" width="8.77734375" style="1" customWidth="1"/>
    <col min="20" max="16384" width="11.77734375" style="1"/>
  </cols>
  <sheetData>
    <row r="1" spans="1:18">
      <c r="A1" s="34" t="s">
        <v>10</v>
      </c>
      <c r="B1" s="34"/>
      <c r="C1" s="34"/>
      <c r="D1" s="34"/>
      <c r="E1" s="34"/>
      <c r="F1" s="34"/>
      <c r="G1" s="34"/>
      <c r="H1" s="34"/>
      <c r="I1" s="34"/>
      <c r="J1" s="34"/>
      <c r="K1" s="34"/>
      <c r="L1" s="31"/>
      <c r="M1" s="32"/>
      <c r="N1" s="32"/>
      <c r="O1" s="32"/>
      <c r="P1" s="31"/>
      <c r="Q1" s="31"/>
    </row>
    <row r="2" spans="1:18" ht="13.5" customHeight="1">
      <c r="A2" s="34" t="s">
        <v>9</v>
      </c>
      <c r="B2" s="34"/>
      <c r="C2" s="34"/>
      <c r="D2" s="34"/>
      <c r="E2" s="34"/>
      <c r="F2" s="34"/>
      <c r="G2" s="34"/>
      <c r="H2" s="34"/>
      <c r="I2" s="34"/>
      <c r="J2" s="34"/>
      <c r="K2" s="34"/>
      <c r="L2" s="31"/>
      <c r="M2" s="32"/>
      <c r="N2" s="32"/>
      <c r="O2" s="32"/>
      <c r="P2" s="31"/>
      <c r="Q2" s="31"/>
    </row>
    <row r="3" spans="1:18">
      <c r="A3" s="178" t="s">
        <v>125</v>
      </c>
      <c r="B3" s="34"/>
      <c r="C3" s="34"/>
      <c r="D3" s="34"/>
      <c r="E3" s="34"/>
      <c r="F3" s="34"/>
      <c r="G3" s="34"/>
      <c r="H3" s="34"/>
      <c r="I3" s="34"/>
      <c r="J3" s="34"/>
      <c r="K3" s="34"/>
      <c r="L3" s="31"/>
      <c r="M3" s="32"/>
      <c r="N3" s="32"/>
      <c r="O3" s="32"/>
      <c r="P3" s="31"/>
      <c r="Q3" s="31"/>
    </row>
    <row r="4" spans="1:18">
      <c r="A4" s="33"/>
      <c r="B4" s="33"/>
      <c r="C4" s="33"/>
      <c r="D4" s="33"/>
      <c r="E4" s="33"/>
      <c r="F4" s="33"/>
      <c r="G4" s="33"/>
      <c r="H4" s="33"/>
      <c r="I4" s="33"/>
      <c r="J4" s="33"/>
      <c r="K4" s="33"/>
      <c r="L4" s="31"/>
      <c r="M4" s="32"/>
      <c r="N4" s="32"/>
      <c r="O4" s="32"/>
      <c r="P4" s="31"/>
      <c r="Q4" s="31"/>
    </row>
    <row r="5" spans="1:18" s="28" customFormat="1" ht="13.5" customHeight="1">
      <c r="A5" s="30" t="s">
        <v>8</v>
      </c>
      <c r="B5" s="30">
        <v>2016</v>
      </c>
      <c r="C5" s="30">
        <v>2015</v>
      </c>
      <c r="D5" s="30">
        <v>2014</v>
      </c>
      <c r="E5" s="30">
        <v>2013</v>
      </c>
      <c r="F5" s="30">
        <v>2012</v>
      </c>
      <c r="G5" s="30">
        <v>2011</v>
      </c>
      <c r="H5" s="30">
        <v>2010</v>
      </c>
      <c r="I5" s="30">
        <v>2009</v>
      </c>
      <c r="J5" s="30">
        <v>2008</v>
      </c>
      <c r="K5" s="30">
        <v>2007</v>
      </c>
      <c r="L5" s="30">
        <v>2006</v>
      </c>
      <c r="M5" s="30">
        <v>2005</v>
      </c>
      <c r="N5" s="30">
        <v>2004</v>
      </c>
      <c r="O5" s="30">
        <v>2003</v>
      </c>
      <c r="P5" s="30">
        <v>2002</v>
      </c>
      <c r="Q5" s="30">
        <v>2001</v>
      </c>
      <c r="R5" s="29"/>
    </row>
    <row r="6" spans="1:18" ht="24" customHeight="1">
      <c r="A6" s="26" t="s">
        <v>1</v>
      </c>
      <c r="B6" s="20">
        <f t="shared" ref="B6:K6" si="0">SUM(B7:B12)</f>
        <v>39187</v>
      </c>
      <c r="C6" s="20">
        <f t="shared" ref="C6:D6" si="1">SUM(C7:C12)</f>
        <v>39287</v>
      </c>
      <c r="D6" s="20">
        <f t="shared" si="1"/>
        <v>39322</v>
      </c>
      <c r="E6" s="20">
        <f t="shared" ref="E6" si="2">SUM(E7:E12)</f>
        <v>39621</v>
      </c>
      <c r="F6" s="20">
        <f t="shared" si="0"/>
        <v>40621</v>
      </c>
      <c r="G6" s="20">
        <f t="shared" si="0"/>
        <v>41316</v>
      </c>
      <c r="H6" s="20">
        <f t="shared" si="0"/>
        <v>42218</v>
      </c>
      <c r="I6" s="20">
        <f t="shared" si="0"/>
        <v>36808</v>
      </c>
      <c r="J6" s="20">
        <f t="shared" si="0"/>
        <v>37981</v>
      </c>
      <c r="K6" s="20">
        <f t="shared" si="0"/>
        <v>35784</v>
      </c>
      <c r="L6" s="20">
        <f t="shared" ref="L6:Q6" si="3">SUM(L7:L12)</f>
        <v>36101</v>
      </c>
      <c r="M6" s="20">
        <f t="shared" si="3"/>
        <v>36584</v>
      </c>
      <c r="N6" s="20">
        <f t="shared" si="3"/>
        <v>37243</v>
      </c>
      <c r="O6" s="20">
        <f t="shared" si="3"/>
        <v>37694</v>
      </c>
      <c r="P6" s="20">
        <f t="shared" si="3"/>
        <v>38257</v>
      </c>
      <c r="Q6" s="20">
        <f t="shared" si="3"/>
        <v>34706</v>
      </c>
      <c r="R6" s="19"/>
    </row>
    <row r="7" spans="1:18">
      <c r="A7" s="192" t="s">
        <v>182</v>
      </c>
      <c r="B7" s="40">
        <v>15971</v>
      </c>
      <c r="C7" s="40">
        <v>14580</v>
      </c>
      <c r="D7" s="40">
        <v>14369</v>
      </c>
      <c r="E7" s="40">
        <v>14405</v>
      </c>
      <c r="F7" s="40">
        <v>14643</v>
      </c>
      <c r="G7" s="40">
        <v>14683</v>
      </c>
      <c r="H7" s="40">
        <v>14767</v>
      </c>
      <c r="I7" s="18">
        <v>8450</v>
      </c>
      <c r="J7" s="18">
        <v>9127</v>
      </c>
      <c r="K7" s="18">
        <v>9559</v>
      </c>
      <c r="L7" s="203">
        <v>9640</v>
      </c>
      <c r="M7" s="203">
        <v>9717</v>
      </c>
      <c r="N7" s="203">
        <v>9857</v>
      </c>
      <c r="O7" s="203">
        <v>9897</v>
      </c>
      <c r="P7" s="203">
        <v>10082</v>
      </c>
      <c r="Q7" s="203">
        <v>10230</v>
      </c>
      <c r="R7" s="15"/>
    </row>
    <row r="8" spans="1:18">
      <c r="A8" s="192" t="s">
        <v>204</v>
      </c>
      <c r="B8" s="40">
        <v>15</v>
      </c>
      <c r="C8" s="40">
        <v>16</v>
      </c>
      <c r="D8" s="40">
        <v>16</v>
      </c>
      <c r="E8" s="40">
        <v>17</v>
      </c>
      <c r="F8" s="40">
        <v>16</v>
      </c>
      <c r="G8" s="40">
        <v>18</v>
      </c>
      <c r="H8" s="40">
        <v>12</v>
      </c>
      <c r="I8" s="18">
        <v>13</v>
      </c>
      <c r="J8" s="18">
        <v>20</v>
      </c>
      <c r="K8" s="18">
        <v>17</v>
      </c>
      <c r="L8" s="203">
        <v>17</v>
      </c>
      <c r="M8" s="203">
        <v>20</v>
      </c>
      <c r="N8" s="203">
        <v>21</v>
      </c>
      <c r="O8" s="203">
        <v>24</v>
      </c>
      <c r="P8" s="203">
        <v>23</v>
      </c>
      <c r="Q8" s="203">
        <v>20</v>
      </c>
      <c r="R8" s="15"/>
    </row>
    <row r="9" spans="1:18">
      <c r="A9" s="192" t="s">
        <v>205</v>
      </c>
      <c r="B9" s="40">
        <v>223</v>
      </c>
      <c r="C9" s="40">
        <v>211</v>
      </c>
      <c r="D9" s="40">
        <v>192</v>
      </c>
      <c r="E9" s="40">
        <v>174</v>
      </c>
      <c r="F9" s="40">
        <v>152</v>
      </c>
      <c r="G9" s="40">
        <v>135</v>
      </c>
      <c r="H9" s="40">
        <v>118</v>
      </c>
      <c r="I9" s="18">
        <v>98</v>
      </c>
      <c r="J9" s="18">
        <v>79</v>
      </c>
      <c r="K9" s="18">
        <v>64</v>
      </c>
      <c r="L9" s="203">
        <v>26</v>
      </c>
      <c r="M9" s="203">
        <v>7</v>
      </c>
      <c r="N9" s="286" t="s">
        <v>6</v>
      </c>
      <c r="O9" s="286" t="s">
        <v>6</v>
      </c>
      <c r="P9" s="286" t="s">
        <v>6</v>
      </c>
      <c r="Q9" s="286" t="s">
        <v>6</v>
      </c>
      <c r="R9" s="17"/>
    </row>
    <row r="10" spans="1:18">
      <c r="A10" s="192" t="s">
        <v>203</v>
      </c>
      <c r="B10" s="40">
        <v>10009</v>
      </c>
      <c r="C10" s="40">
        <v>11339</v>
      </c>
      <c r="D10" s="40">
        <v>11652</v>
      </c>
      <c r="E10" s="40">
        <v>11909</v>
      </c>
      <c r="F10" s="40">
        <v>12456</v>
      </c>
      <c r="G10" s="40">
        <v>12927</v>
      </c>
      <c r="H10" s="40">
        <v>13566</v>
      </c>
      <c r="I10" s="18">
        <v>14322</v>
      </c>
      <c r="J10" s="18">
        <v>15015</v>
      </c>
      <c r="K10" s="18">
        <v>13694</v>
      </c>
      <c r="L10" s="203">
        <v>14111</v>
      </c>
      <c r="M10" s="203">
        <v>14517</v>
      </c>
      <c r="N10" s="203">
        <v>15036</v>
      </c>
      <c r="O10" s="203">
        <v>15487</v>
      </c>
      <c r="P10" s="203">
        <v>15906</v>
      </c>
      <c r="Q10" s="203">
        <v>13894</v>
      </c>
      <c r="R10" s="15"/>
    </row>
    <row r="11" spans="1:18">
      <c r="A11" s="192" t="s">
        <v>202</v>
      </c>
      <c r="B11" s="40">
        <v>6081</v>
      </c>
      <c r="C11" s="40">
        <v>6587</v>
      </c>
      <c r="D11" s="40">
        <v>6685</v>
      </c>
      <c r="E11" s="40">
        <v>6911</v>
      </c>
      <c r="F11" s="40">
        <v>7536</v>
      </c>
      <c r="G11" s="40">
        <v>7956</v>
      </c>
      <c r="H11" s="40">
        <v>8175</v>
      </c>
      <c r="I11" s="18">
        <v>8289</v>
      </c>
      <c r="J11" s="18">
        <v>8083</v>
      </c>
      <c r="K11" s="18">
        <v>7101</v>
      </c>
      <c r="L11" s="203">
        <v>7236</v>
      </c>
      <c r="M11" s="203">
        <v>7315</v>
      </c>
      <c r="N11" s="203">
        <v>7421</v>
      </c>
      <c r="O11" s="203">
        <v>7436</v>
      </c>
      <c r="P11" s="203">
        <v>7454</v>
      </c>
      <c r="Q11" s="203">
        <v>5932</v>
      </c>
      <c r="R11" s="15"/>
    </row>
    <row r="12" spans="1:18">
      <c r="A12" s="192" t="s">
        <v>201</v>
      </c>
      <c r="B12" s="40">
        <v>6888</v>
      </c>
      <c r="C12" s="40">
        <v>6554</v>
      </c>
      <c r="D12" s="40">
        <v>6408</v>
      </c>
      <c r="E12" s="40">
        <v>6205</v>
      </c>
      <c r="F12" s="40">
        <v>5818</v>
      </c>
      <c r="G12" s="40">
        <v>5597</v>
      </c>
      <c r="H12" s="40">
        <v>5580</v>
      </c>
      <c r="I12" s="18">
        <v>5636</v>
      </c>
      <c r="J12" s="18">
        <v>5657</v>
      </c>
      <c r="K12" s="18">
        <v>5349</v>
      </c>
      <c r="L12" s="203">
        <v>5071</v>
      </c>
      <c r="M12" s="203">
        <v>5008</v>
      </c>
      <c r="N12" s="203">
        <v>4908</v>
      </c>
      <c r="O12" s="203">
        <v>4850</v>
      </c>
      <c r="P12" s="203">
        <v>4792</v>
      </c>
      <c r="Q12" s="203">
        <v>4630</v>
      </c>
      <c r="R12" s="15"/>
    </row>
    <row r="13" spans="1:18" s="21" customFormat="1" ht="20.399999999999999">
      <c r="A13" s="191" t="s">
        <v>181</v>
      </c>
      <c r="B13" s="20">
        <v>6848</v>
      </c>
      <c r="C13" s="20">
        <v>6669</v>
      </c>
      <c r="D13" s="20">
        <v>6521</v>
      </c>
      <c r="E13" s="20">
        <v>6386</v>
      </c>
      <c r="F13" s="20">
        <v>6371</v>
      </c>
      <c r="G13" s="20">
        <v>6350</v>
      </c>
      <c r="H13" s="20">
        <v>6359</v>
      </c>
      <c r="I13" s="25">
        <v>6362</v>
      </c>
      <c r="J13" s="25">
        <v>6293</v>
      </c>
      <c r="K13" s="25">
        <v>6232</v>
      </c>
      <c r="L13" s="25">
        <v>6158</v>
      </c>
      <c r="M13" s="25">
        <v>6067</v>
      </c>
      <c r="N13" s="25">
        <v>5970</v>
      </c>
      <c r="O13" s="25">
        <v>5811</v>
      </c>
      <c r="P13" s="25">
        <v>5667</v>
      </c>
      <c r="Q13" s="25">
        <v>5386</v>
      </c>
      <c r="R13" s="22"/>
    </row>
    <row r="14" spans="1:18" s="290" customFormat="1" ht="21.6" customHeight="1">
      <c r="A14" s="287" t="s">
        <v>369</v>
      </c>
      <c r="B14" s="288">
        <v>793</v>
      </c>
      <c r="C14" s="285" t="s">
        <v>6</v>
      </c>
      <c r="D14" s="285" t="s">
        <v>6</v>
      </c>
      <c r="E14" s="285" t="s">
        <v>6</v>
      </c>
      <c r="F14" s="285" t="s">
        <v>6</v>
      </c>
      <c r="G14" s="285" t="s">
        <v>6</v>
      </c>
      <c r="H14" s="285" t="s">
        <v>6</v>
      </c>
      <c r="I14" s="285" t="s">
        <v>6</v>
      </c>
      <c r="J14" s="285" t="s">
        <v>6</v>
      </c>
      <c r="K14" s="285" t="s">
        <v>6</v>
      </c>
      <c r="L14" s="285" t="s">
        <v>6</v>
      </c>
      <c r="M14" s="285" t="s">
        <v>6</v>
      </c>
      <c r="N14" s="285" t="s">
        <v>6</v>
      </c>
      <c r="O14" s="285" t="s">
        <v>6</v>
      </c>
      <c r="P14" s="285" t="s">
        <v>6</v>
      </c>
      <c r="Q14" s="285" t="s">
        <v>6</v>
      </c>
      <c r="R14" s="289"/>
    </row>
    <row r="15" spans="1:18" ht="23.25" customHeight="1">
      <c r="A15" s="137" t="s">
        <v>0</v>
      </c>
      <c r="B15" s="20">
        <f t="shared" ref="B15:K15" si="4">SUM(B16:B23)</f>
        <v>187914</v>
      </c>
      <c r="C15" s="20">
        <f t="shared" si="4"/>
        <v>183259</v>
      </c>
      <c r="D15" s="20">
        <f t="shared" si="4"/>
        <v>174000</v>
      </c>
      <c r="E15" s="20">
        <f t="shared" ref="E15" si="5">SUM(E16:E23)</f>
        <v>166294</v>
      </c>
      <c r="F15" s="20">
        <f t="shared" si="4"/>
        <v>160452</v>
      </c>
      <c r="G15" s="20">
        <f t="shared" ref="G15:I15" si="6">SUM(G16:G23)</f>
        <v>155918</v>
      </c>
      <c r="H15" s="20">
        <f t="shared" si="6"/>
        <v>150019</v>
      </c>
      <c r="I15" s="20">
        <f t="shared" si="6"/>
        <v>147052</v>
      </c>
      <c r="J15" s="20">
        <f t="shared" si="4"/>
        <v>144968</v>
      </c>
      <c r="K15" s="20">
        <f t="shared" si="4"/>
        <v>138452</v>
      </c>
      <c r="L15" s="20">
        <f t="shared" ref="L15:Q15" si="7">SUM(L16:L23)</f>
        <v>128192</v>
      </c>
      <c r="M15" s="20">
        <f t="shared" si="7"/>
        <v>119850</v>
      </c>
      <c r="N15" s="20">
        <f t="shared" si="7"/>
        <v>18666</v>
      </c>
      <c r="O15" s="20">
        <f t="shared" si="7"/>
        <v>18030</v>
      </c>
      <c r="P15" s="20">
        <f t="shared" si="7"/>
        <v>17612</v>
      </c>
      <c r="Q15" s="20">
        <f t="shared" si="7"/>
        <v>17114</v>
      </c>
      <c r="R15" s="19"/>
    </row>
    <row r="16" spans="1:18">
      <c r="A16" s="194" t="s">
        <v>197</v>
      </c>
      <c r="B16" s="40">
        <v>6536</v>
      </c>
      <c r="C16" s="40">
        <v>8419</v>
      </c>
      <c r="D16" s="40">
        <v>8151</v>
      </c>
      <c r="E16" s="40">
        <v>7917</v>
      </c>
      <c r="F16" s="40">
        <v>7729</v>
      </c>
      <c r="G16" s="40">
        <v>7487</v>
      </c>
      <c r="H16" s="40">
        <v>7215</v>
      </c>
      <c r="I16" s="18">
        <v>6980</v>
      </c>
      <c r="J16" s="18">
        <v>6740</v>
      </c>
      <c r="K16" s="18">
        <v>6524</v>
      </c>
      <c r="L16" s="203">
        <v>6345</v>
      </c>
      <c r="M16" s="203">
        <v>6152</v>
      </c>
      <c r="N16" s="203">
        <v>5932</v>
      </c>
      <c r="O16" s="203">
        <v>5734</v>
      </c>
      <c r="P16" s="203">
        <v>5559</v>
      </c>
      <c r="Q16" s="203">
        <v>5295</v>
      </c>
      <c r="R16" s="15"/>
    </row>
    <row r="17" spans="1:18">
      <c r="A17" s="194" t="s">
        <v>198</v>
      </c>
      <c r="B17" s="40">
        <v>1822</v>
      </c>
      <c r="C17" s="40">
        <v>2289</v>
      </c>
      <c r="D17" s="40">
        <v>2278</v>
      </c>
      <c r="E17" s="40">
        <v>2288</v>
      </c>
      <c r="F17" s="40">
        <v>2307</v>
      </c>
      <c r="G17" s="40">
        <v>2278</v>
      </c>
      <c r="H17" s="40">
        <v>2312</v>
      </c>
      <c r="I17" s="18">
        <v>2335</v>
      </c>
      <c r="J17" s="18">
        <v>2284</v>
      </c>
      <c r="K17" s="18">
        <v>2193</v>
      </c>
      <c r="L17" s="203">
        <v>2180</v>
      </c>
      <c r="M17" s="203">
        <v>2108</v>
      </c>
      <c r="N17" s="203">
        <v>2039</v>
      </c>
      <c r="O17" s="203">
        <v>1800</v>
      </c>
      <c r="P17" s="203">
        <v>1722</v>
      </c>
      <c r="Q17" s="203">
        <v>1789</v>
      </c>
      <c r="R17" s="15"/>
    </row>
    <row r="18" spans="1:18">
      <c r="A18" s="194" t="s">
        <v>199</v>
      </c>
      <c r="B18" s="40">
        <v>540</v>
      </c>
      <c r="C18" s="40">
        <v>811</v>
      </c>
      <c r="D18" s="40">
        <v>763</v>
      </c>
      <c r="E18" s="40">
        <v>712</v>
      </c>
      <c r="F18" s="40">
        <v>697</v>
      </c>
      <c r="G18" s="40">
        <v>683</v>
      </c>
      <c r="H18" s="40">
        <v>655</v>
      </c>
      <c r="I18" s="18">
        <v>633</v>
      </c>
      <c r="J18" s="18">
        <v>615</v>
      </c>
      <c r="K18" s="18">
        <v>594</v>
      </c>
      <c r="L18" s="203">
        <v>584</v>
      </c>
      <c r="M18" s="203">
        <v>556</v>
      </c>
      <c r="N18" s="203">
        <v>540</v>
      </c>
      <c r="O18" s="203">
        <v>521</v>
      </c>
      <c r="P18" s="203">
        <v>500</v>
      </c>
      <c r="Q18" s="203">
        <v>475</v>
      </c>
      <c r="R18" s="15"/>
    </row>
    <row r="19" spans="1:18">
      <c r="A19" s="194" t="s">
        <v>196</v>
      </c>
      <c r="B19" s="40">
        <v>4772</v>
      </c>
      <c r="C19" s="40">
        <v>5907</v>
      </c>
      <c r="D19" s="40">
        <v>5889</v>
      </c>
      <c r="E19" s="40">
        <v>5869</v>
      </c>
      <c r="F19" s="40">
        <v>5853</v>
      </c>
      <c r="G19" s="40">
        <v>5880</v>
      </c>
      <c r="H19" s="40">
        <v>5894</v>
      </c>
      <c r="I19" s="18">
        <v>5860</v>
      </c>
      <c r="J19" s="18">
        <v>5785</v>
      </c>
      <c r="K19" s="18">
        <v>5726</v>
      </c>
      <c r="L19" s="203">
        <v>5669</v>
      </c>
      <c r="M19" s="203">
        <v>5612</v>
      </c>
      <c r="N19" s="203">
        <v>5500</v>
      </c>
      <c r="O19" s="203">
        <v>5385</v>
      </c>
      <c r="P19" s="203">
        <v>5321</v>
      </c>
      <c r="Q19" s="203">
        <v>5169</v>
      </c>
      <c r="R19" s="15"/>
    </row>
    <row r="20" spans="1:18">
      <c r="A20" s="194" t="s">
        <v>200</v>
      </c>
      <c r="B20" s="40">
        <v>3615</v>
      </c>
      <c r="C20" s="40">
        <v>4503</v>
      </c>
      <c r="D20" s="40">
        <v>4326</v>
      </c>
      <c r="E20" s="40">
        <v>4115</v>
      </c>
      <c r="F20" s="40">
        <v>3930</v>
      </c>
      <c r="G20" s="40">
        <v>3744</v>
      </c>
      <c r="H20" s="40">
        <v>3530</v>
      </c>
      <c r="I20" s="18">
        <v>3381</v>
      </c>
      <c r="J20" s="18">
        <v>3230</v>
      </c>
      <c r="K20" s="18">
        <v>3087</v>
      </c>
      <c r="L20" s="203">
        <v>2934</v>
      </c>
      <c r="M20" s="203">
        <v>2805</v>
      </c>
      <c r="N20" s="203">
        <v>2647</v>
      </c>
      <c r="O20" s="203">
        <v>2520</v>
      </c>
      <c r="P20" s="203">
        <v>2410</v>
      </c>
      <c r="Q20" s="203">
        <v>2262</v>
      </c>
      <c r="R20" s="15"/>
    </row>
    <row r="21" spans="1:18">
      <c r="A21" s="192" t="s">
        <v>179</v>
      </c>
      <c r="B21" s="40">
        <v>1</v>
      </c>
      <c r="C21" s="40">
        <v>1</v>
      </c>
      <c r="D21" s="40">
        <v>1</v>
      </c>
      <c r="E21" s="40">
        <v>1</v>
      </c>
      <c r="F21" s="40">
        <v>1</v>
      </c>
      <c r="G21" s="40">
        <v>1</v>
      </c>
      <c r="H21" s="40">
        <v>1</v>
      </c>
      <c r="I21" s="18">
        <v>1</v>
      </c>
      <c r="J21" s="18">
        <v>1</v>
      </c>
      <c r="K21" s="18">
        <v>1</v>
      </c>
      <c r="L21" s="203">
        <v>1</v>
      </c>
      <c r="M21" s="203">
        <v>1</v>
      </c>
      <c r="N21" s="203">
        <v>1</v>
      </c>
      <c r="O21" s="203">
        <v>0</v>
      </c>
      <c r="P21" s="203">
        <v>0</v>
      </c>
      <c r="Q21" s="203">
        <v>0</v>
      </c>
      <c r="R21" s="15"/>
    </row>
    <row r="22" spans="1:18">
      <c r="A22" s="192" t="s">
        <v>195</v>
      </c>
      <c r="B22" s="40">
        <v>169170</v>
      </c>
      <c r="C22" s="40">
        <v>159703</v>
      </c>
      <c r="D22" s="40">
        <v>150941</v>
      </c>
      <c r="E22" s="40">
        <v>143701</v>
      </c>
      <c r="F22" s="40">
        <v>138223</v>
      </c>
      <c r="G22" s="40">
        <v>134114</v>
      </c>
      <c r="H22" s="40">
        <v>128646</v>
      </c>
      <c r="I22" s="18">
        <v>126034</v>
      </c>
      <c r="J22" s="18">
        <v>124419</v>
      </c>
      <c r="K22" s="18">
        <v>118426</v>
      </c>
      <c r="L22" s="203">
        <v>108559</v>
      </c>
      <c r="M22" s="203">
        <v>100630</v>
      </c>
      <c r="N22" s="286" t="s">
        <v>6</v>
      </c>
      <c r="O22" s="286" t="s">
        <v>6</v>
      </c>
      <c r="P22" s="286" t="s">
        <v>6</v>
      </c>
      <c r="Q22" s="286" t="s">
        <v>6</v>
      </c>
      <c r="R22" s="17"/>
    </row>
    <row r="23" spans="1:18">
      <c r="A23" s="195" t="s">
        <v>176</v>
      </c>
      <c r="B23" s="38">
        <v>1458</v>
      </c>
      <c r="C23" s="38">
        <v>1626</v>
      </c>
      <c r="D23" s="38">
        <v>1651</v>
      </c>
      <c r="E23" s="38">
        <v>1691</v>
      </c>
      <c r="F23" s="38">
        <v>1712</v>
      </c>
      <c r="G23" s="38">
        <v>1731</v>
      </c>
      <c r="H23" s="38">
        <v>1766</v>
      </c>
      <c r="I23" s="16">
        <v>1828</v>
      </c>
      <c r="J23" s="16">
        <v>1894</v>
      </c>
      <c r="K23" s="16">
        <v>1901</v>
      </c>
      <c r="L23" s="16">
        <v>1920</v>
      </c>
      <c r="M23" s="16">
        <v>1986</v>
      </c>
      <c r="N23" s="16">
        <v>2007</v>
      </c>
      <c r="O23" s="16">
        <v>2070</v>
      </c>
      <c r="P23" s="16">
        <v>2100</v>
      </c>
      <c r="Q23" s="16">
        <v>2124</v>
      </c>
      <c r="R23" s="15"/>
    </row>
    <row r="24" spans="1:18">
      <c r="A24" s="5"/>
      <c r="B24" s="5"/>
      <c r="C24" s="5"/>
      <c r="D24" s="5"/>
      <c r="E24" s="5"/>
      <c r="F24" s="5"/>
      <c r="G24" s="5"/>
      <c r="H24" s="5"/>
      <c r="I24" s="5"/>
      <c r="J24" s="14"/>
      <c r="K24" s="13"/>
      <c r="L24" s="13"/>
      <c r="M24" s="13"/>
      <c r="N24" s="13"/>
      <c r="O24" s="13"/>
      <c r="P24" s="13"/>
      <c r="Q24" s="13"/>
      <c r="R24" s="13"/>
    </row>
    <row r="25" spans="1:18">
      <c r="A25" s="12" t="s">
        <v>5</v>
      </c>
      <c r="B25" s="12"/>
      <c r="C25" s="12"/>
      <c r="D25" s="12"/>
      <c r="E25" s="12"/>
      <c r="F25" s="12"/>
      <c r="G25" s="12"/>
      <c r="H25" s="12"/>
      <c r="I25" s="12"/>
      <c r="J25" s="12"/>
      <c r="K25" s="7"/>
      <c r="N25" s="1"/>
      <c r="P25" s="10"/>
      <c r="Q25" s="10"/>
    </row>
    <row r="26" spans="1:18">
      <c r="A26" s="12" t="s">
        <v>4</v>
      </c>
      <c r="B26" s="12"/>
      <c r="C26" s="12"/>
      <c r="D26" s="12"/>
      <c r="E26" s="12"/>
      <c r="F26" s="12"/>
      <c r="G26" s="12"/>
      <c r="H26" s="12"/>
      <c r="I26" s="12"/>
      <c r="J26" s="12"/>
      <c r="K26" s="7"/>
      <c r="N26" s="1"/>
      <c r="P26" s="10"/>
      <c r="Q26" s="10"/>
    </row>
    <row r="27" spans="1:18">
      <c r="A27" s="12" t="s">
        <v>3</v>
      </c>
      <c r="B27" s="12"/>
      <c r="C27" s="12"/>
      <c r="D27" s="12"/>
      <c r="E27" s="12"/>
      <c r="F27" s="12"/>
      <c r="G27" s="12"/>
      <c r="H27" s="12"/>
      <c r="I27" s="12"/>
      <c r="J27" s="12"/>
      <c r="K27" s="7"/>
      <c r="N27" s="1"/>
      <c r="P27" s="10"/>
      <c r="Q27" s="10"/>
    </row>
    <row r="28" spans="1:18" s="4" customFormat="1">
      <c r="A28" s="175" t="s">
        <v>119</v>
      </c>
      <c r="B28" s="11"/>
      <c r="C28" s="11"/>
      <c r="D28" s="11"/>
      <c r="E28" s="11"/>
      <c r="F28" s="11"/>
      <c r="G28" s="11"/>
      <c r="H28" s="11"/>
      <c r="I28" s="11"/>
      <c r="J28" s="11"/>
      <c r="K28" s="7"/>
      <c r="L28" s="1"/>
      <c r="M28" s="2"/>
      <c r="N28" s="1"/>
      <c r="O28" s="2"/>
      <c r="P28" s="10"/>
    </row>
    <row r="29" spans="1:18" s="4" customFormat="1">
      <c r="A29" s="175" t="s">
        <v>120</v>
      </c>
      <c r="B29" s="6"/>
      <c r="C29" s="6"/>
      <c r="D29" s="6"/>
      <c r="E29" s="6"/>
      <c r="F29" s="6"/>
      <c r="G29" s="6"/>
      <c r="H29" s="6"/>
      <c r="I29" s="6"/>
      <c r="J29" s="6"/>
      <c r="K29" s="7"/>
      <c r="M29" s="9"/>
      <c r="O29" s="9"/>
    </row>
    <row r="30" spans="1:18" s="3" customFormat="1">
      <c r="A30" s="11" t="s">
        <v>121</v>
      </c>
      <c r="B30" s="6"/>
      <c r="C30" s="6"/>
      <c r="D30" s="6"/>
      <c r="E30" s="6"/>
      <c r="F30" s="6"/>
      <c r="G30" s="6"/>
      <c r="H30" s="6"/>
      <c r="I30" s="6"/>
      <c r="J30" s="6"/>
      <c r="K30" s="7"/>
      <c r="L30" s="4"/>
      <c r="M30" s="9"/>
      <c r="N30" s="4"/>
      <c r="O30" s="9"/>
      <c r="P30" s="4"/>
    </row>
    <row r="31" spans="1:18" s="3" customFormat="1">
      <c r="A31" s="6" t="s">
        <v>122</v>
      </c>
      <c r="B31" s="6"/>
      <c r="C31" s="6"/>
      <c r="D31" s="6"/>
      <c r="E31" s="6"/>
      <c r="F31" s="6"/>
      <c r="G31" s="6"/>
      <c r="H31" s="6"/>
      <c r="I31" s="6"/>
      <c r="J31" s="6"/>
      <c r="K31" s="7"/>
      <c r="L31" s="4"/>
      <c r="M31" s="9"/>
      <c r="N31" s="4"/>
      <c r="O31" s="9"/>
      <c r="P31" s="4"/>
    </row>
    <row r="32" spans="1:18" s="7" customFormat="1">
      <c r="A32" s="6" t="s">
        <v>130</v>
      </c>
      <c r="B32" s="8"/>
      <c r="C32" s="8"/>
      <c r="D32" s="8"/>
      <c r="E32" s="8"/>
      <c r="F32" s="8"/>
      <c r="G32" s="8"/>
      <c r="H32" s="8"/>
      <c r="I32" s="8"/>
      <c r="J32" s="8"/>
      <c r="L32" s="3"/>
      <c r="M32" s="2"/>
      <c r="N32" s="3"/>
      <c r="O32" s="2"/>
      <c r="P32" s="3"/>
      <c r="Q32" s="3"/>
    </row>
    <row r="33" spans="1:17" s="7" customFormat="1">
      <c r="A33" s="551" t="s">
        <v>364</v>
      </c>
      <c r="B33" s="6"/>
      <c r="C33" s="6"/>
      <c r="D33" s="6"/>
      <c r="E33" s="6"/>
      <c r="F33" s="6"/>
      <c r="G33" s="6"/>
      <c r="H33" s="6"/>
      <c r="I33" s="6"/>
      <c r="J33" s="6"/>
      <c r="L33" s="3"/>
      <c r="M33" s="2"/>
      <c r="N33" s="3"/>
      <c r="O33" s="2"/>
      <c r="P33" s="3"/>
      <c r="Q33" s="3"/>
    </row>
    <row r="34" spans="1:17" s="7" customFormat="1">
      <c r="A34" s="8" t="s">
        <v>365</v>
      </c>
      <c r="B34" s="6"/>
      <c r="C34" s="6"/>
      <c r="D34" s="6"/>
      <c r="E34" s="6"/>
      <c r="F34" s="6"/>
      <c r="G34" s="6"/>
      <c r="H34" s="6"/>
      <c r="I34" s="6"/>
      <c r="J34" s="6"/>
      <c r="L34" s="3"/>
      <c r="M34" s="2"/>
      <c r="N34" s="3"/>
      <c r="O34" s="2"/>
      <c r="P34" s="3"/>
      <c r="Q34" s="3"/>
    </row>
    <row r="35" spans="1:17" s="3" customFormat="1">
      <c r="A35" s="6" t="s">
        <v>131</v>
      </c>
      <c r="B35" s="6"/>
      <c r="C35" s="6"/>
      <c r="D35" s="6"/>
      <c r="E35" s="6"/>
      <c r="F35" s="6"/>
      <c r="G35" s="6"/>
      <c r="H35" s="6"/>
      <c r="I35" s="6"/>
      <c r="J35" s="6"/>
      <c r="K35" s="7"/>
      <c r="M35" s="2"/>
      <c r="O35" s="2"/>
    </row>
    <row r="36" spans="1:17" s="3" customFormat="1">
      <c r="A36" s="6" t="s">
        <v>370</v>
      </c>
      <c r="B36" s="6"/>
      <c r="C36" s="6"/>
      <c r="D36" s="6"/>
      <c r="E36" s="6"/>
      <c r="F36" s="6"/>
      <c r="G36" s="6"/>
      <c r="H36" s="6"/>
      <c r="I36" s="6"/>
      <c r="K36" s="5"/>
      <c r="M36" s="2"/>
      <c r="O36" s="2"/>
    </row>
    <row r="37" spans="1:17" s="3" customFormat="1">
      <c r="A37" s="6" t="s">
        <v>148</v>
      </c>
      <c r="B37" s="4"/>
      <c r="C37" s="4"/>
      <c r="D37" s="4"/>
      <c r="E37" s="4"/>
      <c r="F37" s="4"/>
      <c r="G37" s="4"/>
      <c r="H37" s="4"/>
      <c r="I37" s="4"/>
      <c r="J37" s="4"/>
      <c r="K37" s="4"/>
      <c r="M37" s="2"/>
      <c r="O37" s="2"/>
    </row>
    <row r="38" spans="1:17" s="3" customFormat="1">
      <c r="A38" s="6" t="s">
        <v>2</v>
      </c>
      <c r="B38" s="4"/>
      <c r="C38" s="4"/>
      <c r="D38" s="4"/>
      <c r="E38" s="4"/>
      <c r="F38" s="4"/>
      <c r="G38" s="4"/>
      <c r="H38" s="4"/>
      <c r="I38" s="4"/>
      <c r="J38" s="4"/>
      <c r="K38" s="4"/>
      <c r="M38" s="2"/>
      <c r="N38" s="2"/>
      <c r="O38" s="2"/>
    </row>
    <row r="40" spans="1:17">
      <c r="A40" s="1"/>
    </row>
    <row r="41" spans="1:17">
      <c r="A41" s="1"/>
    </row>
  </sheetData>
  <pageMargins left="0.5" right="0.43" top="1" bottom="1" header="0.5" footer="0.5"/>
  <pageSetup firstPageNumber="2" orientation="portrait" useFirstPageNumber="1" horizontalDpi="4294967292" verticalDpi="300" r:id="rId1"/>
  <headerFooter alignWithMargins="0">
    <oddFooter>&amp;C3 of 31</oddFooter>
  </headerFooter>
  <ignoredErrors>
    <ignoredError sqref="I15 E15:F15" formula="1"/>
    <ignoredError sqref="I6" formula="1" formulaRange="1"/>
    <ignoredError sqref="B6:H6 J6:M6 R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
  <sheetViews>
    <sheetView showGridLines="0" zoomScaleNormal="100" workbookViewId="0">
      <pane xSplit="1" ySplit="7" topLeftCell="B8" activePane="bottomRight" state="frozen"/>
      <selection pane="topRight" activeCell="C1" sqref="C1"/>
      <selection pane="bottomLeft" activeCell="A8" sqref="A8"/>
      <selection pane="bottomRight" activeCell="M1" sqref="M1"/>
    </sheetView>
  </sheetViews>
  <sheetFormatPr defaultColWidth="11.77734375" defaultRowHeight="10.199999999999999"/>
  <cols>
    <col min="1" max="1" width="30.109375" style="90" customWidth="1"/>
    <col min="2" max="2" width="7.77734375" style="89" customWidth="1"/>
    <col min="3" max="3" width="7.33203125" style="89" customWidth="1"/>
    <col min="4" max="4" width="6.77734375" style="89" customWidth="1"/>
    <col min="5" max="5" width="8" style="89" customWidth="1"/>
    <col min="6" max="6" width="7" style="89" customWidth="1"/>
    <col min="7" max="7" width="9.33203125" style="89" customWidth="1"/>
    <col min="8" max="8" width="8.109375" style="89" customWidth="1"/>
    <col min="9" max="9" width="7" style="89" customWidth="1"/>
    <col min="10" max="10" width="8.109375" style="89" customWidth="1"/>
    <col min="11" max="11" width="7" style="89" customWidth="1"/>
    <col min="12" max="12" width="5.77734375" style="89" customWidth="1"/>
    <col min="13" max="16384" width="11.77734375" style="89"/>
  </cols>
  <sheetData>
    <row r="1" spans="1:12" ht="11.25" customHeight="1">
      <c r="A1" s="181" t="s">
        <v>50</v>
      </c>
      <c r="B1" s="181"/>
      <c r="C1" s="181"/>
      <c r="D1" s="181"/>
      <c r="E1" s="181"/>
      <c r="F1" s="181"/>
      <c r="G1" s="181"/>
      <c r="H1" s="181"/>
      <c r="I1" s="181"/>
      <c r="J1" s="181"/>
      <c r="K1" s="181"/>
      <c r="L1" s="117"/>
    </row>
    <row r="2" spans="1:12" ht="13.5" customHeight="1">
      <c r="A2" s="181" t="s">
        <v>49</v>
      </c>
      <c r="B2" s="181"/>
      <c r="C2" s="181"/>
      <c r="D2" s="181"/>
      <c r="E2" s="181"/>
      <c r="F2" s="181"/>
      <c r="G2" s="181"/>
      <c r="H2" s="181"/>
      <c r="I2" s="181"/>
      <c r="J2" s="181"/>
      <c r="K2" s="181"/>
      <c r="L2" s="117"/>
    </row>
    <row r="3" spans="1:12" ht="11.1" customHeight="1">
      <c r="A3" s="181" t="s">
        <v>48</v>
      </c>
      <c r="B3" s="181"/>
      <c r="C3" s="181"/>
      <c r="D3" s="181"/>
      <c r="E3" s="181"/>
      <c r="F3" s="181"/>
      <c r="G3" s="181"/>
      <c r="H3" s="181"/>
      <c r="I3" s="181"/>
      <c r="J3" s="181"/>
      <c r="K3" s="181"/>
      <c r="L3" s="117"/>
    </row>
    <row r="4" spans="1:12" ht="11.1" customHeight="1">
      <c r="A4" s="182">
        <v>42735</v>
      </c>
      <c r="B4" s="182"/>
      <c r="C4" s="182"/>
      <c r="D4" s="182"/>
      <c r="E4" s="182"/>
      <c r="F4" s="182"/>
      <c r="G4" s="182"/>
      <c r="H4" s="182"/>
      <c r="I4" s="182"/>
      <c r="J4" s="182"/>
      <c r="K4" s="182"/>
      <c r="L4" s="118"/>
    </row>
    <row r="5" spans="1:12" ht="11.1" customHeight="1"/>
    <row r="6" spans="1:12" s="115" customFormat="1" ht="22.5" customHeight="1">
      <c r="A6" s="134" t="s">
        <v>47</v>
      </c>
      <c r="B6" s="116" t="s">
        <v>46</v>
      </c>
      <c r="C6" s="116" t="s">
        <v>45</v>
      </c>
      <c r="D6" s="116" t="s">
        <v>106</v>
      </c>
      <c r="E6" s="116" t="s">
        <v>107</v>
      </c>
      <c r="F6" s="116" t="s">
        <v>44</v>
      </c>
      <c r="G6" s="116" t="s">
        <v>43</v>
      </c>
      <c r="H6" s="116" t="s">
        <v>108</v>
      </c>
      <c r="I6" s="116" t="s">
        <v>109</v>
      </c>
      <c r="J6" s="116" t="s">
        <v>42</v>
      </c>
      <c r="K6" s="116" t="s">
        <v>41</v>
      </c>
    </row>
    <row r="7" spans="1:12" s="1" customFormat="1" ht="11.1" customHeight="1">
      <c r="A7" s="67" t="s">
        <v>19</v>
      </c>
      <c r="B7" s="114">
        <f t="shared" ref="B7" si="0">SUM(B8+B9++B10+B12+B20+B37+B41+B53)</f>
        <v>584362</v>
      </c>
      <c r="C7" s="114">
        <f>SUM(C8+C9+C10+C12+C20+C37+C41+C53)</f>
        <v>7864</v>
      </c>
      <c r="D7" s="114">
        <f>SUM(D8+D9+D10+D12+D20+D37+D41+D53)</f>
        <v>41015</v>
      </c>
      <c r="E7" s="209">
        <f t="shared" ref="E7:F7" si="1">SUM(E8+E9+E10+E12+E20+E37+E41+E53)</f>
        <v>97610</v>
      </c>
      <c r="F7" s="209">
        <f t="shared" si="1"/>
        <v>79607</v>
      </c>
      <c r="G7" s="209">
        <f t="shared" ref="G7" si="2">SUM(G8+G9+G10+G12+G20+G37+G41+G53)</f>
        <v>63615</v>
      </c>
      <c r="H7" s="209">
        <f t="shared" ref="H7" si="3">SUM(H8+H9+H10+H12+H20+H37+H41+H53)</f>
        <v>88429</v>
      </c>
      <c r="I7" s="209">
        <f t="shared" ref="I7" si="4">SUM(I8+I9+I10+I12+I20+I37+I41+I53)</f>
        <v>75759</v>
      </c>
      <c r="J7" s="209">
        <f t="shared" ref="J7" si="5">SUM(J8+J9+J10+J12+J20+J37+J41+J53)</f>
        <v>86705</v>
      </c>
      <c r="K7" s="209">
        <f t="shared" ref="K7" si="6">SUM(K8+K9+K10+K12+K20+K37+K41+K53)</f>
        <v>43758</v>
      </c>
      <c r="L7" s="113"/>
    </row>
    <row r="8" spans="1:12" s="1" customFormat="1" ht="11.1" customHeight="1">
      <c r="A8" s="67" t="s">
        <v>55</v>
      </c>
      <c r="B8" s="100">
        <f t="shared" ref="B8:B9" si="7">SUM(C8:K8)</f>
        <v>128501</v>
      </c>
      <c r="C8" s="99">
        <v>1327</v>
      </c>
      <c r="D8" s="99">
        <v>8582</v>
      </c>
      <c r="E8" s="99">
        <v>22216</v>
      </c>
      <c r="F8" s="99">
        <v>16194</v>
      </c>
      <c r="G8" s="99">
        <v>12894</v>
      </c>
      <c r="H8" s="99">
        <v>20357</v>
      </c>
      <c r="I8" s="99">
        <v>16837</v>
      </c>
      <c r="J8" s="99">
        <v>19372</v>
      </c>
      <c r="K8" s="99">
        <v>10722</v>
      </c>
      <c r="L8" s="10"/>
    </row>
    <row r="9" spans="1:12" s="1" customFormat="1" ht="11.1" customHeight="1">
      <c r="A9" s="67" t="s">
        <v>40</v>
      </c>
      <c r="B9" s="100">
        <f t="shared" si="7"/>
        <v>175</v>
      </c>
      <c r="C9" s="99">
        <v>1</v>
      </c>
      <c r="D9" s="99">
        <v>22</v>
      </c>
      <c r="E9" s="99">
        <v>52</v>
      </c>
      <c r="F9" s="99">
        <v>50</v>
      </c>
      <c r="G9" s="99">
        <v>16</v>
      </c>
      <c r="H9" s="99">
        <v>14</v>
      </c>
      <c r="I9" s="99">
        <v>11</v>
      </c>
      <c r="J9" s="99">
        <v>7</v>
      </c>
      <c r="K9" s="99">
        <v>2</v>
      </c>
      <c r="L9" s="112"/>
    </row>
    <row r="10" spans="1:12" s="1" customFormat="1" ht="11.1" customHeight="1">
      <c r="A10" s="67" t="s">
        <v>39</v>
      </c>
      <c r="B10" s="100">
        <f>SUM(C10:K10)</f>
        <v>5889</v>
      </c>
      <c r="C10" s="99">
        <v>55</v>
      </c>
      <c r="D10" s="99">
        <v>527</v>
      </c>
      <c r="E10" s="99">
        <v>1012</v>
      </c>
      <c r="F10" s="99">
        <v>1365</v>
      </c>
      <c r="G10" s="99">
        <v>624</v>
      </c>
      <c r="H10" s="99">
        <v>883</v>
      </c>
      <c r="I10" s="99">
        <v>688</v>
      </c>
      <c r="J10" s="99">
        <v>705</v>
      </c>
      <c r="K10" s="99">
        <v>30</v>
      </c>
      <c r="L10" s="111"/>
    </row>
    <row r="11" spans="1:12" s="21" customFormat="1" ht="11.1" customHeight="1">
      <c r="A11" s="126" t="s">
        <v>38</v>
      </c>
      <c r="B11" s="100"/>
      <c r="C11" s="100"/>
      <c r="D11" s="100"/>
      <c r="E11" s="100"/>
      <c r="F11" s="100"/>
      <c r="G11" s="100"/>
      <c r="H11" s="100"/>
      <c r="I11" s="100"/>
      <c r="J11" s="100"/>
      <c r="K11" s="100"/>
      <c r="L11" s="98"/>
    </row>
    <row r="12" spans="1:12" s="1" customFormat="1" ht="11.1" customHeight="1">
      <c r="A12" s="196" t="s">
        <v>206</v>
      </c>
      <c r="B12" s="100">
        <f t="shared" ref="B12:K12" si="8">SUM(B13:B19)</f>
        <v>162313</v>
      </c>
      <c r="C12" s="100">
        <f t="shared" si="8"/>
        <v>2609</v>
      </c>
      <c r="D12" s="100">
        <f t="shared" si="8"/>
        <v>13003</v>
      </c>
      <c r="E12" s="100">
        <f t="shared" si="8"/>
        <v>28841</v>
      </c>
      <c r="F12" s="100">
        <f t="shared" si="8"/>
        <v>25987</v>
      </c>
      <c r="G12" s="100">
        <f t="shared" si="8"/>
        <v>18042</v>
      </c>
      <c r="H12" s="100">
        <f t="shared" si="8"/>
        <v>20610</v>
      </c>
      <c r="I12" s="100">
        <f t="shared" si="8"/>
        <v>20777</v>
      </c>
      <c r="J12" s="100">
        <f t="shared" si="8"/>
        <v>25318</v>
      </c>
      <c r="K12" s="100">
        <f t="shared" si="8"/>
        <v>7126</v>
      </c>
      <c r="L12" s="109"/>
    </row>
    <row r="13" spans="1:12" s="1" customFormat="1" ht="11.1" customHeight="1">
      <c r="A13" s="198" t="s">
        <v>208</v>
      </c>
      <c r="B13" s="102">
        <f t="shared" ref="B13:B19" si="9">SUM(C13:K13)</f>
        <v>156058</v>
      </c>
      <c r="C13" s="101">
        <v>2548</v>
      </c>
      <c r="D13" s="101">
        <v>12586</v>
      </c>
      <c r="E13" s="101">
        <v>27749</v>
      </c>
      <c r="F13" s="101">
        <v>25103</v>
      </c>
      <c r="G13" s="101">
        <v>17253</v>
      </c>
      <c r="H13" s="101">
        <v>19930</v>
      </c>
      <c r="I13" s="101">
        <v>19819</v>
      </c>
      <c r="J13" s="101">
        <v>24189</v>
      </c>
      <c r="K13" s="101">
        <v>6881</v>
      </c>
      <c r="L13" s="10"/>
    </row>
    <row r="14" spans="1:12" s="1" customFormat="1" ht="11.1" customHeight="1">
      <c r="A14" s="198" t="s">
        <v>209</v>
      </c>
      <c r="B14" s="102">
        <f t="shared" si="9"/>
        <v>2245</v>
      </c>
      <c r="C14" s="101">
        <v>24</v>
      </c>
      <c r="D14" s="101">
        <v>120</v>
      </c>
      <c r="E14" s="101">
        <v>461</v>
      </c>
      <c r="F14" s="101">
        <v>269</v>
      </c>
      <c r="G14" s="101">
        <v>292</v>
      </c>
      <c r="H14" s="101">
        <v>262</v>
      </c>
      <c r="I14" s="101">
        <v>240</v>
      </c>
      <c r="J14" s="101">
        <v>494</v>
      </c>
      <c r="K14" s="101">
        <v>83</v>
      </c>
      <c r="L14" s="10"/>
    </row>
    <row r="15" spans="1:12" s="1" customFormat="1" ht="11.1" customHeight="1">
      <c r="A15" s="198" t="s">
        <v>210</v>
      </c>
      <c r="B15" s="102">
        <f t="shared" si="9"/>
        <v>33</v>
      </c>
      <c r="C15" s="101">
        <v>0</v>
      </c>
      <c r="D15" s="101">
        <v>4</v>
      </c>
      <c r="E15" s="101">
        <v>4</v>
      </c>
      <c r="F15" s="101">
        <v>6</v>
      </c>
      <c r="G15" s="101">
        <v>4</v>
      </c>
      <c r="H15" s="101">
        <v>3</v>
      </c>
      <c r="I15" s="101">
        <v>8</v>
      </c>
      <c r="J15" s="101">
        <v>3</v>
      </c>
      <c r="K15" s="101">
        <v>1</v>
      </c>
      <c r="L15" s="10"/>
    </row>
    <row r="16" spans="1:12" s="1" customFormat="1" ht="11.1" customHeight="1">
      <c r="A16" s="198" t="s">
        <v>211</v>
      </c>
      <c r="B16" s="102">
        <f t="shared" si="9"/>
        <v>2128</v>
      </c>
      <c r="C16" s="101">
        <v>29</v>
      </c>
      <c r="D16" s="101">
        <v>123</v>
      </c>
      <c r="E16" s="101">
        <v>349</v>
      </c>
      <c r="F16" s="101">
        <v>247</v>
      </c>
      <c r="G16" s="101">
        <v>278</v>
      </c>
      <c r="H16" s="101">
        <v>293</v>
      </c>
      <c r="I16" s="101">
        <v>267</v>
      </c>
      <c r="J16" s="101">
        <v>427</v>
      </c>
      <c r="K16" s="101">
        <v>115</v>
      </c>
      <c r="L16" s="10"/>
    </row>
    <row r="17" spans="1:12" s="1" customFormat="1" ht="21.75" customHeight="1">
      <c r="A17" s="199" t="s">
        <v>237</v>
      </c>
      <c r="B17" s="102">
        <f t="shared" si="9"/>
        <v>70</v>
      </c>
      <c r="C17" s="101">
        <v>1</v>
      </c>
      <c r="D17" s="101">
        <v>2</v>
      </c>
      <c r="E17" s="101">
        <v>15</v>
      </c>
      <c r="F17" s="101">
        <v>6</v>
      </c>
      <c r="G17" s="101">
        <v>7</v>
      </c>
      <c r="H17" s="101">
        <v>10</v>
      </c>
      <c r="I17" s="101">
        <v>7</v>
      </c>
      <c r="J17" s="101">
        <v>15</v>
      </c>
      <c r="K17" s="101">
        <v>7</v>
      </c>
      <c r="L17" s="10"/>
    </row>
    <row r="18" spans="1:12" s="1" customFormat="1" ht="11.1" customHeight="1">
      <c r="A18" s="198" t="s">
        <v>212</v>
      </c>
      <c r="B18" s="102">
        <f t="shared" si="9"/>
        <v>3</v>
      </c>
      <c r="C18" s="108">
        <v>0</v>
      </c>
      <c r="D18" s="108">
        <v>1</v>
      </c>
      <c r="E18" s="108">
        <v>0</v>
      </c>
      <c r="F18" s="108">
        <v>0</v>
      </c>
      <c r="G18" s="108">
        <v>1</v>
      </c>
      <c r="H18" s="108">
        <v>0</v>
      </c>
      <c r="I18" s="108">
        <v>0</v>
      </c>
      <c r="J18" s="108">
        <v>0</v>
      </c>
      <c r="K18" s="108">
        <v>1</v>
      </c>
      <c r="L18" s="10"/>
    </row>
    <row r="19" spans="1:12" s="54" customFormat="1" ht="12.75" customHeight="1">
      <c r="A19" s="199" t="s">
        <v>213</v>
      </c>
      <c r="B19" s="102">
        <f t="shared" si="9"/>
        <v>1776</v>
      </c>
      <c r="C19" s="108">
        <v>7</v>
      </c>
      <c r="D19" s="108">
        <v>167</v>
      </c>
      <c r="E19" s="108">
        <v>263</v>
      </c>
      <c r="F19" s="108">
        <v>356</v>
      </c>
      <c r="G19" s="108">
        <v>207</v>
      </c>
      <c r="H19" s="108">
        <v>112</v>
      </c>
      <c r="I19" s="108">
        <v>436</v>
      </c>
      <c r="J19" s="108">
        <v>190</v>
      </c>
      <c r="K19" s="108">
        <v>38</v>
      </c>
      <c r="L19" s="10"/>
    </row>
    <row r="20" spans="1:12" s="1" customFormat="1" ht="13.5" customHeight="1">
      <c r="A20" s="202" t="s">
        <v>68</v>
      </c>
      <c r="B20" s="106">
        <f t="shared" ref="B20:K20" si="10">SUM(B21:B36)</f>
        <v>96081</v>
      </c>
      <c r="C20" s="106">
        <f t="shared" si="10"/>
        <v>1420</v>
      </c>
      <c r="D20" s="106">
        <f t="shared" si="10"/>
        <v>6117</v>
      </c>
      <c r="E20" s="106">
        <f t="shared" si="10"/>
        <v>13932</v>
      </c>
      <c r="F20" s="106">
        <f t="shared" si="10"/>
        <v>12037</v>
      </c>
      <c r="G20" s="106">
        <f t="shared" si="10"/>
        <v>9323</v>
      </c>
      <c r="H20" s="106">
        <f t="shared" si="10"/>
        <v>13329</v>
      </c>
      <c r="I20" s="106">
        <f t="shared" si="10"/>
        <v>11898</v>
      </c>
      <c r="J20" s="106">
        <f t="shared" si="10"/>
        <v>13276</v>
      </c>
      <c r="K20" s="106">
        <f t="shared" si="10"/>
        <v>14749</v>
      </c>
      <c r="L20" s="98"/>
    </row>
    <row r="21" spans="1:12" s="1" customFormat="1" ht="11.1" customHeight="1">
      <c r="A21" s="199" t="s">
        <v>214</v>
      </c>
      <c r="B21" s="102">
        <f t="shared" ref="B21:B32" si="11">SUM(C21:K21)</f>
        <v>76446</v>
      </c>
      <c r="C21" s="101">
        <v>1159</v>
      </c>
      <c r="D21" s="101">
        <v>4656</v>
      </c>
      <c r="E21" s="101">
        <v>10339</v>
      </c>
      <c r="F21" s="101">
        <v>9777</v>
      </c>
      <c r="G21" s="101">
        <v>6992</v>
      </c>
      <c r="H21" s="101">
        <v>10346</v>
      </c>
      <c r="I21" s="101">
        <v>9258</v>
      </c>
      <c r="J21" s="101">
        <v>9733</v>
      </c>
      <c r="K21" s="101">
        <v>14186</v>
      </c>
      <c r="L21" s="10"/>
    </row>
    <row r="22" spans="1:12" s="1" customFormat="1" ht="11.1" customHeight="1">
      <c r="A22" s="199" t="s">
        <v>215</v>
      </c>
      <c r="B22" s="102">
        <f t="shared" si="11"/>
        <v>1016</v>
      </c>
      <c r="C22" s="101">
        <v>23</v>
      </c>
      <c r="D22" s="101">
        <v>76</v>
      </c>
      <c r="E22" s="101">
        <v>179</v>
      </c>
      <c r="F22" s="101">
        <v>131</v>
      </c>
      <c r="G22" s="101">
        <v>144</v>
      </c>
      <c r="H22" s="101">
        <v>125</v>
      </c>
      <c r="I22" s="101">
        <v>123</v>
      </c>
      <c r="J22" s="101">
        <v>192</v>
      </c>
      <c r="K22" s="101">
        <v>23</v>
      </c>
      <c r="L22" s="10"/>
    </row>
    <row r="23" spans="1:12" s="1" customFormat="1" ht="21" customHeight="1">
      <c r="A23" s="199" t="s">
        <v>249</v>
      </c>
      <c r="B23" s="102">
        <f t="shared" si="11"/>
        <v>1785</v>
      </c>
      <c r="C23" s="101">
        <v>31</v>
      </c>
      <c r="D23" s="101">
        <v>102</v>
      </c>
      <c r="E23" s="101">
        <v>354</v>
      </c>
      <c r="F23" s="101">
        <v>254</v>
      </c>
      <c r="G23" s="101">
        <v>268</v>
      </c>
      <c r="H23" s="101">
        <v>211</v>
      </c>
      <c r="I23" s="101">
        <v>195</v>
      </c>
      <c r="J23" s="101">
        <v>336</v>
      </c>
      <c r="K23" s="101">
        <v>34</v>
      </c>
      <c r="L23" s="10"/>
    </row>
    <row r="24" spans="1:12" s="1" customFormat="1" ht="21" customHeight="1">
      <c r="A24" s="199" t="s">
        <v>229</v>
      </c>
      <c r="B24" s="102">
        <f t="shared" si="11"/>
        <v>5</v>
      </c>
      <c r="C24" s="101">
        <v>0</v>
      </c>
      <c r="D24" s="101">
        <v>0</v>
      </c>
      <c r="E24" s="101">
        <v>2</v>
      </c>
      <c r="F24" s="101">
        <v>2</v>
      </c>
      <c r="G24" s="101">
        <v>0</v>
      </c>
      <c r="H24" s="101">
        <v>0</v>
      </c>
      <c r="I24" s="101">
        <v>1</v>
      </c>
      <c r="J24" s="101">
        <v>0</v>
      </c>
      <c r="K24" s="101">
        <v>0</v>
      </c>
      <c r="L24" s="10"/>
    </row>
    <row r="25" spans="1:12" s="1" customFormat="1" ht="21" customHeight="1">
      <c r="A25" s="199" t="s">
        <v>250</v>
      </c>
      <c r="B25" s="102">
        <f t="shared" si="11"/>
        <v>804</v>
      </c>
      <c r="C25" s="101">
        <v>13</v>
      </c>
      <c r="D25" s="101">
        <v>54</v>
      </c>
      <c r="E25" s="101">
        <v>152</v>
      </c>
      <c r="F25" s="101">
        <v>105</v>
      </c>
      <c r="G25" s="101">
        <v>97</v>
      </c>
      <c r="H25" s="101">
        <v>124</v>
      </c>
      <c r="I25" s="101">
        <v>90</v>
      </c>
      <c r="J25" s="101">
        <v>118</v>
      </c>
      <c r="K25" s="101">
        <v>51</v>
      </c>
      <c r="L25" s="10"/>
    </row>
    <row r="26" spans="1:12" s="1" customFormat="1" ht="21" customHeight="1">
      <c r="A26" s="199" t="s">
        <v>231</v>
      </c>
      <c r="B26" s="102">
        <f t="shared" si="11"/>
        <v>46</v>
      </c>
      <c r="C26" s="101">
        <v>0</v>
      </c>
      <c r="D26" s="101">
        <v>0</v>
      </c>
      <c r="E26" s="101">
        <v>11</v>
      </c>
      <c r="F26" s="101">
        <v>7</v>
      </c>
      <c r="G26" s="101">
        <v>9</v>
      </c>
      <c r="H26" s="101">
        <v>8</v>
      </c>
      <c r="I26" s="101">
        <v>4</v>
      </c>
      <c r="J26" s="101">
        <v>6</v>
      </c>
      <c r="K26" s="101">
        <v>1</v>
      </c>
      <c r="L26" s="107"/>
    </row>
    <row r="27" spans="1:12" s="1" customFormat="1" ht="21" customHeight="1">
      <c r="A27" s="199" t="s">
        <v>232</v>
      </c>
      <c r="B27" s="102">
        <f t="shared" si="11"/>
        <v>7586</v>
      </c>
      <c r="C27" s="101">
        <v>110</v>
      </c>
      <c r="D27" s="101">
        <v>487</v>
      </c>
      <c r="E27" s="101">
        <v>1528</v>
      </c>
      <c r="F27" s="101">
        <v>677</v>
      </c>
      <c r="G27" s="101">
        <v>745</v>
      </c>
      <c r="H27" s="101">
        <v>1360</v>
      </c>
      <c r="I27" s="101">
        <v>1065</v>
      </c>
      <c r="J27" s="101">
        <v>1402</v>
      </c>
      <c r="K27" s="101">
        <v>212</v>
      </c>
      <c r="L27" s="10"/>
    </row>
    <row r="28" spans="1:12" s="1" customFormat="1" ht="21" customHeight="1">
      <c r="A28" s="199" t="s">
        <v>233</v>
      </c>
      <c r="B28" s="102">
        <f t="shared" si="11"/>
        <v>100</v>
      </c>
      <c r="C28" s="101">
        <v>0</v>
      </c>
      <c r="D28" s="101">
        <v>5</v>
      </c>
      <c r="E28" s="101">
        <v>11</v>
      </c>
      <c r="F28" s="101">
        <v>16</v>
      </c>
      <c r="G28" s="101">
        <v>11</v>
      </c>
      <c r="H28" s="101">
        <v>26</v>
      </c>
      <c r="I28" s="101">
        <v>8</v>
      </c>
      <c r="J28" s="101">
        <v>20</v>
      </c>
      <c r="K28" s="101">
        <v>3</v>
      </c>
      <c r="L28" s="10"/>
    </row>
    <row r="29" spans="1:12" s="1" customFormat="1" ht="21" customHeight="1">
      <c r="A29" s="199" t="s">
        <v>234</v>
      </c>
      <c r="B29" s="102">
        <f t="shared" si="11"/>
        <v>250</v>
      </c>
      <c r="C29" s="101">
        <v>5</v>
      </c>
      <c r="D29" s="101">
        <v>14</v>
      </c>
      <c r="E29" s="101">
        <v>48</v>
      </c>
      <c r="F29" s="101">
        <v>32</v>
      </c>
      <c r="G29" s="101">
        <v>31</v>
      </c>
      <c r="H29" s="101">
        <v>37</v>
      </c>
      <c r="I29" s="101">
        <v>22</v>
      </c>
      <c r="J29" s="101">
        <v>56</v>
      </c>
      <c r="K29" s="101">
        <v>5</v>
      </c>
      <c r="L29" s="10"/>
    </row>
    <row r="30" spans="1:12" s="1" customFormat="1" ht="21" customHeight="1">
      <c r="A30" s="199" t="s">
        <v>235</v>
      </c>
      <c r="B30" s="102">
        <f t="shared" si="11"/>
        <v>22</v>
      </c>
      <c r="C30" s="101">
        <v>0</v>
      </c>
      <c r="D30" s="101">
        <v>2</v>
      </c>
      <c r="E30" s="101">
        <v>1</v>
      </c>
      <c r="F30" s="101">
        <v>3</v>
      </c>
      <c r="G30" s="101">
        <v>1</v>
      </c>
      <c r="H30" s="101">
        <v>6</v>
      </c>
      <c r="I30" s="101">
        <v>5</v>
      </c>
      <c r="J30" s="101">
        <v>2</v>
      </c>
      <c r="K30" s="101">
        <v>2</v>
      </c>
    </row>
    <row r="31" spans="1:12" s="1" customFormat="1" ht="21" customHeight="1">
      <c r="A31" s="199" t="s">
        <v>238</v>
      </c>
      <c r="B31" s="102">
        <f t="shared" si="11"/>
        <v>14</v>
      </c>
      <c r="C31" s="101">
        <v>1</v>
      </c>
      <c r="D31" s="101">
        <v>2</v>
      </c>
      <c r="E31" s="101">
        <v>2</v>
      </c>
      <c r="F31" s="101">
        <v>1</v>
      </c>
      <c r="G31" s="101">
        <v>0</v>
      </c>
      <c r="H31" s="101">
        <v>3</v>
      </c>
      <c r="I31" s="101">
        <v>4</v>
      </c>
      <c r="J31" s="101">
        <v>1</v>
      </c>
      <c r="K31" s="101">
        <v>0</v>
      </c>
      <c r="L31" s="10"/>
    </row>
    <row r="32" spans="1:12" s="1" customFormat="1" ht="30" customHeight="1">
      <c r="A32" s="199" t="s">
        <v>236</v>
      </c>
      <c r="B32" s="102">
        <f t="shared" si="11"/>
        <v>17</v>
      </c>
      <c r="C32" s="101">
        <v>0</v>
      </c>
      <c r="D32" s="101">
        <v>3</v>
      </c>
      <c r="E32" s="101">
        <v>0</v>
      </c>
      <c r="F32" s="101">
        <v>0</v>
      </c>
      <c r="G32" s="101">
        <v>0</v>
      </c>
      <c r="H32" s="101">
        <v>7</v>
      </c>
      <c r="I32" s="101">
        <v>1</v>
      </c>
      <c r="J32" s="101">
        <v>6</v>
      </c>
      <c r="K32" s="101">
        <v>0</v>
      </c>
      <c r="L32" s="10"/>
    </row>
    <row r="33" spans="1:12" s="1" customFormat="1" ht="21" customHeight="1">
      <c r="A33" s="199" t="s">
        <v>245</v>
      </c>
      <c r="B33" s="102">
        <f t="shared" ref="B33:B36" si="12">SUM(C33:K33)</f>
        <v>16</v>
      </c>
      <c r="C33" s="101">
        <v>0</v>
      </c>
      <c r="D33" s="101">
        <v>0</v>
      </c>
      <c r="E33" s="101">
        <v>3</v>
      </c>
      <c r="F33" s="101">
        <v>2</v>
      </c>
      <c r="G33" s="101">
        <v>1</v>
      </c>
      <c r="H33" s="101">
        <v>4</v>
      </c>
      <c r="I33" s="101">
        <v>3</v>
      </c>
      <c r="J33" s="101">
        <v>2</v>
      </c>
      <c r="K33" s="101">
        <v>1</v>
      </c>
      <c r="L33" s="10"/>
    </row>
    <row r="34" spans="1:12" s="1" customFormat="1" ht="11.1" customHeight="1">
      <c r="A34" s="199" t="s">
        <v>216</v>
      </c>
      <c r="B34" s="102">
        <f t="shared" si="12"/>
        <v>3765</v>
      </c>
      <c r="C34" s="101">
        <v>57</v>
      </c>
      <c r="D34" s="101">
        <v>303</v>
      </c>
      <c r="E34" s="101">
        <v>539</v>
      </c>
      <c r="F34" s="101">
        <v>329</v>
      </c>
      <c r="G34" s="101">
        <v>533</v>
      </c>
      <c r="H34" s="101">
        <v>654</v>
      </c>
      <c r="I34" s="101">
        <v>503</v>
      </c>
      <c r="J34" s="101">
        <v>745</v>
      </c>
      <c r="K34" s="101">
        <v>102</v>
      </c>
      <c r="L34" s="107"/>
    </row>
    <row r="35" spans="1:12" s="1" customFormat="1" ht="11.1" customHeight="1">
      <c r="A35" s="199" t="s">
        <v>217</v>
      </c>
      <c r="B35" s="102">
        <f t="shared" si="12"/>
        <v>381</v>
      </c>
      <c r="C35" s="101">
        <v>2</v>
      </c>
      <c r="D35" s="101">
        <v>19</v>
      </c>
      <c r="E35" s="101">
        <v>105</v>
      </c>
      <c r="F35" s="101">
        <v>52</v>
      </c>
      <c r="G35" s="101">
        <v>55</v>
      </c>
      <c r="H35" s="101">
        <v>30</v>
      </c>
      <c r="I35" s="101">
        <v>33</v>
      </c>
      <c r="J35" s="101">
        <v>81</v>
      </c>
      <c r="K35" s="104">
        <v>4</v>
      </c>
      <c r="L35" s="107"/>
    </row>
    <row r="36" spans="1:12" s="1" customFormat="1" ht="11.1" customHeight="1">
      <c r="A36" s="199" t="s">
        <v>218</v>
      </c>
      <c r="B36" s="102">
        <f t="shared" si="12"/>
        <v>3828</v>
      </c>
      <c r="C36" s="101">
        <v>19</v>
      </c>
      <c r="D36" s="101">
        <v>394</v>
      </c>
      <c r="E36" s="101">
        <v>658</v>
      </c>
      <c r="F36" s="101">
        <v>649</v>
      </c>
      <c r="G36" s="101">
        <v>436</v>
      </c>
      <c r="H36" s="101">
        <v>388</v>
      </c>
      <c r="I36" s="101">
        <v>583</v>
      </c>
      <c r="J36" s="101">
        <v>576</v>
      </c>
      <c r="K36" s="101">
        <v>125</v>
      </c>
      <c r="L36" s="10"/>
    </row>
    <row r="37" spans="1:12" s="1" customFormat="1" ht="11.1" customHeight="1">
      <c r="A37" s="202" t="s">
        <v>207</v>
      </c>
      <c r="B37" s="100">
        <f>SUM(C37:K37)</f>
        <v>157894</v>
      </c>
      <c r="C37" s="106">
        <f t="shared" ref="C37:K37" si="13">SUM(C38:C40)</f>
        <v>2175</v>
      </c>
      <c r="D37" s="106">
        <f t="shared" si="13"/>
        <v>11060</v>
      </c>
      <c r="E37" s="106">
        <f t="shared" si="13"/>
        <v>25964</v>
      </c>
      <c r="F37" s="106">
        <f t="shared" si="13"/>
        <v>21009</v>
      </c>
      <c r="G37" s="106">
        <f t="shared" si="13"/>
        <v>17941</v>
      </c>
      <c r="H37" s="106">
        <f t="shared" si="13"/>
        <v>28721</v>
      </c>
      <c r="I37" s="106">
        <f t="shared" si="13"/>
        <v>21800</v>
      </c>
      <c r="J37" s="106">
        <f t="shared" si="13"/>
        <v>21395</v>
      </c>
      <c r="K37" s="106">
        <f t="shared" si="13"/>
        <v>7829</v>
      </c>
      <c r="L37" s="98"/>
    </row>
    <row r="38" spans="1:12" s="1" customFormat="1" ht="11.1" customHeight="1">
      <c r="A38" s="199" t="s">
        <v>219</v>
      </c>
      <c r="B38" s="102">
        <f>SUM(C38:K38)</f>
        <v>153024</v>
      </c>
      <c r="C38" s="101">
        <v>2083</v>
      </c>
      <c r="D38" s="101">
        <v>10804</v>
      </c>
      <c r="E38" s="101">
        <v>24928</v>
      </c>
      <c r="F38" s="101">
        <v>20661</v>
      </c>
      <c r="G38" s="101">
        <v>17491</v>
      </c>
      <c r="H38" s="101">
        <v>27750</v>
      </c>
      <c r="I38" s="101">
        <v>20911</v>
      </c>
      <c r="J38" s="101">
        <v>20743</v>
      </c>
      <c r="K38" s="101">
        <v>7653</v>
      </c>
      <c r="L38" s="10"/>
    </row>
    <row r="39" spans="1:12" s="1" customFormat="1" ht="21" customHeight="1">
      <c r="A39" s="199" t="s">
        <v>239</v>
      </c>
      <c r="B39" s="102">
        <f>SUM(C39:L39)</f>
        <v>2324</v>
      </c>
      <c r="C39" s="101">
        <v>56</v>
      </c>
      <c r="D39" s="101">
        <v>123</v>
      </c>
      <c r="E39" s="101">
        <v>526</v>
      </c>
      <c r="F39" s="101">
        <v>189</v>
      </c>
      <c r="G39" s="101">
        <v>189</v>
      </c>
      <c r="H39" s="101">
        <v>484</v>
      </c>
      <c r="I39" s="101">
        <v>369</v>
      </c>
      <c r="J39" s="101">
        <v>313</v>
      </c>
      <c r="K39" s="101">
        <v>75</v>
      </c>
      <c r="L39" s="10"/>
    </row>
    <row r="40" spans="1:12" s="1" customFormat="1" ht="11.1" customHeight="1">
      <c r="A40" s="199" t="s">
        <v>220</v>
      </c>
      <c r="B40" s="102">
        <f>SUM(C40:L40)</f>
        <v>2546</v>
      </c>
      <c r="C40" s="101">
        <v>36</v>
      </c>
      <c r="D40" s="101">
        <v>133</v>
      </c>
      <c r="E40" s="101">
        <v>510</v>
      </c>
      <c r="F40" s="101">
        <v>159</v>
      </c>
      <c r="G40" s="101">
        <v>261</v>
      </c>
      <c r="H40" s="101">
        <v>487</v>
      </c>
      <c r="I40" s="101">
        <v>520</v>
      </c>
      <c r="J40" s="101">
        <v>339</v>
      </c>
      <c r="K40" s="101">
        <v>101</v>
      </c>
      <c r="L40" s="10"/>
    </row>
    <row r="41" spans="1:12" s="1" customFormat="1" ht="11.1" customHeight="1">
      <c r="A41" s="201" t="s">
        <v>37</v>
      </c>
      <c r="B41" s="100">
        <f>SUM(C41:K41)</f>
        <v>15518</v>
      </c>
      <c r="C41" s="99">
        <f t="shared" ref="C41:K41" si="14">SUM(C42:C52)</f>
        <v>146</v>
      </c>
      <c r="D41" s="99">
        <f t="shared" si="14"/>
        <v>775</v>
      </c>
      <c r="E41" s="99">
        <f t="shared" si="14"/>
        <v>1899</v>
      </c>
      <c r="F41" s="99">
        <f t="shared" si="14"/>
        <v>998</v>
      </c>
      <c r="G41" s="99">
        <f t="shared" si="14"/>
        <v>2456</v>
      </c>
      <c r="H41" s="99">
        <f t="shared" si="14"/>
        <v>2220</v>
      </c>
      <c r="I41" s="99">
        <f t="shared" si="14"/>
        <v>1789</v>
      </c>
      <c r="J41" s="99">
        <f t="shared" si="14"/>
        <v>2876</v>
      </c>
      <c r="K41" s="99">
        <f t="shared" si="14"/>
        <v>2359</v>
      </c>
      <c r="L41" s="105"/>
    </row>
    <row r="42" spans="1:12" s="1" customFormat="1" ht="11.1" customHeight="1">
      <c r="A42" s="199" t="s">
        <v>221</v>
      </c>
      <c r="B42" s="102">
        <f t="shared" ref="B42:B44" si="15">SUM(C42:K42)</f>
        <v>11</v>
      </c>
      <c r="C42" s="101">
        <v>0</v>
      </c>
      <c r="D42" s="101">
        <v>1</v>
      </c>
      <c r="E42" s="101">
        <v>1</v>
      </c>
      <c r="F42" s="101">
        <v>2</v>
      </c>
      <c r="G42" s="101">
        <v>1</v>
      </c>
      <c r="H42" s="101">
        <v>1</v>
      </c>
      <c r="I42" s="101">
        <v>2</v>
      </c>
      <c r="J42" s="101">
        <v>2</v>
      </c>
      <c r="K42" s="101">
        <v>1</v>
      </c>
      <c r="L42" s="10"/>
    </row>
    <row r="43" spans="1:12" s="1" customFormat="1" ht="11.1" customHeight="1">
      <c r="A43" s="199" t="s">
        <v>222</v>
      </c>
      <c r="B43" s="102">
        <f t="shared" si="15"/>
        <v>3719</v>
      </c>
      <c r="C43" s="101">
        <v>39</v>
      </c>
      <c r="D43" s="101">
        <v>139</v>
      </c>
      <c r="E43" s="101">
        <v>506</v>
      </c>
      <c r="F43" s="101">
        <v>266</v>
      </c>
      <c r="G43" s="101">
        <v>673</v>
      </c>
      <c r="H43" s="101">
        <v>449</v>
      </c>
      <c r="I43" s="101">
        <v>342</v>
      </c>
      <c r="J43" s="101">
        <v>741</v>
      </c>
      <c r="K43" s="101">
        <v>564</v>
      </c>
      <c r="L43" s="10"/>
    </row>
    <row r="44" spans="1:12" s="1" customFormat="1" ht="11.1" customHeight="1">
      <c r="A44" s="199" t="s">
        <v>223</v>
      </c>
      <c r="B44" s="102">
        <f t="shared" si="15"/>
        <v>9935</v>
      </c>
      <c r="C44" s="101">
        <v>94</v>
      </c>
      <c r="D44" s="101">
        <v>571</v>
      </c>
      <c r="E44" s="101">
        <v>1109</v>
      </c>
      <c r="F44" s="101">
        <v>630</v>
      </c>
      <c r="G44" s="101">
        <v>1604</v>
      </c>
      <c r="H44" s="101">
        <v>1502</v>
      </c>
      <c r="I44" s="101">
        <v>1105</v>
      </c>
      <c r="J44" s="101">
        <v>1937</v>
      </c>
      <c r="K44" s="101">
        <v>1383</v>
      </c>
      <c r="L44" s="10"/>
    </row>
    <row r="45" spans="1:12" s="1" customFormat="1" ht="11.1" customHeight="1">
      <c r="A45" s="198" t="s">
        <v>247</v>
      </c>
      <c r="B45" s="102">
        <f t="shared" ref="B45:B46" si="16">SUM(C45:K45)</f>
        <v>3</v>
      </c>
      <c r="C45" s="101">
        <v>0</v>
      </c>
      <c r="D45" s="101">
        <v>0</v>
      </c>
      <c r="E45" s="101">
        <v>0</v>
      </c>
      <c r="F45" s="101">
        <v>1</v>
      </c>
      <c r="G45" s="101">
        <v>0</v>
      </c>
      <c r="H45" s="101">
        <v>1</v>
      </c>
      <c r="I45" s="101">
        <v>0</v>
      </c>
      <c r="J45" s="101">
        <v>1</v>
      </c>
      <c r="K45" s="101">
        <v>0</v>
      </c>
      <c r="L45" s="10"/>
    </row>
    <row r="46" spans="1:12" s="1" customFormat="1" ht="11.1" customHeight="1">
      <c r="A46" s="199" t="s">
        <v>248</v>
      </c>
      <c r="B46" s="102">
        <f t="shared" si="16"/>
        <v>3</v>
      </c>
      <c r="C46" s="101">
        <v>0</v>
      </c>
      <c r="D46" s="101">
        <v>1</v>
      </c>
      <c r="E46" s="101">
        <v>0</v>
      </c>
      <c r="F46" s="101">
        <v>0</v>
      </c>
      <c r="G46" s="101">
        <v>1</v>
      </c>
      <c r="H46" s="101">
        <v>0</v>
      </c>
      <c r="I46" s="101">
        <v>0</v>
      </c>
      <c r="J46" s="101">
        <v>1</v>
      </c>
      <c r="K46" s="101">
        <v>0</v>
      </c>
      <c r="L46" s="10"/>
    </row>
    <row r="47" spans="1:12" s="1" customFormat="1" ht="21" customHeight="1">
      <c r="A47" s="199" t="s">
        <v>243</v>
      </c>
      <c r="B47" s="102">
        <f>SUM(C47:K47)</f>
        <v>1</v>
      </c>
      <c r="C47" s="101">
        <v>0</v>
      </c>
      <c r="D47" s="101">
        <v>0</v>
      </c>
      <c r="E47" s="101">
        <v>0</v>
      </c>
      <c r="F47" s="101">
        <v>0</v>
      </c>
      <c r="G47" s="101">
        <v>0</v>
      </c>
      <c r="H47" s="101">
        <v>0</v>
      </c>
      <c r="I47" s="101">
        <v>0</v>
      </c>
      <c r="J47" s="101">
        <v>1</v>
      </c>
      <c r="K47" s="101">
        <v>0</v>
      </c>
      <c r="L47" s="10"/>
    </row>
    <row r="48" spans="1:12" s="1" customFormat="1" ht="21" customHeight="1">
      <c r="A48" s="199" t="s">
        <v>244</v>
      </c>
      <c r="B48" s="102">
        <f t="shared" ref="B48:B51" si="17">SUM(C48:K48)</f>
        <v>7</v>
      </c>
      <c r="C48" s="101">
        <v>0</v>
      </c>
      <c r="D48" s="101">
        <v>0</v>
      </c>
      <c r="E48" s="101">
        <v>1</v>
      </c>
      <c r="F48" s="101">
        <v>2</v>
      </c>
      <c r="G48" s="101">
        <v>1</v>
      </c>
      <c r="H48" s="101">
        <v>2</v>
      </c>
      <c r="I48" s="101">
        <v>0</v>
      </c>
      <c r="J48" s="101">
        <v>0</v>
      </c>
      <c r="K48" s="101">
        <v>1</v>
      </c>
      <c r="L48" s="10"/>
    </row>
    <row r="49" spans="1:12" s="1" customFormat="1" ht="11.1" customHeight="1">
      <c r="A49" s="199" t="s">
        <v>224</v>
      </c>
      <c r="B49" s="102">
        <f t="shared" si="17"/>
        <v>1824</v>
      </c>
      <c r="C49" s="101">
        <v>13</v>
      </c>
      <c r="D49" s="101">
        <v>62</v>
      </c>
      <c r="E49" s="101">
        <v>281</v>
      </c>
      <c r="F49" s="101">
        <v>97</v>
      </c>
      <c r="G49" s="101">
        <v>175</v>
      </c>
      <c r="H49" s="101">
        <v>261</v>
      </c>
      <c r="I49" s="101">
        <v>339</v>
      </c>
      <c r="J49" s="101">
        <v>188</v>
      </c>
      <c r="K49" s="101">
        <v>408</v>
      </c>
      <c r="L49" s="10"/>
    </row>
    <row r="50" spans="1:12" s="1" customFormat="1" ht="11.1" customHeight="1">
      <c r="A50" s="199" t="s">
        <v>65</v>
      </c>
      <c r="B50" s="102">
        <f t="shared" si="17"/>
        <v>2</v>
      </c>
      <c r="C50" s="101">
        <v>0</v>
      </c>
      <c r="D50" s="101">
        <v>0</v>
      </c>
      <c r="E50" s="101">
        <v>1</v>
      </c>
      <c r="F50" s="101">
        <v>0</v>
      </c>
      <c r="G50" s="101">
        <v>0</v>
      </c>
      <c r="H50" s="101">
        <v>1</v>
      </c>
      <c r="I50" s="101">
        <v>0</v>
      </c>
      <c r="J50" s="101">
        <v>0</v>
      </c>
      <c r="K50" s="101">
        <v>0</v>
      </c>
      <c r="L50" s="10"/>
    </row>
    <row r="51" spans="1:12" s="1" customFormat="1" ht="11.1" customHeight="1">
      <c r="A51" s="199" t="s">
        <v>66</v>
      </c>
      <c r="B51" s="102">
        <f t="shared" si="17"/>
        <v>1</v>
      </c>
      <c r="C51" s="101">
        <v>0</v>
      </c>
      <c r="D51" s="101">
        <v>0</v>
      </c>
      <c r="E51" s="101">
        <v>0</v>
      </c>
      <c r="F51" s="101">
        <v>0</v>
      </c>
      <c r="G51" s="101">
        <v>1</v>
      </c>
      <c r="H51" s="101">
        <v>0</v>
      </c>
      <c r="I51" s="101">
        <v>0</v>
      </c>
      <c r="J51" s="101">
        <v>0</v>
      </c>
      <c r="K51" s="101">
        <v>0</v>
      </c>
      <c r="L51" s="10"/>
    </row>
    <row r="52" spans="1:12" s="1" customFormat="1" ht="11.1" customHeight="1">
      <c r="A52" s="199" t="s">
        <v>225</v>
      </c>
      <c r="B52" s="102">
        <f>SUM(C52:K52)</f>
        <v>12</v>
      </c>
      <c r="C52" s="101">
        <v>0</v>
      </c>
      <c r="D52" s="101">
        <v>1</v>
      </c>
      <c r="E52" s="101">
        <v>0</v>
      </c>
      <c r="F52" s="101">
        <v>0</v>
      </c>
      <c r="G52" s="101">
        <v>0</v>
      </c>
      <c r="H52" s="101">
        <v>3</v>
      </c>
      <c r="I52" s="101">
        <v>1</v>
      </c>
      <c r="J52" s="101">
        <v>5</v>
      </c>
      <c r="K52" s="101">
        <v>2</v>
      </c>
      <c r="L52" s="10"/>
    </row>
    <row r="53" spans="1:12" s="1" customFormat="1" ht="11.1" customHeight="1">
      <c r="A53" s="201" t="s">
        <v>36</v>
      </c>
      <c r="B53" s="100">
        <f>SUM(C53:K53)</f>
        <v>17991</v>
      </c>
      <c r="C53" s="99">
        <f t="shared" ref="C53:K53" si="18">SUM(C54:C56)</f>
        <v>131</v>
      </c>
      <c r="D53" s="99">
        <f t="shared" si="18"/>
        <v>929</v>
      </c>
      <c r="E53" s="99">
        <f t="shared" si="18"/>
        <v>3694</v>
      </c>
      <c r="F53" s="99">
        <f t="shared" si="18"/>
        <v>1967</v>
      </c>
      <c r="G53" s="99">
        <f t="shared" si="18"/>
        <v>2319</v>
      </c>
      <c r="H53" s="99">
        <f t="shared" si="18"/>
        <v>2295</v>
      </c>
      <c r="I53" s="99">
        <f t="shared" si="18"/>
        <v>1959</v>
      </c>
      <c r="J53" s="99">
        <f t="shared" si="18"/>
        <v>3756</v>
      </c>
      <c r="K53" s="99">
        <f t="shared" si="18"/>
        <v>941</v>
      </c>
      <c r="L53" s="103"/>
    </row>
    <row r="54" spans="1:12" s="1" customFormat="1" ht="11.1" customHeight="1">
      <c r="A54" s="199" t="s">
        <v>212</v>
      </c>
      <c r="B54" s="102">
        <f t="shared" ref="B54:B55" si="19">SUM(C54:K54)</f>
        <v>10141</v>
      </c>
      <c r="C54" s="101">
        <v>49</v>
      </c>
      <c r="D54" s="101">
        <v>500</v>
      </c>
      <c r="E54" s="101">
        <v>2097</v>
      </c>
      <c r="F54" s="101">
        <v>1140</v>
      </c>
      <c r="G54" s="101">
        <v>1263</v>
      </c>
      <c r="H54" s="101">
        <v>1147</v>
      </c>
      <c r="I54" s="101">
        <v>1016</v>
      </c>
      <c r="J54" s="101">
        <v>2195</v>
      </c>
      <c r="K54" s="101">
        <v>734</v>
      </c>
      <c r="L54" s="10"/>
    </row>
    <row r="55" spans="1:12" s="1" customFormat="1" ht="11.1" customHeight="1">
      <c r="A55" s="199" t="s">
        <v>226</v>
      </c>
      <c r="B55" s="102">
        <f t="shared" si="19"/>
        <v>4348</v>
      </c>
      <c r="C55" s="101">
        <v>31</v>
      </c>
      <c r="D55" s="101">
        <v>205</v>
      </c>
      <c r="E55" s="101">
        <v>979</v>
      </c>
      <c r="F55" s="101">
        <v>516</v>
      </c>
      <c r="G55" s="101">
        <v>572</v>
      </c>
      <c r="H55" s="101">
        <v>544</v>
      </c>
      <c r="I55" s="101">
        <v>487</v>
      </c>
      <c r="J55" s="101">
        <v>877</v>
      </c>
      <c r="K55" s="101">
        <v>137</v>
      </c>
      <c r="L55" s="10"/>
    </row>
    <row r="56" spans="1:12" s="1" customFormat="1" ht="11.1" customHeight="1">
      <c r="A56" s="199" t="s">
        <v>227</v>
      </c>
      <c r="B56" s="102">
        <f>SUM(C56:K56)</f>
        <v>3502</v>
      </c>
      <c r="C56" s="101">
        <v>51</v>
      </c>
      <c r="D56" s="101">
        <v>224</v>
      </c>
      <c r="E56" s="101">
        <v>618</v>
      </c>
      <c r="F56" s="101">
        <v>311</v>
      </c>
      <c r="G56" s="101">
        <v>484</v>
      </c>
      <c r="H56" s="101">
        <v>604</v>
      </c>
      <c r="I56" s="101">
        <v>456</v>
      </c>
      <c r="J56" s="101">
        <v>684</v>
      </c>
      <c r="K56" s="101">
        <v>70</v>
      </c>
      <c r="L56" s="10"/>
    </row>
    <row r="57" spans="1:12" s="1" customFormat="1" ht="11.1" customHeight="1">
      <c r="A57" s="67" t="s">
        <v>35</v>
      </c>
      <c r="B57" s="100">
        <f t="shared" ref="B57" si="20">SUM(C57:K57)</f>
        <v>104382</v>
      </c>
      <c r="C57" s="99">
        <v>1404</v>
      </c>
      <c r="D57" s="99">
        <v>7644</v>
      </c>
      <c r="E57" s="99">
        <v>18035</v>
      </c>
      <c r="F57" s="99">
        <v>15668</v>
      </c>
      <c r="G57" s="99">
        <v>12767</v>
      </c>
      <c r="H57" s="99">
        <v>16533</v>
      </c>
      <c r="I57" s="99">
        <v>13401</v>
      </c>
      <c r="J57" s="99">
        <v>15986</v>
      </c>
      <c r="K57" s="99">
        <v>2944</v>
      </c>
      <c r="L57" s="98"/>
    </row>
    <row r="58" spans="1:12" s="1" customFormat="1" ht="11.1" customHeight="1">
      <c r="A58" s="67" t="s">
        <v>34</v>
      </c>
      <c r="B58" s="205">
        <f>SUM(C58:K58)</f>
        <v>302572</v>
      </c>
      <c r="C58" s="99">
        <v>3814</v>
      </c>
      <c r="D58" s="99">
        <v>20746</v>
      </c>
      <c r="E58" s="99">
        <v>48968</v>
      </c>
      <c r="F58" s="99">
        <v>39877</v>
      </c>
      <c r="G58" s="99">
        <v>32211</v>
      </c>
      <c r="H58" s="99">
        <v>49604</v>
      </c>
      <c r="I58" s="99">
        <v>39622</v>
      </c>
      <c r="J58" s="99">
        <v>42243</v>
      </c>
      <c r="K58" s="99">
        <v>25487</v>
      </c>
      <c r="L58" s="98"/>
    </row>
    <row r="59" spans="1:12" s="1" customFormat="1" ht="11.1" customHeight="1">
      <c r="A59" s="133" t="s">
        <v>372</v>
      </c>
      <c r="B59" s="97">
        <f>SUM(C59:K59)</f>
        <v>20362</v>
      </c>
      <c r="C59" s="96">
        <v>169</v>
      </c>
      <c r="D59" s="96">
        <v>1635</v>
      </c>
      <c r="E59" s="96">
        <v>4376</v>
      </c>
      <c r="F59" s="96">
        <v>3034</v>
      </c>
      <c r="G59" s="96">
        <v>2275</v>
      </c>
      <c r="H59" s="96">
        <v>2933</v>
      </c>
      <c r="I59" s="96">
        <v>2575</v>
      </c>
      <c r="J59" s="96">
        <v>3235</v>
      </c>
      <c r="K59" s="96">
        <v>130</v>
      </c>
      <c r="L59" s="95"/>
    </row>
    <row r="60" spans="1:12" s="1" customFormat="1" ht="11.1" customHeight="1">
      <c r="A60" s="12"/>
      <c r="B60" s="10"/>
      <c r="C60" s="94"/>
      <c r="D60" s="94"/>
      <c r="E60" s="94"/>
      <c r="F60" s="94"/>
      <c r="G60" s="94"/>
      <c r="H60" s="94"/>
      <c r="I60" s="94"/>
      <c r="J60" s="94"/>
      <c r="K60" s="94"/>
      <c r="L60" s="10"/>
    </row>
    <row r="61" spans="1:12" s="1" customFormat="1" ht="11.1" customHeight="1">
      <c r="A61" s="6" t="s">
        <v>33</v>
      </c>
      <c r="B61" s="10"/>
      <c r="C61" s="10"/>
      <c r="D61" s="10"/>
      <c r="E61" s="10"/>
      <c r="F61" s="10"/>
      <c r="G61" s="10"/>
      <c r="H61" s="10"/>
      <c r="I61" s="10"/>
      <c r="J61" s="10"/>
      <c r="K61" s="10"/>
      <c r="L61" s="10"/>
    </row>
    <row r="62" spans="1:12" s="21" customFormat="1" ht="11.1" customHeight="1">
      <c r="A62" s="6" t="s">
        <v>149</v>
      </c>
      <c r="B62" s="10"/>
      <c r="C62" s="10"/>
      <c r="D62" s="10"/>
      <c r="E62" s="10"/>
      <c r="F62" s="10"/>
      <c r="G62" s="10"/>
      <c r="H62" s="10"/>
      <c r="I62" s="10"/>
      <c r="J62" s="10"/>
      <c r="K62" s="10"/>
      <c r="L62" s="10"/>
    </row>
    <row r="63" spans="1:12" s="21" customFormat="1" ht="11.1" customHeight="1">
      <c r="A63" s="11" t="s">
        <v>150</v>
      </c>
      <c r="B63" s="4"/>
      <c r="C63" s="4"/>
      <c r="D63" s="4"/>
      <c r="E63" s="4"/>
      <c r="F63" s="4"/>
      <c r="G63" s="9"/>
      <c r="H63" s="4"/>
      <c r="I63" s="9"/>
      <c r="J63" s="4"/>
      <c r="K63" s="4"/>
      <c r="L63" s="4"/>
    </row>
    <row r="64" spans="1:12" s="1" customFormat="1" ht="11.1" customHeight="1">
      <c r="A64" s="11" t="s">
        <v>135</v>
      </c>
      <c r="B64" s="4"/>
      <c r="C64" s="4"/>
      <c r="D64" s="4"/>
      <c r="E64" s="4"/>
      <c r="F64" s="4"/>
      <c r="G64" s="9"/>
      <c r="H64" s="4"/>
      <c r="I64" s="9"/>
      <c r="J64" s="4"/>
      <c r="K64" s="4"/>
      <c r="L64" s="4"/>
    </row>
    <row r="65" spans="1:12" s="1" customFormat="1" ht="11.1" customHeight="1">
      <c r="A65" s="11" t="s">
        <v>136</v>
      </c>
      <c r="B65" s="4"/>
      <c r="C65" s="4"/>
      <c r="D65" s="4"/>
      <c r="E65" s="4"/>
      <c r="F65" s="4"/>
      <c r="G65" s="9"/>
      <c r="H65" s="4"/>
      <c r="I65" s="9"/>
      <c r="J65" s="4"/>
      <c r="K65" s="4"/>
      <c r="L65" s="4"/>
    </row>
    <row r="66" spans="1:12" s="1" customFormat="1" ht="11.1" customHeight="1">
      <c r="A66" s="11" t="s">
        <v>137</v>
      </c>
      <c r="B66" s="4"/>
      <c r="C66" s="4"/>
      <c r="D66" s="4"/>
      <c r="E66" s="4"/>
      <c r="F66" s="4"/>
      <c r="G66" s="9"/>
      <c r="H66" s="4"/>
      <c r="I66" s="9"/>
      <c r="J66" s="4"/>
      <c r="K66" s="4"/>
      <c r="L66" s="4"/>
    </row>
    <row r="67" spans="1:12" s="4" customFormat="1">
      <c r="A67" s="11" t="s">
        <v>32</v>
      </c>
      <c r="J67" s="9"/>
    </row>
    <row r="68" spans="1:12" s="4" customFormat="1">
      <c r="A68" s="11" t="s">
        <v>31</v>
      </c>
      <c r="J68" s="9"/>
    </row>
    <row r="69" spans="1:12" s="4" customFormat="1">
      <c r="A69" s="6" t="s">
        <v>151</v>
      </c>
      <c r="B69" s="3"/>
      <c r="C69" s="3"/>
      <c r="D69" s="3"/>
      <c r="E69" s="3"/>
      <c r="F69" s="3"/>
      <c r="G69" s="3"/>
      <c r="H69" s="3"/>
      <c r="I69" s="3"/>
      <c r="J69" s="2"/>
      <c r="K69" s="3"/>
      <c r="L69" s="3"/>
    </row>
    <row r="70" spans="1:12" s="4" customFormat="1" ht="11.1" customHeight="1">
      <c r="A70" s="6" t="s">
        <v>30</v>
      </c>
      <c r="B70" s="3"/>
      <c r="C70" s="3"/>
      <c r="D70" s="3"/>
      <c r="E70" s="3"/>
      <c r="F70" s="3"/>
      <c r="G70" s="3"/>
      <c r="H70" s="3"/>
      <c r="I70" s="3"/>
      <c r="J70" s="2"/>
      <c r="K70" s="3"/>
      <c r="L70" s="3"/>
    </row>
    <row r="71" spans="1:12" s="4" customFormat="1" ht="11.1" customHeight="1">
      <c r="A71" s="6" t="s">
        <v>29</v>
      </c>
      <c r="B71" s="3"/>
      <c r="C71" s="3"/>
      <c r="D71" s="3"/>
      <c r="E71" s="3"/>
      <c r="F71" s="3"/>
      <c r="G71" s="3"/>
      <c r="H71" s="3"/>
      <c r="I71" s="3"/>
      <c r="J71" s="2"/>
      <c r="K71" s="3"/>
      <c r="L71" s="3"/>
    </row>
    <row r="72" spans="1:12" s="3" customFormat="1" ht="11.1" customHeight="1">
      <c r="A72" s="6"/>
      <c r="B72" s="10"/>
      <c r="C72" s="94"/>
      <c r="D72" s="94"/>
      <c r="E72" s="94"/>
      <c r="F72" s="94"/>
      <c r="G72" s="94"/>
      <c r="H72" s="94"/>
      <c r="I72" s="94"/>
      <c r="J72" s="94"/>
      <c r="K72" s="94"/>
      <c r="L72" s="10"/>
    </row>
    <row r="73" spans="1:12" s="3" customFormat="1" ht="11.1" customHeight="1">
      <c r="A73" s="6"/>
      <c r="B73" s="10"/>
      <c r="C73" s="94"/>
      <c r="D73" s="94"/>
      <c r="E73" s="94"/>
      <c r="F73" s="94"/>
      <c r="G73" s="94"/>
      <c r="H73" s="94"/>
      <c r="I73" s="94"/>
      <c r="J73" s="94"/>
      <c r="K73" s="94"/>
      <c r="L73" s="10"/>
    </row>
    <row r="74" spans="1:12" s="3" customFormat="1" ht="11.1" customHeight="1">
      <c r="A74" s="6"/>
      <c r="B74" s="10"/>
      <c r="C74" s="94"/>
      <c r="D74" s="94"/>
      <c r="E74" s="94"/>
      <c r="F74" s="94"/>
      <c r="G74" s="94"/>
      <c r="H74" s="94"/>
      <c r="I74" s="94"/>
      <c r="J74" s="94"/>
      <c r="K74" s="94"/>
      <c r="L74" s="10"/>
    </row>
    <row r="75" spans="1:12" s="3" customFormat="1" ht="11.1" customHeight="1">
      <c r="A75" s="6"/>
      <c r="B75" s="10"/>
      <c r="C75" s="94"/>
      <c r="D75" s="94"/>
      <c r="E75" s="94"/>
      <c r="F75" s="94"/>
      <c r="G75" s="94"/>
      <c r="H75" s="94"/>
      <c r="I75" s="94"/>
      <c r="J75" s="94"/>
      <c r="K75" s="94"/>
      <c r="L75" s="10"/>
    </row>
    <row r="76" spans="1:12" s="3" customFormat="1" ht="11.1" customHeight="1">
      <c r="A76" s="6"/>
      <c r="B76" s="10"/>
      <c r="C76" s="94"/>
      <c r="D76" s="94"/>
      <c r="E76" s="94"/>
      <c r="F76" s="94"/>
      <c r="G76" s="94"/>
      <c r="H76" s="94"/>
      <c r="I76" s="94"/>
      <c r="J76" s="94"/>
      <c r="K76" s="94"/>
      <c r="L76" s="10"/>
    </row>
    <row r="77" spans="1:12" s="3" customFormat="1" ht="11.1" customHeight="1">
      <c r="A77" s="6"/>
      <c r="B77" s="92"/>
      <c r="C77" s="92"/>
      <c r="D77" s="92"/>
      <c r="E77" s="92"/>
      <c r="F77" s="92"/>
      <c r="G77" s="92"/>
      <c r="H77" s="92"/>
      <c r="I77" s="92"/>
      <c r="J77" s="92"/>
      <c r="K77" s="92"/>
      <c r="L77" s="92"/>
    </row>
    <row r="78" spans="1:12" s="3" customFormat="1" ht="11.1" customHeight="1">
      <c r="A78" s="6"/>
      <c r="B78" s="92"/>
      <c r="C78" s="92"/>
      <c r="D78" s="92"/>
      <c r="E78" s="92"/>
      <c r="F78" s="92"/>
      <c r="G78" s="92"/>
      <c r="H78" s="92"/>
      <c r="I78" s="92"/>
      <c r="J78" s="92"/>
      <c r="K78" s="92"/>
      <c r="L78" s="92"/>
    </row>
    <row r="79" spans="1:12" s="3" customFormat="1" ht="11.1" customHeight="1">
      <c r="A79" s="6"/>
      <c r="C79" s="92"/>
      <c r="D79" s="92"/>
      <c r="E79" s="92"/>
      <c r="F79" s="92"/>
      <c r="G79" s="92"/>
      <c r="H79" s="92"/>
      <c r="I79" s="92"/>
      <c r="J79" s="92"/>
      <c r="K79" s="92"/>
      <c r="L79" s="92"/>
    </row>
    <row r="80" spans="1:12" s="3" customFormat="1" ht="11.1" customHeight="1">
      <c r="A80" s="6"/>
      <c r="B80" s="93"/>
      <c r="C80" s="93"/>
      <c r="D80" s="93"/>
      <c r="E80" s="93"/>
      <c r="F80" s="93"/>
      <c r="G80" s="93"/>
      <c r="H80" s="93"/>
      <c r="I80" s="93"/>
      <c r="J80" s="93"/>
      <c r="K80" s="93"/>
      <c r="L80" s="92"/>
    </row>
    <row r="81" spans="1:12" s="1" customFormat="1" ht="11.1" customHeight="1">
      <c r="A81" s="6"/>
      <c r="B81" s="93"/>
      <c r="C81" s="93"/>
      <c r="D81" s="93"/>
      <c r="E81" s="93"/>
      <c r="F81" s="93"/>
      <c r="G81" s="93"/>
      <c r="H81" s="93"/>
      <c r="I81" s="93"/>
      <c r="J81" s="93"/>
      <c r="K81" s="93"/>
      <c r="L81" s="92"/>
    </row>
    <row r="82" spans="1:12" s="92" customFormat="1" ht="11.1" customHeight="1">
      <c r="A82" s="90"/>
      <c r="B82" s="93"/>
      <c r="C82" s="93"/>
      <c r="D82" s="93"/>
      <c r="E82" s="93"/>
      <c r="F82" s="93"/>
      <c r="G82" s="93"/>
      <c r="H82" s="93"/>
      <c r="I82" s="93"/>
      <c r="J82" s="93"/>
      <c r="K82" s="93"/>
    </row>
    <row r="83" spans="1:12" s="92" customFormat="1" ht="11.1" customHeight="1">
      <c r="A83" s="90"/>
      <c r="B83" s="93"/>
      <c r="C83" s="93"/>
      <c r="D83" s="93"/>
      <c r="E83" s="93"/>
      <c r="F83" s="93"/>
      <c r="G83" s="93"/>
      <c r="H83" s="93"/>
      <c r="I83" s="93"/>
      <c r="J83" s="93"/>
      <c r="K83" s="93"/>
    </row>
    <row r="84" spans="1:12" ht="11.1" customHeight="1">
      <c r="B84" s="93"/>
      <c r="C84" s="93"/>
      <c r="D84" s="93"/>
      <c r="E84" s="93"/>
      <c r="F84" s="93"/>
      <c r="G84" s="93"/>
      <c r="H84" s="93"/>
      <c r="I84" s="93"/>
      <c r="J84" s="93"/>
      <c r="K84" s="93"/>
      <c r="L84" s="92"/>
    </row>
    <row r="85" spans="1:12" ht="11.1" customHeight="1">
      <c r="L85" s="92"/>
    </row>
    <row r="86" spans="1:12" ht="11.1" customHeight="1">
      <c r="L86" s="92"/>
    </row>
    <row r="87" spans="1:12" ht="11.1" customHeight="1">
      <c r="L87" s="92"/>
    </row>
    <row r="88" spans="1:12" ht="11.1" customHeight="1">
      <c r="L88" s="92"/>
    </row>
    <row r="89" spans="1:12" ht="11.1" customHeight="1">
      <c r="L89" s="92"/>
    </row>
    <row r="90" spans="1:12">
      <c r="L90" s="92"/>
    </row>
    <row r="91" spans="1:12">
      <c r="L91" s="92"/>
    </row>
    <row r="92" spans="1:12">
      <c r="L92" s="92"/>
    </row>
    <row r="93" spans="1:12">
      <c r="B93" s="90"/>
      <c r="C93" s="90"/>
      <c r="D93" s="90"/>
      <c r="E93" s="90"/>
      <c r="F93" s="90"/>
      <c r="G93" s="90"/>
      <c r="H93" s="90"/>
      <c r="I93" s="90"/>
      <c r="J93" s="90"/>
      <c r="K93" s="90"/>
      <c r="L93" s="90"/>
    </row>
    <row r="100" spans="2:11">
      <c r="B100" s="91"/>
      <c r="C100" s="90"/>
      <c r="D100" s="90"/>
      <c r="E100" s="90"/>
      <c r="F100" s="90"/>
      <c r="G100" s="90"/>
      <c r="H100" s="90"/>
      <c r="I100" s="90"/>
      <c r="J100" s="90"/>
      <c r="K100" s="90"/>
    </row>
  </sheetData>
  <pageMargins left="0.4" right="0" top="1" bottom="1" header="0.5" footer="0.5"/>
  <pageSetup scale="102" firstPageNumber="4" fitToHeight="2" orientation="portrait" useFirstPageNumber="1" r:id="rId1"/>
  <headerFooter alignWithMargins="0">
    <oddFooter>&amp;C&amp;P of 31</oddFooter>
  </headerFooter>
  <rowBreaks count="1" manualBreakCount="1">
    <brk id="40" max="10" man="1"/>
  </rowBreaks>
  <ignoredErrors>
    <ignoredError sqref="C41:K52" unlockedFormula="1"/>
    <ignoredError sqref="C53:K53" formulaRange="1" unlockedFormula="1"/>
    <ignoredError sqref="B20"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showGridLines="0" zoomScaleNormal="100" workbookViewId="0">
      <pane xSplit="1" ySplit="7" topLeftCell="B8" activePane="bottomRight" state="frozen"/>
      <selection pane="topRight" activeCell="B1" sqref="B1"/>
      <selection pane="bottomLeft" activeCell="A8" sqref="A8"/>
      <selection pane="bottomRight" activeCell="S1" sqref="S1"/>
    </sheetView>
  </sheetViews>
  <sheetFormatPr defaultColWidth="9.33203125" defaultRowHeight="10.199999999999999"/>
  <cols>
    <col min="1" max="1" width="30.33203125" style="12" customWidth="1"/>
    <col min="2" max="10" width="7.77734375" style="12" customWidth="1"/>
    <col min="11" max="11" width="7.77734375" style="3" customWidth="1"/>
    <col min="12" max="12" width="7.77734375" style="13" hidden="1" customWidth="1"/>
    <col min="13" max="13" width="7.77734375" style="1" hidden="1" customWidth="1"/>
    <col min="14" max="15" width="7.77734375" style="13" hidden="1" customWidth="1"/>
    <col min="16" max="16" width="8.44140625" style="1" hidden="1" customWidth="1"/>
    <col min="17" max="17" width="8.44140625" style="2" hidden="1" customWidth="1"/>
    <col min="18" max="18" width="6.77734375" style="1" customWidth="1"/>
    <col min="19" max="239" width="11.77734375" style="1" customWidth="1"/>
    <col min="240" max="16384" width="9.33203125" style="1"/>
  </cols>
  <sheetData>
    <row r="1" spans="1:24">
      <c r="A1" s="34" t="s">
        <v>54</v>
      </c>
      <c r="B1" s="34"/>
      <c r="C1" s="34"/>
      <c r="D1" s="34"/>
      <c r="E1" s="34"/>
      <c r="F1" s="34"/>
      <c r="G1" s="34"/>
      <c r="H1" s="34"/>
      <c r="I1" s="34"/>
      <c r="J1" s="34"/>
      <c r="K1" s="34"/>
      <c r="L1" s="129"/>
      <c r="M1" s="33"/>
      <c r="N1" s="129"/>
      <c r="O1" s="129"/>
      <c r="P1" s="132"/>
      <c r="Q1" s="132"/>
    </row>
    <row r="2" spans="1:24" ht="13.5" customHeight="1">
      <c r="A2" s="34" t="s">
        <v>49</v>
      </c>
      <c r="B2" s="34"/>
      <c r="C2" s="34"/>
      <c r="D2" s="34"/>
      <c r="E2" s="34"/>
      <c r="F2" s="34"/>
      <c r="G2" s="34"/>
      <c r="H2" s="34"/>
      <c r="I2" s="34"/>
      <c r="J2" s="34"/>
      <c r="K2" s="34"/>
      <c r="L2" s="129"/>
      <c r="M2" s="31"/>
      <c r="N2" s="129"/>
      <c r="O2" s="129"/>
      <c r="P2" s="31"/>
      <c r="Q2" s="32"/>
    </row>
    <row r="3" spans="1:24">
      <c r="A3" s="34" t="s">
        <v>53</v>
      </c>
      <c r="B3" s="34"/>
      <c r="C3" s="34"/>
      <c r="D3" s="34"/>
      <c r="E3" s="34"/>
      <c r="F3" s="34"/>
      <c r="G3" s="34"/>
      <c r="H3" s="34"/>
      <c r="I3" s="34"/>
      <c r="J3" s="34"/>
      <c r="K3" s="34"/>
      <c r="L3" s="129"/>
      <c r="M3" s="31"/>
      <c r="N3" s="129"/>
      <c r="O3" s="129"/>
      <c r="P3" s="31"/>
      <c r="Q3" s="32"/>
    </row>
    <row r="4" spans="1:24">
      <c r="A4" s="178" t="s">
        <v>125</v>
      </c>
      <c r="B4" s="131"/>
      <c r="C4" s="131"/>
      <c r="D4" s="131"/>
      <c r="E4" s="131"/>
      <c r="F4" s="131"/>
      <c r="G4" s="131"/>
      <c r="H4" s="131"/>
      <c r="I4" s="131"/>
      <c r="J4" s="131"/>
      <c r="K4" s="131"/>
      <c r="L4" s="129"/>
      <c r="M4" s="31"/>
      <c r="N4" s="129"/>
      <c r="O4" s="129"/>
      <c r="P4" s="31"/>
      <c r="Q4" s="32"/>
    </row>
    <row r="5" spans="1:24">
      <c r="A5" s="130"/>
      <c r="B5" s="130"/>
      <c r="C5" s="130"/>
      <c r="D5" s="130"/>
      <c r="E5" s="130"/>
      <c r="F5" s="130"/>
      <c r="G5" s="130"/>
      <c r="H5" s="130"/>
      <c r="I5" s="130"/>
      <c r="J5" s="130"/>
      <c r="K5" s="34"/>
      <c r="L5" s="122"/>
      <c r="N5" s="122"/>
      <c r="O5" s="129"/>
      <c r="P5" s="34"/>
      <c r="Q5" s="32"/>
    </row>
    <row r="6" spans="1:24" s="128" customFormat="1" ht="16.5" customHeight="1">
      <c r="A6" s="135" t="s">
        <v>47</v>
      </c>
      <c r="B6" s="30">
        <v>2016</v>
      </c>
      <c r="C6" s="30">
        <v>2015</v>
      </c>
      <c r="D6" s="30">
        <v>2014</v>
      </c>
      <c r="E6" s="30">
        <v>2013</v>
      </c>
      <c r="F6" s="30">
        <v>2012</v>
      </c>
      <c r="G6" s="30">
        <v>2011</v>
      </c>
      <c r="H6" s="30">
        <v>2010</v>
      </c>
      <c r="I6" s="30">
        <v>2009</v>
      </c>
      <c r="J6" s="30">
        <v>2008</v>
      </c>
      <c r="K6" s="30">
        <v>2007</v>
      </c>
      <c r="L6" s="30">
        <v>2006</v>
      </c>
      <c r="M6" s="30">
        <v>2005</v>
      </c>
      <c r="N6" s="30">
        <v>2004</v>
      </c>
      <c r="O6" s="30">
        <v>2003</v>
      </c>
      <c r="P6" s="30">
        <v>2002</v>
      </c>
      <c r="Q6" s="30">
        <v>2001</v>
      </c>
    </row>
    <row r="7" spans="1:24" s="21" customFormat="1" ht="11.1" customHeight="1">
      <c r="A7" s="67" t="s">
        <v>19</v>
      </c>
      <c r="B7" s="127">
        <f t="shared" ref="B7:M7" si="0">B8+B9+B10+B12+B19+B36+B40+B52</f>
        <v>584362</v>
      </c>
      <c r="C7" s="127">
        <f t="shared" ref="C7:D7" si="1">C8+C9+C10+C12+C19+C36+C40+C52</f>
        <v>590039</v>
      </c>
      <c r="D7" s="127">
        <f t="shared" si="1"/>
        <v>593499</v>
      </c>
      <c r="E7" s="127">
        <f t="shared" si="0"/>
        <v>599086</v>
      </c>
      <c r="F7" s="127">
        <f t="shared" si="0"/>
        <v>610576</v>
      </c>
      <c r="G7" s="127">
        <f t="shared" si="0"/>
        <v>617128</v>
      </c>
      <c r="H7" s="127">
        <f t="shared" si="0"/>
        <v>627588</v>
      </c>
      <c r="I7" s="127">
        <f t="shared" si="0"/>
        <v>594285</v>
      </c>
      <c r="J7" s="127">
        <f t="shared" si="0"/>
        <v>613746</v>
      </c>
      <c r="K7" s="127">
        <f t="shared" si="0"/>
        <v>590349</v>
      </c>
      <c r="L7" s="127">
        <f t="shared" si="0"/>
        <v>597109</v>
      </c>
      <c r="M7" s="127">
        <f t="shared" si="0"/>
        <v>609737</v>
      </c>
      <c r="N7" s="127">
        <f>N8+N9+N12+N19+N36+N40+N52</f>
        <v>618633</v>
      </c>
      <c r="O7" s="127">
        <f>O8+O9+O12+O19+O36+O40+O52</f>
        <v>625011</v>
      </c>
      <c r="P7" s="127">
        <f>P8+P9+P12+P19+P36+P40+P52</f>
        <v>631742</v>
      </c>
      <c r="Q7" s="127">
        <f>Q8+Q9+Q12+Q19+Q36+Q40+Q52</f>
        <v>612257</v>
      </c>
      <c r="R7" s="98"/>
    </row>
    <row r="8" spans="1:24" s="21" customFormat="1" ht="11.1" customHeight="1">
      <c r="A8" s="67" t="s">
        <v>110</v>
      </c>
      <c r="B8" s="25">
        <v>128501</v>
      </c>
      <c r="C8" s="25">
        <v>122729</v>
      </c>
      <c r="D8" s="25">
        <v>120546</v>
      </c>
      <c r="E8" s="25">
        <v>120285</v>
      </c>
      <c r="F8" s="25">
        <v>119946</v>
      </c>
      <c r="G8" s="25">
        <v>118657</v>
      </c>
      <c r="H8" s="25">
        <v>119119</v>
      </c>
      <c r="I8" s="25">
        <v>72280</v>
      </c>
      <c r="J8" s="25">
        <v>80989</v>
      </c>
      <c r="K8" s="25">
        <v>84339</v>
      </c>
      <c r="L8" s="25">
        <v>84866</v>
      </c>
      <c r="M8" s="25">
        <v>87213</v>
      </c>
      <c r="N8" s="25">
        <v>87910</v>
      </c>
      <c r="O8" s="25">
        <v>87296</v>
      </c>
      <c r="P8" s="25">
        <v>85991</v>
      </c>
      <c r="Q8" s="25">
        <v>86731</v>
      </c>
      <c r="R8" s="98"/>
    </row>
    <row r="9" spans="1:24" s="21" customFormat="1" ht="11.1" customHeight="1">
      <c r="A9" s="67" t="s">
        <v>40</v>
      </c>
      <c r="B9" s="25">
        <v>175</v>
      </c>
      <c r="C9" s="25">
        <v>190</v>
      </c>
      <c r="D9" s="25">
        <v>220</v>
      </c>
      <c r="E9" s="25">
        <v>238</v>
      </c>
      <c r="F9" s="25">
        <v>218</v>
      </c>
      <c r="G9" s="25">
        <v>227</v>
      </c>
      <c r="H9" s="25">
        <v>212</v>
      </c>
      <c r="I9" s="25">
        <v>234</v>
      </c>
      <c r="J9" s="25">
        <v>252</v>
      </c>
      <c r="K9" s="25">
        <v>239</v>
      </c>
      <c r="L9" s="25">
        <v>239</v>
      </c>
      <c r="M9" s="25">
        <v>278</v>
      </c>
      <c r="N9" s="25">
        <v>291</v>
      </c>
      <c r="O9" s="25">
        <v>310</v>
      </c>
      <c r="P9" s="25">
        <v>317</v>
      </c>
      <c r="Q9" s="25">
        <v>316</v>
      </c>
      <c r="S9" s="121"/>
      <c r="T9" s="121"/>
      <c r="U9" s="121"/>
      <c r="V9" s="121"/>
      <c r="W9" s="121"/>
      <c r="X9" s="121"/>
    </row>
    <row r="10" spans="1:24" s="21" customFormat="1" ht="11.1" customHeight="1">
      <c r="A10" s="67" t="s">
        <v>39</v>
      </c>
      <c r="B10" s="25">
        <v>5889</v>
      </c>
      <c r="C10" s="25">
        <v>5482</v>
      </c>
      <c r="D10" s="25">
        <v>5157</v>
      </c>
      <c r="E10" s="25">
        <v>4824</v>
      </c>
      <c r="F10" s="25">
        <v>4493</v>
      </c>
      <c r="G10" s="25">
        <v>4066</v>
      </c>
      <c r="H10" s="25">
        <v>3682</v>
      </c>
      <c r="I10" s="25">
        <v>3248</v>
      </c>
      <c r="J10" s="25">
        <v>2623</v>
      </c>
      <c r="K10" s="25">
        <v>2031</v>
      </c>
      <c r="L10" s="25">
        <v>939</v>
      </c>
      <c r="M10" s="25">
        <v>134</v>
      </c>
      <c r="N10" s="124" t="s">
        <v>52</v>
      </c>
      <c r="O10" s="124" t="s">
        <v>52</v>
      </c>
      <c r="P10" s="124" t="s">
        <v>52</v>
      </c>
      <c r="Q10" s="124" t="s">
        <v>52</v>
      </c>
    </row>
    <row r="11" spans="1:24" ht="11.1" customHeight="1">
      <c r="A11" s="126" t="s">
        <v>115</v>
      </c>
      <c r="B11" s="126"/>
      <c r="C11" s="126"/>
      <c r="D11" s="126"/>
      <c r="E11" s="126"/>
      <c r="F11" s="126"/>
      <c r="G11" s="126"/>
      <c r="H11" s="126"/>
      <c r="I11" s="126"/>
      <c r="J11" s="126"/>
      <c r="K11" s="126"/>
      <c r="L11" s="25"/>
      <c r="M11" s="25"/>
      <c r="N11" s="25"/>
      <c r="O11" s="25"/>
      <c r="P11" s="25"/>
      <c r="Q11" s="25"/>
      <c r="R11" s="10"/>
    </row>
    <row r="12" spans="1:24" s="21" customFormat="1" ht="11.1" customHeight="1">
      <c r="A12" s="196" t="s">
        <v>206</v>
      </c>
      <c r="B12" s="25">
        <f t="shared" ref="B12:Q12" si="2">SUM(B13:B18)</f>
        <v>162313</v>
      </c>
      <c r="C12" s="25">
        <f t="shared" ref="C12:D12" si="3">SUM(C13:C18)</f>
        <v>170718</v>
      </c>
      <c r="D12" s="25">
        <f t="shared" si="3"/>
        <v>174883</v>
      </c>
      <c r="E12" s="25">
        <f t="shared" si="2"/>
        <v>180214</v>
      </c>
      <c r="F12" s="25">
        <f t="shared" si="2"/>
        <v>188001</v>
      </c>
      <c r="G12" s="25">
        <f t="shared" si="2"/>
        <v>194441</v>
      </c>
      <c r="H12" s="25">
        <f t="shared" si="2"/>
        <v>202020</v>
      </c>
      <c r="I12" s="25">
        <f t="shared" si="2"/>
        <v>211619</v>
      </c>
      <c r="J12" s="25">
        <f t="shared" si="2"/>
        <v>222596</v>
      </c>
      <c r="K12" s="25">
        <f t="shared" si="2"/>
        <v>211096</v>
      </c>
      <c r="L12" s="25">
        <f t="shared" si="2"/>
        <v>219233</v>
      </c>
      <c r="M12" s="25">
        <f t="shared" si="2"/>
        <v>228619</v>
      </c>
      <c r="N12" s="25">
        <f t="shared" si="2"/>
        <v>235994</v>
      </c>
      <c r="O12" s="25">
        <f t="shared" si="2"/>
        <v>241045</v>
      </c>
      <c r="P12" s="25">
        <f t="shared" si="2"/>
        <v>245230</v>
      </c>
      <c r="Q12" s="25">
        <f t="shared" si="2"/>
        <v>243823</v>
      </c>
      <c r="R12" s="98"/>
    </row>
    <row r="13" spans="1:24" ht="11.1" customHeight="1">
      <c r="A13" s="198" t="s">
        <v>208</v>
      </c>
      <c r="B13" s="18">
        <v>156058</v>
      </c>
      <c r="C13" s="203">
        <v>162969</v>
      </c>
      <c r="D13" s="203">
        <v>167018</v>
      </c>
      <c r="E13" s="18">
        <v>172195</v>
      </c>
      <c r="F13" s="18">
        <v>179738</v>
      </c>
      <c r="G13" s="18">
        <v>186005</v>
      </c>
      <c r="H13" s="18">
        <v>193409</v>
      </c>
      <c r="I13" s="18">
        <v>202854</v>
      </c>
      <c r="J13" s="18">
        <v>213635</v>
      </c>
      <c r="K13" s="18">
        <v>202296</v>
      </c>
      <c r="L13" s="18">
        <v>210300</v>
      </c>
      <c r="M13" s="18">
        <v>219640</v>
      </c>
      <c r="N13" s="18">
        <v>226940</v>
      </c>
      <c r="O13" s="18">
        <v>232124</v>
      </c>
      <c r="P13" s="18">
        <v>236220</v>
      </c>
      <c r="Q13" s="18">
        <v>238163</v>
      </c>
      <c r="R13" s="10"/>
    </row>
    <row r="14" spans="1:24" ht="11.1" customHeight="1">
      <c r="A14" s="198" t="s">
        <v>209</v>
      </c>
      <c r="B14" s="18">
        <v>2245</v>
      </c>
      <c r="C14" s="203">
        <v>2328</v>
      </c>
      <c r="D14" s="203">
        <v>2403</v>
      </c>
      <c r="E14" s="18">
        <v>2486</v>
      </c>
      <c r="F14" s="18">
        <v>2586</v>
      </c>
      <c r="G14" s="18">
        <v>2712</v>
      </c>
      <c r="H14" s="18">
        <v>2763</v>
      </c>
      <c r="I14" s="18">
        <v>2837</v>
      </c>
      <c r="J14" s="18">
        <v>2976</v>
      </c>
      <c r="K14" s="18">
        <v>2990</v>
      </c>
      <c r="L14" s="18">
        <v>3147</v>
      </c>
      <c r="M14" s="18">
        <v>3270</v>
      </c>
      <c r="N14" s="18">
        <v>3380</v>
      </c>
      <c r="O14" s="18">
        <v>3420</v>
      </c>
      <c r="P14" s="18">
        <v>3502</v>
      </c>
      <c r="Q14" s="18">
        <v>3531</v>
      </c>
      <c r="R14" s="10"/>
    </row>
    <row r="15" spans="1:24" ht="11.1" customHeight="1">
      <c r="A15" s="198" t="s">
        <v>210</v>
      </c>
      <c r="B15" s="18">
        <v>33</v>
      </c>
      <c r="C15" s="203">
        <v>32</v>
      </c>
      <c r="D15" s="203">
        <v>32</v>
      </c>
      <c r="E15" s="18">
        <v>32</v>
      </c>
      <c r="F15" s="18">
        <v>27</v>
      </c>
      <c r="G15" s="18">
        <v>35</v>
      </c>
      <c r="H15" s="18">
        <v>37</v>
      </c>
      <c r="I15" s="18">
        <v>37</v>
      </c>
      <c r="J15" s="18">
        <v>41</v>
      </c>
      <c r="K15" s="18">
        <v>45</v>
      </c>
      <c r="L15" s="18">
        <v>44</v>
      </c>
      <c r="M15" s="18">
        <v>50</v>
      </c>
      <c r="N15" s="18">
        <v>47</v>
      </c>
      <c r="O15" s="18">
        <v>43</v>
      </c>
      <c r="P15" s="18">
        <v>46</v>
      </c>
      <c r="Q15" s="18">
        <v>45</v>
      </c>
      <c r="R15" s="10"/>
    </row>
    <row r="16" spans="1:24" ht="11.1" customHeight="1">
      <c r="A16" s="198" t="s">
        <v>211</v>
      </c>
      <c r="B16" s="18">
        <v>2128</v>
      </c>
      <c r="C16" s="203">
        <v>2216</v>
      </c>
      <c r="D16" s="203">
        <v>2207</v>
      </c>
      <c r="E16" s="18">
        <v>2237</v>
      </c>
      <c r="F16" s="18">
        <v>2310</v>
      </c>
      <c r="G16" s="18">
        <v>2332</v>
      </c>
      <c r="H16" s="18">
        <v>2421</v>
      </c>
      <c r="I16" s="18">
        <v>2451</v>
      </c>
      <c r="J16" s="18">
        <v>2492</v>
      </c>
      <c r="K16" s="18">
        <v>2332</v>
      </c>
      <c r="L16" s="18">
        <v>2290</v>
      </c>
      <c r="M16" s="18">
        <v>2226</v>
      </c>
      <c r="N16" s="18">
        <v>2223</v>
      </c>
      <c r="O16" s="18">
        <v>2098</v>
      </c>
      <c r="P16" s="18">
        <v>2067</v>
      </c>
      <c r="Q16" s="18">
        <v>1988</v>
      </c>
      <c r="R16" s="10"/>
    </row>
    <row r="17" spans="1:18" ht="21" customHeight="1">
      <c r="A17" s="199" t="s">
        <v>237</v>
      </c>
      <c r="B17" s="18">
        <v>70</v>
      </c>
      <c r="C17" s="203">
        <v>72</v>
      </c>
      <c r="D17" s="203">
        <v>75</v>
      </c>
      <c r="E17" s="18">
        <v>76</v>
      </c>
      <c r="F17" s="18">
        <v>84</v>
      </c>
      <c r="G17" s="18">
        <v>78</v>
      </c>
      <c r="H17" s="18">
        <v>83</v>
      </c>
      <c r="I17" s="18">
        <v>90</v>
      </c>
      <c r="J17" s="18">
        <v>88</v>
      </c>
      <c r="K17" s="18">
        <v>81</v>
      </c>
      <c r="L17" s="18">
        <v>83</v>
      </c>
      <c r="M17" s="18">
        <v>90</v>
      </c>
      <c r="N17" s="18">
        <v>83</v>
      </c>
      <c r="O17" s="18">
        <v>84</v>
      </c>
      <c r="P17" s="18">
        <v>86</v>
      </c>
      <c r="Q17" s="18">
        <v>83</v>
      </c>
    </row>
    <row r="18" spans="1:18" ht="11.1" customHeight="1">
      <c r="A18" s="198" t="s">
        <v>251</v>
      </c>
      <c r="B18" s="18">
        <v>1779</v>
      </c>
      <c r="C18" s="203">
        <v>3101</v>
      </c>
      <c r="D18" s="203">
        <v>3148</v>
      </c>
      <c r="E18" s="18">
        <v>3188</v>
      </c>
      <c r="F18" s="18">
        <v>3256</v>
      </c>
      <c r="G18" s="18">
        <v>3279</v>
      </c>
      <c r="H18" s="18">
        <v>3307</v>
      </c>
      <c r="I18" s="18">
        <v>3350</v>
      </c>
      <c r="J18" s="18">
        <v>3364</v>
      </c>
      <c r="K18" s="18">
        <v>3352</v>
      </c>
      <c r="L18" s="18">
        <v>3369</v>
      </c>
      <c r="M18" s="18">
        <v>3343</v>
      </c>
      <c r="N18" s="18">
        <v>3321</v>
      </c>
      <c r="O18" s="18">
        <v>3276</v>
      </c>
      <c r="P18" s="18">
        <v>3309</v>
      </c>
      <c r="Q18" s="18">
        <v>13</v>
      </c>
      <c r="R18" s="10"/>
    </row>
    <row r="19" spans="1:18" s="21" customFormat="1" ht="11.1" customHeight="1">
      <c r="A19" s="196" t="s">
        <v>68</v>
      </c>
      <c r="B19" s="25">
        <f t="shared" ref="B19:Q19" si="4">SUM(B20:B35)</f>
        <v>96081</v>
      </c>
      <c r="C19" s="25">
        <f t="shared" ref="C19:D19" si="5">SUM(C20:C35)</f>
        <v>101164</v>
      </c>
      <c r="D19" s="25">
        <f t="shared" si="5"/>
        <v>104322</v>
      </c>
      <c r="E19" s="25">
        <f t="shared" si="4"/>
        <v>108206</v>
      </c>
      <c r="F19" s="25">
        <f t="shared" si="4"/>
        <v>116400</v>
      </c>
      <c r="G19" s="25">
        <f t="shared" si="4"/>
        <v>120865</v>
      </c>
      <c r="H19" s="25">
        <f t="shared" si="4"/>
        <v>123705</v>
      </c>
      <c r="I19" s="25">
        <f t="shared" si="4"/>
        <v>125738</v>
      </c>
      <c r="J19" s="25">
        <f t="shared" si="4"/>
        <v>124746</v>
      </c>
      <c r="K19" s="25">
        <f t="shared" si="4"/>
        <v>115127</v>
      </c>
      <c r="L19" s="25">
        <f t="shared" si="4"/>
        <v>117610</v>
      </c>
      <c r="M19" s="25">
        <f t="shared" si="4"/>
        <v>120614</v>
      </c>
      <c r="N19" s="25">
        <f t="shared" si="4"/>
        <v>122592</v>
      </c>
      <c r="O19" s="25">
        <f t="shared" si="4"/>
        <v>123990</v>
      </c>
      <c r="P19" s="25">
        <f t="shared" si="4"/>
        <v>125900</v>
      </c>
      <c r="Q19" s="25">
        <f t="shared" si="4"/>
        <v>120485</v>
      </c>
      <c r="R19" s="98"/>
    </row>
    <row r="20" spans="1:18" ht="11.1" customHeight="1">
      <c r="A20" s="198" t="s">
        <v>214</v>
      </c>
      <c r="B20" s="18">
        <v>76446</v>
      </c>
      <c r="C20" s="203">
        <v>79957</v>
      </c>
      <c r="D20" s="203">
        <v>82703</v>
      </c>
      <c r="E20" s="18">
        <v>85771</v>
      </c>
      <c r="F20" s="18">
        <v>93180</v>
      </c>
      <c r="G20" s="18">
        <v>97157</v>
      </c>
      <c r="H20" s="18">
        <v>99432</v>
      </c>
      <c r="I20" s="18">
        <v>100752</v>
      </c>
      <c r="J20" s="18">
        <v>99571</v>
      </c>
      <c r="K20" s="18">
        <v>91282</v>
      </c>
      <c r="L20" s="18">
        <v>93479</v>
      </c>
      <c r="M20" s="18">
        <v>96163</v>
      </c>
      <c r="N20" s="18">
        <v>97963</v>
      </c>
      <c r="O20" s="18">
        <v>99322</v>
      </c>
      <c r="P20" s="18">
        <v>100499</v>
      </c>
      <c r="Q20" s="18">
        <v>100325</v>
      </c>
      <c r="R20" s="10"/>
    </row>
    <row r="21" spans="1:18" ht="11.1" customHeight="1">
      <c r="A21" s="199" t="s">
        <v>215</v>
      </c>
      <c r="B21" s="18">
        <v>1016</v>
      </c>
      <c r="C21" s="203">
        <v>1092</v>
      </c>
      <c r="D21" s="203">
        <v>1139</v>
      </c>
      <c r="E21" s="18">
        <v>1175</v>
      </c>
      <c r="F21" s="18">
        <v>1242</v>
      </c>
      <c r="G21" s="18">
        <v>1302</v>
      </c>
      <c r="H21" s="18">
        <v>1320</v>
      </c>
      <c r="I21" s="18">
        <v>1410</v>
      </c>
      <c r="J21" s="18">
        <v>1448</v>
      </c>
      <c r="K21" s="18">
        <v>1442</v>
      </c>
      <c r="L21" s="18">
        <v>1493</v>
      </c>
      <c r="M21" s="18">
        <v>1565</v>
      </c>
      <c r="N21" s="18">
        <v>1616</v>
      </c>
      <c r="O21" s="18">
        <v>1628</v>
      </c>
      <c r="P21" s="18">
        <v>1639</v>
      </c>
      <c r="Q21" s="18">
        <v>1657</v>
      </c>
      <c r="R21" s="10"/>
    </row>
    <row r="22" spans="1:18" ht="21" customHeight="1">
      <c r="A22" s="199" t="s">
        <v>249</v>
      </c>
      <c r="B22" s="18">
        <v>1785</v>
      </c>
      <c r="C22" s="203">
        <v>1907</v>
      </c>
      <c r="D22" s="203">
        <v>1964</v>
      </c>
      <c r="E22" s="18">
        <v>2134</v>
      </c>
      <c r="F22" s="18">
        <v>2245</v>
      </c>
      <c r="G22" s="18">
        <v>2324</v>
      </c>
      <c r="H22" s="18">
        <v>2409</v>
      </c>
      <c r="I22" s="18">
        <v>2448</v>
      </c>
      <c r="J22" s="18">
        <v>2533</v>
      </c>
      <c r="K22" s="18">
        <v>2591</v>
      </c>
      <c r="L22" s="18">
        <v>2691</v>
      </c>
      <c r="M22" s="18">
        <v>2736</v>
      </c>
      <c r="N22" s="18">
        <v>2836</v>
      </c>
      <c r="O22" s="18">
        <v>2852</v>
      </c>
      <c r="P22" s="18">
        <v>2879</v>
      </c>
      <c r="Q22" s="18">
        <v>2915</v>
      </c>
      <c r="R22" s="10"/>
    </row>
    <row r="23" spans="1:18" ht="21" customHeight="1">
      <c r="A23" s="199" t="s">
        <v>229</v>
      </c>
      <c r="B23" s="18">
        <v>5</v>
      </c>
      <c r="C23" s="203">
        <v>8</v>
      </c>
      <c r="D23" s="203">
        <v>7</v>
      </c>
      <c r="E23" s="18">
        <v>7</v>
      </c>
      <c r="F23" s="18">
        <v>8</v>
      </c>
      <c r="G23" s="18">
        <v>7</v>
      </c>
      <c r="H23" s="18">
        <v>6</v>
      </c>
      <c r="I23" s="18">
        <v>6</v>
      </c>
      <c r="J23" s="18">
        <v>6</v>
      </c>
      <c r="K23" s="18">
        <v>7</v>
      </c>
      <c r="L23" s="18">
        <v>4</v>
      </c>
      <c r="M23" s="18">
        <v>5</v>
      </c>
      <c r="N23" s="18">
        <v>4</v>
      </c>
      <c r="O23" s="18">
        <v>4</v>
      </c>
      <c r="P23" s="18">
        <v>4</v>
      </c>
      <c r="Q23" s="18">
        <v>4</v>
      </c>
      <c r="R23" s="10"/>
    </row>
    <row r="24" spans="1:18" ht="21" customHeight="1">
      <c r="A24" s="199" t="s">
        <v>250</v>
      </c>
      <c r="B24" s="18">
        <v>804</v>
      </c>
      <c r="C24" s="203">
        <v>789</v>
      </c>
      <c r="D24" s="203">
        <v>809</v>
      </c>
      <c r="E24" s="18">
        <v>837</v>
      </c>
      <c r="F24" s="18">
        <v>840</v>
      </c>
      <c r="G24" s="18">
        <v>836</v>
      </c>
      <c r="H24" s="18">
        <v>814</v>
      </c>
      <c r="I24" s="18">
        <v>843</v>
      </c>
      <c r="J24" s="18">
        <v>846</v>
      </c>
      <c r="K24" s="18">
        <v>830</v>
      </c>
      <c r="L24" s="18">
        <v>822</v>
      </c>
      <c r="M24" s="18">
        <v>793</v>
      </c>
      <c r="N24" s="18">
        <v>753</v>
      </c>
      <c r="O24" s="18">
        <v>695</v>
      </c>
      <c r="P24" s="18">
        <v>697</v>
      </c>
      <c r="Q24" s="18">
        <v>650</v>
      </c>
      <c r="R24" s="10"/>
    </row>
    <row r="25" spans="1:18" ht="21" customHeight="1">
      <c r="A25" s="199" t="s">
        <v>231</v>
      </c>
      <c r="B25" s="18">
        <v>46</v>
      </c>
      <c r="C25" s="203">
        <v>53</v>
      </c>
      <c r="D25" s="203">
        <v>52</v>
      </c>
      <c r="E25" s="18">
        <v>64</v>
      </c>
      <c r="F25" s="18">
        <v>62</v>
      </c>
      <c r="G25" s="18">
        <v>56</v>
      </c>
      <c r="H25" s="18">
        <v>57</v>
      </c>
      <c r="I25" s="18">
        <v>51</v>
      </c>
      <c r="J25" s="18">
        <v>53</v>
      </c>
      <c r="K25" s="18">
        <v>54</v>
      </c>
      <c r="L25" s="18">
        <v>48</v>
      </c>
      <c r="M25" s="18">
        <v>46</v>
      </c>
      <c r="N25" s="18">
        <v>48</v>
      </c>
      <c r="O25" s="18">
        <v>48</v>
      </c>
      <c r="P25" s="18">
        <v>46</v>
      </c>
      <c r="Q25" s="18">
        <v>41</v>
      </c>
      <c r="R25" s="10"/>
    </row>
    <row r="26" spans="1:18" ht="21" customHeight="1">
      <c r="A26" s="199" t="s">
        <v>232</v>
      </c>
      <c r="B26" s="18">
        <v>7586</v>
      </c>
      <c r="C26" s="203">
        <v>7800</v>
      </c>
      <c r="D26" s="203">
        <v>7794</v>
      </c>
      <c r="E26" s="18">
        <v>8112</v>
      </c>
      <c r="F26" s="18">
        <v>8443</v>
      </c>
      <c r="G26" s="18">
        <v>8648</v>
      </c>
      <c r="H26" s="18">
        <v>8989</v>
      </c>
      <c r="I26" s="18">
        <v>9344</v>
      </c>
      <c r="J26" s="18">
        <v>9315</v>
      </c>
      <c r="K26" s="18">
        <v>8187</v>
      </c>
      <c r="L26" s="18">
        <v>8326</v>
      </c>
      <c r="M26" s="18">
        <v>8550</v>
      </c>
      <c r="N26" s="18">
        <v>8641</v>
      </c>
      <c r="O26" s="18">
        <v>8764</v>
      </c>
      <c r="P26" s="18">
        <v>9232</v>
      </c>
      <c r="Q26" s="18">
        <v>9614</v>
      </c>
      <c r="R26" s="10"/>
    </row>
    <row r="27" spans="1:18" ht="21" customHeight="1">
      <c r="A27" s="199" t="s">
        <v>233</v>
      </c>
      <c r="B27" s="18">
        <v>100</v>
      </c>
      <c r="C27" s="203">
        <v>106</v>
      </c>
      <c r="D27" s="203">
        <v>108</v>
      </c>
      <c r="E27" s="18">
        <v>108</v>
      </c>
      <c r="F27" s="18">
        <v>116</v>
      </c>
      <c r="G27" s="18">
        <v>112</v>
      </c>
      <c r="H27" s="18">
        <v>119</v>
      </c>
      <c r="I27" s="18">
        <v>128</v>
      </c>
      <c r="J27" s="18">
        <v>134</v>
      </c>
      <c r="K27" s="18">
        <v>129</v>
      </c>
      <c r="L27" s="18">
        <v>125</v>
      </c>
      <c r="M27" s="18">
        <v>131</v>
      </c>
      <c r="N27" s="18">
        <v>124</v>
      </c>
      <c r="O27" s="18">
        <v>129</v>
      </c>
      <c r="P27" s="18">
        <v>142</v>
      </c>
      <c r="Q27" s="18">
        <v>147</v>
      </c>
      <c r="R27" s="10"/>
    </row>
    <row r="28" spans="1:18" ht="21" customHeight="1">
      <c r="A28" s="199" t="s">
        <v>234</v>
      </c>
      <c r="B28" s="203">
        <v>250</v>
      </c>
      <c r="C28" s="203">
        <v>259</v>
      </c>
      <c r="D28" s="203">
        <v>279</v>
      </c>
      <c r="E28" s="18">
        <v>281</v>
      </c>
      <c r="F28" s="18">
        <v>298</v>
      </c>
      <c r="G28" s="18">
        <v>309</v>
      </c>
      <c r="H28" s="18">
        <v>325</v>
      </c>
      <c r="I28" s="18">
        <v>336</v>
      </c>
      <c r="J28" s="18">
        <v>356</v>
      </c>
      <c r="K28" s="18">
        <v>372</v>
      </c>
      <c r="L28" s="18">
        <v>386</v>
      </c>
      <c r="M28" s="18">
        <v>391</v>
      </c>
      <c r="N28" s="18">
        <v>420</v>
      </c>
      <c r="O28" s="18">
        <v>409</v>
      </c>
      <c r="P28" s="18">
        <v>418</v>
      </c>
      <c r="Q28" s="18">
        <v>416</v>
      </c>
      <c r="R28" s="10"/>
    </row>
    <row r="29" spans="1:18" ht="21" customHeight="1">
      <c r="A29" s="199" t="s">
        <v>235</v>
      </c>
      <c r="B29" s="203">
        <v>22</v>
      </c>
      <c r="C29" s="203">
        <v>23</v>
      </c>
      <c r="D29" s="203">
        <v>30</v>
      </c>
      <c r="E29" s="18">
        <v>30</v>
      </c>
      <c r="F29" s="18">
        <v>37</v>
      </c>
      <c r="G29" s="18">
        <v>35</v>
      </c>
      <c r="H29" s="18">
        <v>36</v>
      </c>
      <c r="I29" s="18">
        <v>32</v>
      </c>
      <c r="J29" s="18">
        <v>32</v>
      </c>
      <c r="K29" s="18">
        <v>33</v>
      </c>
      <c r="L29" s="18">
        <v>5</v>
      </c>
      <c r="M29" s="18">
        <v>6</v>
      </c>
      <c r="N29" s="18">
        <v>6</v>
      </c>
      <c r="O29" s="18">
        <v>8</v>
      </c>
      <c r="P29" s="18">
        <v>9</v>
      </c>
      <c r="Q29" s="18">
        <v>10</v>
      </c>
    </row>
    <row r="30" spans="1:18" ht="21" customHeight="1">
      <c r="A30" s="199" t="s">
        <v>238</v>
      </c>
      <c r="B30" s="203">
        <v>14</v>
      </c>
      <c r="C30" s="203">
        <v>14</v>
      </c>
      <c r="D30" s="203">
        <v>13</v>
      </c>
      <c r="E30" s="18">
        <v>11</v>
      </c>
      <c r="F30" s="18">
        <v>10</v>
      </c>
      <c r="G30" s="18">
        <v>12</v>
      </c>
      <c r="H30" s="18">
        <v>16</v>
      </c>
      <c r="I30" s="18">
        <v>18</v>
      </c>
      <c r="J30" s="18">
        <v>18</v>
      </c>
      <c r="K30" s="18">
        <v>22</v>
      </c>
      <c r="L30" s="18">
        <v>21</v>
      </c>
      <c r="M30" s="18">
        <v>17</v>
      </c>
      <c r="N30" s="18">
        <v>19</v>
      </c>
      <c r="O30" s="18">
        <v>18</v>
      </c>
      <c r="P30" s="18">
        <v>18</v>
      </c>
      <c r="Q30" s="18">
        <v>24</v>
      </c>
      <c r="R30" s="10"/>
    </row>
    <row r="31" spans="1:18" ht="30" customHeight="1">
      <c r="A31" s="215" t="s">
        <v>236</v>
      </c>
      <c r="B31" s="18">
        <v>17</v>
      </c>
      <c r="C31" s="203">
        <v>16</v>
      </c>
      <c r="D31" s="203">
        <v>16</v>
      </c>
      <c r="E31" s="18">
        <v>13</v>
      </c>
      <c r="F31" s="18">
        <v>16</v>
      </c>
      <c r="G31" s="18">
        <v>16</v>
      </c>
      <c r="H31" s="18">
        <v>14</v>
      </c>
      <c r="I31" s="18">
        <v>19</v>
      </c>
      <c r="J31" s="18">
        <v>22</v>
      </c>
      <c r="K31" s="18">
        <v>23</v>
      </c>
      <c r="L31" s="18">
        <v>3</v>
      </c>
      <c r="M31" s="18">
        <v>3</v>
      </c>
      <c r="N31" s="18">
        <v>5</v>
      </c>
      <c r="O31" s="18">
        <v>7</v>
      </c>
      <c r="P31" s="18">
        <v>7</v>
      </c>
      <c r="Q31" s="18">
        <v>7</v>
      </c>
      <c r="R31" s="10"/>
    </row>
    <row r="32" spans="1:18" ht="21" customHeight="1">
      <c r="A32" s="199" t="s">
        <v>245</v>
      </c>
      <c r="B32" s="18">
        <v>16</v>
      </c>
      <c r="C32" s="203">
        <v>17</v>
      </c>
      <c r="D32" s="203">
        <v>16</v>
      </c>
      <c r="E32" s="18">
        <v>17</v>
      </c>
      <c r="F32" s="18">
        <v>20</v>
      </c>
      <c r="G32" s="18">
        <v>21</v>
      </c>
      <c r="H32" s="18">
        <v>21</v>
      </c>
      <c r="I32" s="18">
        <v>24</v>
      </c>
      <c r="J32" s="18">
        <v>24</v>
      </c>
      <c r="K32" s="18">
        <v>19</v>
      </c>
      <c r="L32" s="18">
        <v>16</v>
      </c>
      <c r="M32" s="18">
        <v>16</v>
      </c>
      <c r="N32" s="18">
        <v>17</v>
      </c>
      <c r="O32" s="18">
        <v>32</v>
      </c>
      <c r="P32" s="18">
        <v>36</v>
      </c>
      <c r="Q32" s="18">
        <v>39</v>
      </c>
      <c r="R32" s="10"/>
    </row>
    <row r="33" spans="1:18" ht="11.1" customHeight="1">
      <c r="A33" s="199" t="s">
        <v>217</v>
      </c>
      <c r="B33" s="18">
        <v>381</v>
      </c>
      <c r="C33" s="203">
        <v>395</v>
      </c>
      <c r="D33" s="203">
        <v>391</v>
      </c>
      <c r="E33" s="18">
        <v>394</v>
      </c>
      <c r="F33" s="18">
        <v>422</v>
      </c>
      <c r="G33" s="18">
        <v>429</v>
      </c>
      <c r="H33" s="18">
        <v>449</v>
      </c>
      <c r="I33" s="18">
        <v>448</v>
      </c>
      <c r="J33" s="18">
        <v>456</v>
      </c>
      <c r="K33" s="18">
        <v>470</v>
      </c>
      <c r="L33" s="18">
        <v>477</v>
      </c>
      <c r="M33" s="18">
        <v>498</v>
      </c>
      <c r="N33" s="18">
        <v>523</v>
      </c>
      <c r="O33" s="18">
        <v>534</v>
      </c>
      <c r="P33" s="18">
        <v>535</v>
      </c>
      <c r="Q33" s="18">
        <v>551</v>
      </c>
      <c r="R33" s="10"/>
    </row>
    <row r="34" spans="1:18" ht="11.1" customHeight="1">
      <c r="A34" s="199" t="s">
        <v>216</v>
      </c>
      <c r="B34" s="18">
        <v>3765</v>
      </c>
      <c r="C34" s="203">
        <v>3816</v>
      </c>
      <c r="D34" s="203">
        <v>3909</v>
      </c>
      <c r="E34" s="18">
        <v>3999</v>
      </c>
      <c r="F34" s="18">
        <v>4062</v>
      </c>
      <c r="G34" s="18">
        <v>4083</v>
      </c>
      <c r="H34" s="18">
        <v>4076</v>
      </c>
      <c r="I34" s="18">
        <v>4179</v>
      </c>
      <c r="J34" s="18">
        <v>4201</v>
      </c>
      <c r="K34" s="18">
        <v>3878</v>
      </c>
      <c r="L34" s="18">
        <v>3822</v>
      </c>
      <c r="M34" s="18">
        <v>3802</v>
      </c>
      <c r="N34" s="18">
        <v>3723</v>
      </c>
      <c r="O34" s="18">
        <v>3667</v>
      </c>
      <c r="P34" s="18">
        <v>3751</v>
      </c>
      <c r="Q34" s="18">
        <v>3719</v>
      </c>
      <c r="R34" s="10"/>
    </row>
    <row r="35" spans="1:18" ht="11.1" customHeight="1">
      <c r="A35" s="199" t="s">
        <v>218</v>
      </c>
      <c r="B35" s="18">
        <v>3828</v>
      </c>
      <c r="C35" s="203">
        <v>4912</v>
      </c>
      <c r="D35" s="203">
        <v>5092</v>
      </c>
      <c r="E35" s="18">
        <v>5253</v>
      </c>
      <c r="F35" s="18">
        <v>5399</v>
      </c>
      <c r="G35" s="18">
        <v>5518</v>
      </c>
      <c r="H35" s="18">
        <v>5622</v>
      </c>
      <c r="I35" s="18">
        <v>5700</v>
      </c>
      <c r="J35" s="18">
        <v>5731</v>
      </c>
      <c r="K35" s="18">
        <v>5788</v>
      </c>
      <c r="L35" s="102">
        <v>5892</v>
      </c>
      <c r="M35" s="18">
        <v>5892</v>
      </c>
      <c r="N35" s="18">
        <v>5894</v>
      </c>
      <c r="O35" s="18">
        <v>5873</v>
      </c>
      <c r="P35" s="18">
        <v>5988</v>
      </c>
      <c r="Q35" s="18">
        <v>366</v>
      </c>
      <c r="R35" s="10"/>
    </row>
    <row r="36" spans="1:18" ht="11.1" customHeight="1">
      <c r="A36" s="196" t="s">
        <v>207</v>
      </c>
      <c r="B36" s="25">
        <f t="shared" ref="B36:Q36" si="6">SUM(B37:B39)</f>
        <v>157894</v>
      </c>
      <c r="C36" s="25">
        <f t="shared" ref="C36:D36" si="7">SUM(C37:C39)</f>
        <v>154730</v>
      </c>
      <c r="D36" s="25">
        <f t="shared" si="7"/>
        <v>152933</v>
      </c>
      <c r="E36" s="25">
        <f t="shared" si="6"/>
        <v>149824</v>
      </c>
      <c r="F36" s="25">
        <f t="shared" si="6"/>
        <v>145590</v>
      </c>
      <c r="G36" s="25">
        <f t="shared" si="6"/>
        <v>142511</v>
      </c>
      <c r="H36" s="25">
        <f t="shared" si="6"/>
        <v>142198</v>
      </c>
      <c r="I36" s="25">
        <f t="shared" si="6"/>
        <v>144600</v>
      </c>
      <c r="J36" s="25">
        <f t="shared" si="6"/>
        <v>146838</v>
      </c>
      <c r="K36" s="25">
        <f t="shared" si="6"/>
        <v>143953</v>
      </c>
      <c r="L36" s="25">
        <f t="shared" si="6"/>
        <v>141935</v>
      </c>
      <c r="M36" s="25">
        <f t="shared" si="6"/>
        <v>141992</v>
      </c>
      <c r="N36" s="25">
        <f t="shared" si="6"/>
        <v>142160</v>
      </c>
      <c r="O36" s="25">
        <f t="shared" si="6"/>
        <v>143504</v>
      </c>
      <c r="P36" s="25">
        <f t="shared" si="6"/>
        <v>144708</v>
      </c>
      <c r="Q36" s="25">
        <f t="shared" si="6"/>
        <v>144702</v>
      </c>
      <c r="R36" s="10"/>
    </row>
    <row r="37" spans="1:18" ht="11.1" customHeight="1">
      <c r="A37" s="198" t="s">
        <v>219</v>
      </c>
      <c r="B37" s="18">
        <v>153024</v>
      </c>
      <c r="C37" s="203">
        <v>149957</v>
      </c>
      <c r="D37" s="203">
        <v>148156</v>
      </c>
      <c r="E37" s="18">
        <v>145128</v>
      </c>
      <c r="F37" s="18">
        <v>140958</v>
      </c>
      <c r="G37" s="18">
        <v>137967</v>
      </c>
      <c r="H37" s="18">
        <v>137688</v>
      </c>
      <c r="I37" s="18">
        <v>140012</v>
      </c>
      <c r="J37" s="18">
        <v>142298</v>
      </c>
      <c r="K37" s="18">
        <v>139554</v>
      </c>
      <c r="L37" s="18">
        <v>137589</v>
      </c>
      <c r="M37" s="18">
        <v>137630</v>
      </c>
      <c r="N37" s="18">
        <v>137799</v>
      </c>
      <c r="O37" s="18">
        <v>139195</v>
      </c>
      <c r="P37" s="18">
        <v>140357</v>
      </c>
      <c r="Q37" s="18">
        <v>140486</v>
      </c>
      <c r="R37" s="10"/>
    </row>
    <row r="38" spans="1:18" ht="21" customHeight="1">
      <c r="A38" s="199" t="s">
        <v>239</v>
      </c>
      <c r="B38" s="18">
        <v>2324</v>
      </c>
      <c r="C38" s="203">
        <v>2322</v>
      </c>
      <c r="D38" s="203">
        <v>2379</v>
      </c>
      <c r="E38" s="18">
        <v>2367</v>
      </c>
      <c r="F38" s="18">
        <v>2403</v>
      </c>
      <c r="G38" s="18">
        <v>2391</v>
      </c>
      <c r="H38" s="18">
        <v>2410</v>
      </c>
      <c r="I38" s="18">
        <v>2485</v>
      </c>
      <c r="J38" s="18">
        <v>2500</v>
      </c>
      <c r="K38" s="18">
        <v>2500</v>
      </c>
      <c r="L38" s="18">
        <v>2486</v>
      </c>
      <c r="M38" s="18">
        <v>2491</v>
      </c>
      <c r="N38" s="18">
        <v>2510</v>
      </c>
      <c r="O38" s="18">
        <v>2503</v>
      </c>
      <c r="P38" s="18">
        <v>2500</v>
      </c>
      <c r="Q38" s="18">
        <v>2503</v>
      </c>
      <c r="R38" s="10"/>
    </row>
    <row r="39" spans="1:18" s="21" customFormat="1" ht="11.1" customHeight="1">
      <c r="A39" s="198" t="s">
        <v>220</v>
      </c>
      <c r="B39" s="18">
        <v>2546</v>
      </c>
      <c r="C39" s="203">
        <v>2451</v>
      </c>
      <c r="D39" s="203">
        <v>2398</v>
      </c>
      <c r="E39" s="18">
        <v>2329</v>
      </c>
      <c r="F39" s="18">
        <v>2229</v>
      </c>
      <c r="G39" s="18">
        <v>2153</v>
      </c>
      <c r="H39" s="18">
        <v>2100</v>
      </c>
      <c r="I39" s="18">
        <v>2103</v>
      </c>
      <c r="J39" s="18">
        <v>2040</v>
      </c>
      <c r="K39" s="18">
        <v>1899</v>
      </c>
      <c r="L39" s="18">
        <v>1860</v>
      </c>
      <c r="M39" s="18">
        <v>1871</v>
      </c>
      <c r="N39" s="18">
        <v>1851</v>
      </c>
      <c r="O39" s="18">
        <v>1806</v>
      </c>
      <c r="P39" s="18">
        <v>1851</v>
      </c>
      <c r="Q39" s="18">
        <v>1713</v>
      </c>
    </row>
    <row r="40" spans="1:18" ht="11.1" customHeight="1">
      <c r="A40" s="67" t="s">
        <v>253</v>
      </c>
      <c r="B40" s="25">
        <f t="shared" ref="B40:Q40" si="8">SUM(B41:B51)</f>
        <v>15518</v>
      </c>
      <c r="C40" s="25">
        <f t="shared" ref="C40:D40" si="9">SUM(C41:C51)</f>
        <v>15566</v>
      </c>
      <c r="D40" s="25">
        <f t="shared" si="9"/>
        <v>15511</v>
      </c>
      <c r="E40" s="25">
        <f t="shared" si="8"/>
        <v>15114</v>
      </c>
      <c r="F40" s="25">
        <f t="shared" si="8"/>
        <v>15126</v>
      </c>
      <c r="G40" s="25">
        <f t="shared" si="8"/>
        <v>15220</v>
      </c>
      <c r="H40" s="25">
        <f t="shared" si="8"/>
        <v>15377</v>
      </c>
      <c r="I40" s="25">
        <f t="shared" si="8"/>
        <v>15298</v>
      </c>
      <c r="J40" s="25">
        <f t="shared" si="8"/>
        <v>14647</v>
      </c>
      <c r="K40" s="25">
        <f t="shared" si="8"/>
        <v>12290</v>
      </c>
      <c r="L40" s="25">
        <f t="shared" si="8"/>
        <v>10690</v>
      </c>
      <c r="M40" s="25">
        <f t="shared" si="8"/>
        <v>9518</v>
      </c>
      <c r="N40" s="25">
        <f t="shared" si="8"/>
        <v>8586</v>
      </c>
      <c r="O40" s="25">
        <f t="shared" si="8"/>
        <v>7916</v>
      </c>
      <c r="P40" s="25">
        <f t="shared" si="8"/>
        <v>7770</v>
      </c>
      <c r="Q40" s="25">
        <f t="shared" si="8"/>
        <v>7727</v>
      </c>
    </row>
    <row r="41" spans="1:18" ht="11.1" customHeight="1">
      <c r="A41" s="198" t="s">
        <v>221</v>
      </c>
      <c r="B41" s="18">
        <v>11</v>
      </c>
      <c r="C41" s="203">
        <v>11</v>
      </c>
      <c r="D41" s="203">
        <v>7</v>
      </c>
      <c r="E41" s="18">
        <v>9</v>
      </c>
      <c r="F41" s="18">
        <v>11</v>
      </c>
      <c r="G41" s="18">
        <v>14</v>
      </c>
      <c r="H41" s="18">
        <v>16</v>
      </c>
      <c r="I41" s="102">
        <v>20</v>
      </c>
      <c r="J41" s="102">
        <v>26</v>
      </c>
      <c r="K41" s="102">
        <v>18</v>
      </c>
      <c r="L41" s="102">
        <v>17</v>
      </c>
      <c r="M41" s="18">
        <v>20</v>
      </c>
      <c r="N41" s="18">
        <v>21</v>
      </c>
      <c r="O41" s="18">
        <v>17</v>
      </c>
      <c r="P41" s="18">
        <v>18</v>
      </c>
      <c r="Q41" s="18">
        <v>18</v>
      </c>
    </row>
    <row r="42" spans="1:18" ht="11.1" customHeight="1">
      <c r="A42" s="199" t="s">
        <v>222</v>
      </c>
      <c r="B42" s="18">
        <v>3719</v>
      </c>
      <c r="C42" s="203">
        <v>3856</v>
      </c>
      <c r="D42" s="203">
        <v>3997</v>
      </c>
      <c r="E42" s="18">
        <v>3952</v>
      </c>
      <c r="F42" s="18">
        <v>4165</v>
      </c>
      <c r="G42" s="18">
        <v>4532</v>
      </c>
      <c r="H42" s="18">
        <v>4862</v>
      </c>
      <c r="I42" s="102">
        <v>4983</v>
      </c>
      <c r="J42" s="102">
        <v>4982</v>
      </c>
      <c r="K42" s="102">
        <v>4179</v>
      </c>
      <c r="L42" s="102">
        <v>3590</v>
      </c>
      <c r="M42" s="18">
        <v>3201</v>
      </c>
      <c r="N42" s="18">
        <v>2800</v>
      </c>
      <c r="O42" s="18">
        <v>2503</v>
      </c>
      <c r="P42" s="18">
        <v>2327</v>
      </c>
      <c r="Q42" s="18">
        <v>2203</v>
      </c>
    </row>
    <row r="43" spans="1:18" ht="11.1" customHeight="1">
      <c r="A43" s="199" t="s">
        <v>223</v>
      </c>
      <c r="B43" s="18">
        <v>9935</v>
      </c>
      <c r="C43" s="203">
        <v>9870</v>
      </c>
      <c r="D43" s="203">
        <v>9780</v>
      </c>
      <c r="E43" s="18">
        <v>9588</v>
      </c>
      <c r="F43" s="18">
        <v>9505</v>
      </c>
      <c r="G43" s="18">
        <v>9402</v>
      </c>
      <c r="H43" s="18">
        <v>9334</v>
      </c>
      <c r="I43" s="102">
        <v>9206</v>
      </c>
      <c r="J43" s="102">
        <v>8686</v>
      </c>
      <c r="K43" s="102">
        <v>7241</v>
      </c>
      <c r="L43" s="102">
        <v>6297</v>
      </c>
      <c r="M43" s="18">
        <v>5603</v>
      </c>
      <c r="N43" s="18">
        <v>5082</v>
      </c>
      <c r="O43" s="18">
        <v>4746</v>
      </c>
      <c r="P43" s="18">
        <v>4777</v>
      </c>
      <c r="Q43" s="18">
        <v>4886</v>
      </c>
    </row>
    <row r="44" spans="1:18" s="21" customFormat="1" ht="11.1" customHeight="1">
      <c r="A44" s="199" t="s">
        <v>247</v>
      </c>
      <c r="B44" s="203">
        <v>3</v>
      </c>
      <c r="C44" s="203">
        <v>3</v>
      </c>
      <c r="D44" s="203">
        <v>5</v>
      </c>
      <c r="E44" s="18">
        <v>6</v>
      </c>
      <c r="F44" s="18">
        <v>6</v>
      </c>
      <c r="G44" s="18">
        <v>7</v>
      </c>
      <c r="H44" s="18">
        <v>7</v>
      </c>
      <c r="I44" s="102">
        <v>6</v>
      </c>
      <c r="J44" s="102">
        <v>7</v>
      </c>
      <c r="K44" s="102">
        <v>7</v>
      </c>
      <c r="L44" s="102">
        <v>7</v>
      </c>
      <c r="M44" s="18">
        <v>6</v>
      </c>
      <c r="N44" s="18">
        <v>5</v>
      </c>
      <c r="O44" s="18">
        <v>2</v>
      </c>
      <c r="P44" s="18">
        <v>4</v>
      </c>
      <c r="Q44" s="18">
        <v>5</v>
      </c>
    </row>
    <row r="45" spans="1:18" ht="21" customHeight="1">
      <c r="A45" s="199" t="s">
        <v>243</v>
      </c>
      <c r="B45" s="18">
        <v>1</v>
      </c>
      <c r="C45" s="203">
        <v>2</v>
      </c>
      <c r="D45" s="203">
        <v>3</v>
      </c>
      <c r="E45" s="18">
        <v>2</v>
      </c>
      <c r="F45" s="18">
        <v>3</v>
      </c>
      <c r="G45" s="18">
        <v>5</v>
      </c>
      <c r="H45" s="18">
        <v>4</v>
      </c>
      <c r="I45" s="102">
        <v>5</v>
      </c>
      <c r="J45" s="102">
        <v>3</v>
      </c>
      <c r="K45" s="102">
        <v>2</v>
      </c>
      <c r="L45" s="125">
        <v>2</v>
      </c>
      <c r="M45" s="18">
        <v>4</v>
      </c>
      <c r="N45" s="18">
        <v>4</v>
      </c>
      <c r="O45" s="18">
        <v>6</v>
      </c>
      <c r="P45" s="18">
        <v>7</v>
      </c>
      <c r="Q45" s="18">
        <v>5</v>
      </c>
    </row>
    <row r="46" spans="1:18" ht="11.1" customHeight="1">
      <c r="A46" s="199" t="s">
        <v>248</v>
      </c>
      <c r="B46" s="18">
        <v>3</v>
      </c>
      <c r="C46" s="203">
        <v>2</v>
      </c>
      <c r="D46" s="203">
        <v>2</v>
      </c>
      <c r="E46" s="18">
        <v>3</v>
      </c>
      <c r="F46" s="18">
        <v>3</v>
      </c>
      <c r="G46" s="18">
        <v>4</v>
      </c>
      <c r="H46" s="18">
        <v>4</v>
      </c>
      <c r="I46" s="102">
        <v>5</v>
      </c>
      <c r="J46" s="102">
        <v>3</v>
      </c>
      <c r="K46" s="102">
        <v>4</v>
      </c>
      <c r="L46" s="125">
        <v>4</v>
      </c>
      <c r="M46" s="18">
        <v>3</v>
      </c>
      <c r="N46" s="18">
        <v>4</v>
      </c>
      <c r="O46" s="18">
        <v>4</v>
      </c>
      <c r="P46" s="18">
        <v>4</v>
      </c>
      <c r="Q46" s="18">
        <v>4</v>
      </c>
    </row>
    <row r="47" spans="1:18" ht="11.1" customHeight="1">
      <c r="A47" s="199" t="s">
        <v>244</v>
      </c>
      <c r="B47" s="18">
        <v>7</v>
      </c>
      <c r="C47" s="203">
        <v>7</v>
      </c>
      <c r="D47" s="203">
        <v>6</v>
      </c>
      <c r="E47" s="18">
        <v>6</v>
      </c>
      <c r="F47" s="18">
        <v>5</v>
      </c>
      <c r="G47" s="18">
        <v>4</v>
      </c>
      <c r="H47" s="18">
        <v>6</v>
      </c>
      <c r="I47" s="102">
        <v>6</v>
      </c>
      <c r="J47" s="102">
        <v>5</v>
      </c>
      <c r="K47" s="102">
        <v>4</v>
      </c>
      <c r="L47" s="104">
        <v>1</v>
      </c>
      <c r="M47" s="18">
        <v>2</v>
      </c>
      <c r="N47" s="18">
        <v>2</v>
      </c>
      <c r="O47" s="18">
        <v>2</v>
      </c>
      <c r="P47" s="18">
        <v>2</v>
      </c>
      <c r="Q47" s="18">
        <v>1</v>
      </c>
    </row>
    <row r="48" spans="1:18" ht="11.1" customHeight="1">
      <c r="A48" s="199" t="s">
        <v>224</v>
      </c>
      <c r="B48" s="18">
        <v>1824</v>
      </c>
      <c r="C48" s="203">
        <v>1806</v>
      </c>
      <c r="D48" s="203">
        <v>1704</v>
      </c>
      <c r="E48" s="18">
        <v>1541</v>
      </c>
      <c r="F48" s="18">
        <v>1420</v>
      </c>
      <c r="G48" s="18">
        <v>1242</v>
      </c>
      <c r="H48" s="18">
        <v>1132</v>
      </c>
      <c r="I48" s="102">
        <v>1053</v>
      </c>
      <c r="J48" s="102">
        <v>919</v>
      </c>
      <c r="K48" s="102">
        <v>823</v>
      </c>
      <c r="L48" s="102">
        <v>759</v>
      </c>
      <c r="M48" s="18">
        <v>664</v>
      </c>
      <c r="N48" s="18">
        <v>651</v>
      </c>
      <c r="O48" s="18">
        <v>617</v>
      </c>
      <c r="P48" s="18">
        <v>615</v>
      </c>
      <c r="Q48" s="18">
        <v>592</v>
      </c>
    </row>
    <row r="49" spans="1:17" ht="11.1" customHeight="1">
      <c r="A49" s="199" t="s">
        <v>65</v>
      </c>
      <c r="B49" s="18">
        <v>2</v>
      </c>
      <c r="C49" s="203">
        <v>1</v>
      </c>
      <c r="D49" s="203">
        <v>1</v>
      </c>
      <c r="E49" s="18">
        <v>1</v>
      </c>
      <c r="F49" s="18">
        <v>1</v>
      </c>
      <c r="G49" s="18">
        <v>1</v>
      </c>
      <c r="H49" s="18">
        <v>3</v>
      </c>
      <c r="I49" s="102">
        <v>3</v>
      </c>
      <c r="J49" s="102">
        <v>4</v>
      </c>
      <c r="K49" s="102">
        <v>2</v>
      </c>
      <c r="L49" s="102">
        <v>3</v>
      </c>
      <c r="M49" s="18">
        <v>5</v>
      </c>
      <c r="N49" s="18">
        <v>5</v>
      </c>
      <c r="O49" s="18">
        <v>4</v>
      </c>
      <c r="P49" s="18">
        <v>1</v>
      </c>
      <c r="Q49" s="18">
        <v>3</v>
      </c>
    </row>
    <row r="50" spans="1:17" ht="11.1" customHeight="1">
      <c r="A50" s="199" t="s">
        <v>66</v>
      </c>
      <c r="B50" s="18">
        <v>1</v>
      </c>
      <c r="C50" s="203">
        <v>0</v>
      </c>
      <c r="D50" s="203">
        <v>0</v>
      </c>
      <c r="E50" s="18">
        <v>0</v>
      </c>
      <c r="F50" s="18">
        <v>0</v>
      </c>
      <c r="G50" s="18">
        <v>0</v>
      </c>
      <c r="H50" s="18">
        <v>0</v>
      </c>
      <c r="I50" s="102">
        <v>1</v>
      </c>
      <c r="J50" s="102">
        <v>1</v>
      </c>
      <c r="K50" s="102">
        <v>1</v>
      </c>
      <c r="L50" s="102">
        <v>0</v>
      </c>
      <c r="M50" s="18">
        <v>1</v>
      </c>
      <c r="N50" s="18">
        <v>1</v>
      </c>
      <c r="O50" s="18">
        <v>1</v>
      </c>
      <c r="P50" s="177" t="s">
        <v>52</v>
      </c>
      <c r="Q50" s="177" t="s">
        <v>52</v>
      </c>
    </row>
    <row r="51" spans="1:17" ht="11.1" customHeight="1">
      <c r="A51" s="199" t="s">
        <v>225</v>
      </c>
      <c r="B51" s="18">
        <v>12</v>
      </c>
      <c r="C51" s="203">
        <v>8</v>
      </c>
      <c r="D51" s="203">
        <v>6</v>
      </c>
      <c r="E51" s="18">
        <v>6</v>
      </c>
      <c r="F51" s="18">
        <v>7</v>
      </c>
      <c r="G51" s="18">
        <v>9</v>
      </c>
      <c r="H51" s="18">
        <v>9</v>
      </c>
      <c r="I51" s="102">
        <v>10</v>
      </c>
      <c r="J51" s="102">
        <v>11</v>
      </c>
      <c r="K51" s="102">
        <v>9</v>
      </c>
      <c r="L51" s="102">
        <v>10</v>
      </c>
      <c r="M51" s="18">
        <v>9</v>
      </c>
      <c r="N51" s="18">
        <v>11</v>
      </c>
      <c r="O51" s="18">
        <v>14</v>
      </c>
      <c r="P51" s="18">
        <v>15</v>
      </c>
      <c r="Q51" s="18">
        <v>10</v>
      </c>
    </row>
    <row r="52" spans="1:17" ht="11.1" customHeight="1">
      <c r="A52" s="67" t="s">
        <v>252</v>
      </c>
      <c r="B52" s="100">
        <f t="shared" ref="B52:P52" si="10">SUM(B53:B55)</f>
        <v>17991</v>
      </c>
      <c r="C52" s="205">
        <f t="shared" ref="C52:E52" si="11">SUM(C53:C55)</f>
        <v>19460</v>
      </c>
      <c r="D52" s="205">
        <f t="shared" si="11"/>
        <v>19927</v>
      </c>
      <c r="E52" s="100">
        <f t="shared" si="11"/>
        <v>20381</v>
      </c>
      <c r="F52" s="100">
        <f t="shared" si="10"/>
        <v>20802</v>
      </c>
      <c r="G52" s="100">
        <f t="shared" si="10"/>
        <v>21141</v>
      </c>
      <c r="H52" s="100">
        <f t="shared" si="10"/>
        <v>21275</v>
      </c>
      <c r="I52" s="100">
        <f t="shared" si="10"/>
        <v>21268</v>
      </c>
      <c r="J52" s="100">
        <f t="shared" si="10"/>
        <v>21055</v>
      </c>
      <c r="K52" s="100">
        <f t="shared" si="10"/>
        <v>21274</v>
      </c>
      <c r="L52" s="100">
        <f t="shared" si="10"/>
        <v>21597</v>
      </c>
      <c r="M52" s="25">
        <f t="shared" si="10"/>
        <v>21369</v>
      </c>
      <c r="N52" s="25">
        <f t="shared" si="10"/>
        <v>21100</v>
      </c>
      <c r="O52" s="25">
        <f t="shared" si="10"/>
        <v>20950</v>
      </c>
      <c r="P52" s="25">
        <f t="shared" si="10"/>
        <v>21826</v>
      </c>
      <c r="Q52" s="25">
        <f>SUM(Q53:Q54)</f>
        <v>8473</v>
      </c>
    </row>
    <row r="53" spans="1:17" ht="11.1" customHeight="1">
      <c r="A53" s="198" t="s">
        <v>212</v>
      </c>
      <c r="B53" s="18">
        <v>10141</v>
      </c>
      <c r="C53" s="203">
        <v>13714</v>
      </c>
      <c r="D53" s="203">
        <v>14023</v>
      </c>
      <c r="E53" s="18">
        <v>14309</v>
      </c>
      <c r="F53" s="18">
        <v>14559</v>
      </c>
      <c r="G53" s="18">
        <v>14732</v>
      </c>
      <c r="H53" s="18">
        <v>14834</v>
      </c>
      <c r="I53" s="18">
        <v>14844</v>
      </c>
      <c r="J53" s="18">
        <v>14773</v>
      </c>
      <c r="K53" s="18">
        <v>14951</v>
      </c>
      <c r="L53" s="18">
        <v>15090</v>
      </c>
      <c r="M53" s="18">
        <v>14934</v>
      </c>
      <c r="N53" s="18">
        <v>14849</v>
      </c>
      <c r="O53" s="18">
        <v>14784</v>
      </c>
      <c r="P53" s="18">
        <v>15165</v>
      </c>
      <c r="Q53" s="18">
        <v>7372</v>
      </c>
    </row>
    <row r="54" spans="1:17" ht="11.1" customHeight="1">
      <c r="A54" s="198" t="s">
        <v>226</v>
      </c>
      <c r="B54" s="18">
        <v>4348</v>
      </c>
      <c r="C54" s="203">
        <v>3723</v>
      </c>
      <c r="D54" s="203">
        <v>3877</v>
      </c>
      <c r="E54" s="18">
        <v>4013</v>
      </c>
      <c r="F54" s="18">
        <v>4137</v>
      </c>
      <c r="G54" s="18">
        <v>4260</v>
      </c>
      <c r="H54" s="18">
        <v>4307</v>
      </c>
      <c r="I54" s="18">
        <v>4352</v>
      </c>
      <c r="J54" s="18">
        <v>4334</v>
      </c>
      <c r="K54" s="18">
        <v>4377</v>
      </c>
      <c r="L54" s="18">
        <v>4520</v>
      </c>
      <c r="M54" s="18">
        <v>4556</v>
      </c>
      <c r="N54" s="18">
        <v>4505</v>
      </c>
      <c r="O54" s="18">
        <v>4535</v>
      </c>
      <c r="P54" s="18">
        <v>4880</v>
      </c>
      <c r="Q54" s="18">
        <v>1101</v>
      </c>
    </row>
    <row r="55" spans="1:17" ht="11.1" customHeight="1">
      <c r="A55" s="198" t="s">
        <v>227</v>
      </c>
      <c r="B55" s="18">
        <v>3502</v>
      </c>
      <c r="C55" s="203">
        <v>2023</v>
      </c>
      <c r="D55" s="203">
        <v>2027</v>
      </c>
      <c r="E55" s="18">
        <v>2059</v>
      </c>
      <c r="F55" s="18">
        <v>2106</v>
      </c>
      <c r="G55" s="18">
        <v>2149</v>
      </c>
      <c r="H55" s="18">
        <v>2134</v>
      </c>
      <c r="I55" s="18">
        <v>2072</v>
      </c>
      <c r="J55" s="18">
        <v>1948</v>
      </c>
      <c r="K55" s="18">
        <v>1946</v>
      </c>
      <c r="L55" s="18">
        <v>1987</v>
      </c>
      <c r="M55" s="18">
        <v>1879</v>
      </c>
      <c r="N55" s="18">
        <v>1746</v>
      </c>
      <c r="O55" s="18">
        <v>1631</v>
      </c>
      <c r="P55" s="18">
        <v>1781</v>
      </c>
      <c r="Q55" s="27" t="s">
        <v>52</v>
      </c>
    </row>
    <row r="56" spans="1:17" ht="11.1" customHeight="1">
      <c r="A56" s="67" t="s">
        <v>366</v>
      </c>
      <c r="B56" s="25">
        <v>104382</v>
      </c>
      <c r="C56" s="25">
        <v>102628</v>
      </c>
      <c r="D56" s="25">
        <v>100993</v>
      </c>
      <c r="E56" s="25">
        <v>98842</v>
      </c>
      <c r="F56" s="25">
        <v>98328</v>
      </c>
      <c r="G56" s="25">
        <v>97409</v>
      </c>
      <c r="H56" s="25">
        <v>96473</v>
      </c>
      <c r="I56" s="25">
        <v>94863</v>
      </c>
      <c r="J56" s="25">
        <v>93202</v>
      </c>
      <c r="K56" s="25">
        <v>92175</v>
      </c>
      <c r="L56" s="25">
        <v>91343</v>
      </c>
      <c r="M56" s="25">
        <v>90555</v>
      </c>
      <c r="N56" s="25">
        <v>89596</v>
      </c>
      <c r="O56" s="25">
        <v>87816</v>
      </c>
      <c r="P56" s="25">
        <v>86089</v>
      </c>
      <c r="Q56" s="25">
        <v>82875</v>
      </c>
    </row>
    <row r="57" spans="1:17" ht="11.1" customHeight="1">
      <c r="A57" s="67" t="s">
        <v>134</v>
      </c>
      <c r="B57" s="25">
        <v>302572</v>
      </c>
      <c r="C57" s="25">
        <v>304329</v>
      </c>
      <c r="D57" s="25">
        <v>306066</v>
      </c>
      <c r="E57" s="25">
        <v>307120</v>
      </c>
      <c r="F57" s="25">
        <v>311952</v>
      </c>
      <c r="G57" s="25">
        <v>314122</v>
      </c>
      <c r="H57" s="25">
        <v>318001</v>
      </c>
      <c r="I57" s="25">
        <v>323495</v>
      </c>
      <c r="J57" s="25">
        <v>325247</v>
      </c>
      <c r="K57" s="25">
        <v>309865</v>
      </c>
      <c r="L57" s="23">
        <v>309333</v>
      </c>
      <c r="M57" s="23">
        <v>311828</v>
      </c>
      <c r="N57" s="23">
        <v>313545</v>
      </c>
      <c r="O57" s="23">
        <v>317389</v>
      </c>
      <c r="P57" s="23">
        <v>317389</v>
      </c>
      <c r="Q57" s="23">
        <v>315276</v>
      </c>
    </row>
    <row r="58" spans="1:17" ht="11.1" customHeight="1">
      <c r="A58" s="133" t="s">
        <v>373</v>
      </c>
      <c r="B58" s="23">
        <v>20362</v>
      </c>
      <c r="C58" s="23"/>
      <c r="D58" s="23"/>
      <c r="E58" s="23"/>
      <c r="F58" s="23"/>
      <c r="G58" s="23"/>
      <c r="H58" s="23"/>
      <c r="I58" s="23"/>
      <c r="J58" s="23"/>
      <c r="K58" s="23"/>
      <c r="L58" s="122"/>
      <c r="M58" s="122"/>
      <c r="N58" s="122"/>
      <c r="O58" s="122"/>
      <c r="P58" s="122"/>
      <c r="Q58" s="122"/>
    </row>
    <row r="59" spans="1:17" ht="11.1" customHeight="1">
      <c r="A59" s="110"/>
      <c r="B59" s="110"/>
      <c r="C59" s="110"/>
      <c r="D59" s="110"/>
      <c r="E59" s="110"/>
      <c r="F59" s="110"/>
      <c r="G59" s="110"/>
      <c r="H59" s="110"/>
      <c r="I59" s="110"/>
      <c r="J59" s="110"/>
      <c r="K59" s="123"/>
      <c r="L59" s="123"/>
      <c r="M59" s="122"/>
      <c r="N59" s="10"/>
      <c r="O59" s="122"/>
      <c r="P59" s="122"/>
      <c r="Q59" s="98"/>
    </row>
    <row r="60" spans="1:17" ht="11.1" customHeight="1">
      <c r="A60" s="175" t="s">
        <v>111</v>
      </c>
      <c r="B60" s="110"/>
      <c r="C60" s="110"/>
      <c r="D60" s="110"/>
      <c r="E60" s="110"/>
      <c r="F60" s="110"/>
      <c r="G60" s="110"/>
      <c r="H60" s="110"/>
      <c r="I60" s="110"/>
      <c r="J60" s="110"/>
      <c r="K60" s="123"/>
      <c r="L60" s="123"/>
      <c r="M60" s="122"/>
      <c r="N60" s="10"/>
      <c r="O60" s="122"/>
      <c r="P60" s="122"/>
      <c r="Q60" s="98"/>
    </row>
    <row r="61" spans="1:17" ht="11.1" customHeight="1">
      <c r="A61" s="175" t="s">
        <v>112</v>
      </c>
      <c r="B61" s="110"/>
      <c r="C61" s="110"/>
      <c r="D61" s="110"/>
      <c r="E61" s="110"/>
      <c r="F61" s="110"/>
      <c r="G61" s="110"/>
      <c r="H61" s="110"/>
      <c r="I61" s="110"/>
      <c r="J61" s="110"/>
      <c r="K61" s="123"/>
      <c r="L61" s="123"/>
      <c r="M61" s="122"/>
      <c r="N61" s="10"/>
      <c r="O61" s="122"/>
      <c r="P61" s="122"/>
      <c r="Q61" s="98"/>
    </row>
    <row r="62" spans="1:17" s="120" customFormat="1" ht="11.1" customHeight="1">
      <c r="A62" s="11" t="s">
        <v>152</v>
      </c>
      <c r="B62" s="11"/>
      <c r="C62" s="11"/>
      <c r="D62" s="11"/>
      <c r="E62" s="11"/>
      <c r="F62" s="11"/>
      <c r="G62" s="11"/>
      <c r="H62" s="11"/>
      <c r="I62" s="11"/>
      <c r="J62" s="11"/>
      <c r="K62" s="4"/>
      <c r="L62" s="4"/>
      <c r="M62" s="4"/>
      <c r="N62" s="4"/>
      <c r="O62" s="4"/>
      <c r="P62" s="4"/>
      <c r="Q62" s="4"/>
    </row>
    <row r="63" spans="1:17" s="21" customFormat="1" ht="11.1" customHeight="1">
      <c r="A63" s="11" t="s">
        <v>153</v>
      </c>
      <c r="B63" s="11"/>
      <c r="C63" s="11"/>
      <c r="D63" s="11"/>
      <c r="E63" s="11"/>
      <c r="F63" s="11"/>
      <c r="G63" s="11"/>
      <c r="H63" s="11"/>
      <c r="I63" s="11"/>
      <c r="J63" s="11"/>
      <c r="K63" s="4"/>
      <c r="L63" s="4"/>
      <c r="M63" s="4"/>
      <c r="N63" s="4"/>
      <c r="O63" s="4"/>
      <c r="P63" s="4"/>
      <c r="Q63" s="4"/>
    </row>
    <row r="64" spans="1:17" s="21" customFormat="1" ht="11.1" customHeight="1">
      <c r="A64" s="11" t="s">
        <v>154</v>
      </c>
      <c r="B64" s="11"/>
      <c r="C64" s="11"/>
      <c r="D64" s="11"/>
      <c r="E64" s="11"/>
      <c r="F64" s="11"/>
      <c r="G64" s="11"/>
      <c r="H64" s="11"/>
      <c r="I64" s="11"/>
      <c r="J64" s="11"/>
      <c r="K64" s="4"/>
      <c r="L64" s="4"/>
      <c r="M64" s="4"/>
      <c r="N64" s="4"/>
      <c r="O64" s="4"/>
      <c r="P64" s="4"/>
      <c r="Q64" s="4"/>
    </row>
    <row r="65" spans="1:17" s="21" customFormat="1" ht="10.5" customHeight="1">
      <c r="A65" s="11" t="s">
        <v>155</v>
      </c>
      <c r="B65" s="11"/>
      <c r="C65" s="11"/>
      <c r="D65" s="11"/>
      <c r="E65" s="11"/>
      <c r="F65" s="11"/>
      <c r="G65" s="11"/>
      <c r="H65" s="11"/>
      <c r="I65" s="11"/>
      <c r="J65" s="11"/>
      <c r="K65" s="4"/>
      <c r="L65" s="4"/>
      <c r="M65" s="4"/>
      <c r="N65" s="4"/>
      <c r="O65" s="4"/>
      <c r="P65" s="4"/>
      <c r="Q65" s="4"/>
    </row>
    <row r="66" spans="1:17" s="4" customFormat="1">
      <c r="A66" s="11" t="s">
        <v>16</v>
      </c>
      <c r="B66" s="11"/>
      <c r="C66" s="11"/>
      <c r="D66" s="11"/>
      <c r="E66" s="11"/>
      <c r="F66" s="11"/>
      <c r="G66" s="11"/>
      <c r="H66" s="11"/>
      <c r="I66" s="11"/>
      <c r="J66" s="11"/>
    </row>
    <row r="67" spans="1:17" s="4" customFormat="1">
      <c r="A67" s="11" t="s">
        <v>113</v>
      </c>
      <c r="B67" s="11"/>
      <c r="C67" s="11"/>
      <c r="D67" s="11"/>
      <c r="E67" s="11"/>
      <c r="F67" s="11"/>
      <c r="G67" s="11"/>
      <c r="H67" s="11"/>
      <c r="I67" s="11"/>
      <c r="J67" s="11"/>
      <c r="L67" s="119"/>
      <c r="N67" s="119"/>
    </row>
    <row r="68" spans="1:17" s="4" customFormat="1">
      <c r="A68" s="11" t="s">
        <v>114</v>
      </c>
      <c r="B68" s="11"/>
      <c r="C68" s="11"/>
      <c r="D68" s="11"/>
      <c r="E68" s="11"/>
      <c r="F68" s="11"/>
      <c r="G68" s="11"/>
      <c r="H68" s="11"/>
      <c r="I68" s="11"/>
      <c r="J68" s="11"/>
      <c r="L68" s="119"/>
      <c r="M68" s="3"/>
      <c r="N68" s="119"/>
    </row>
    <row r="69" spans="1:17" s="4" customFormat="1">
      <c r="A69" s="6" t="s">
        <v>156</v>
      </c>
      <c r="B69" s="6"/>
      <c r="C69" s="6"/>
      <c r="D69" s="6"/>
      <c r="E69" s="6"/>
      <c r="F69" s="6"/>
      <c r="G69" s="6"/>
      <c r="H69" s="6"/>
      <c r="I69" s="6"/>
      <c r="J69" s="6"/>
      <c r="K69" s="5"/>
      <c r="L69" s="13"/>
      <c r="M69" s="3"/>
      <c r="N69" s="13"/>
      <c r="O69" s="3"/>
      <c r="P69" s="3"/>
      <c r="Q69" s="3"/>
    </row>
    <row r="70" spans="1:17" s="4" customFormat="1">
      <c r="A70" s="6" t="s">
        <v>132</v>
      </c>
      <c r="B70" s="6"/>
      <c r="C70" s="6"/>
      <c r="D70" s="6"/>
      <c r="E70" s="6"/>
      <c r="F70" s="6"/>
      <c r="G70" s="6"/>
      <c r="H70" s="6"/>
      <c r="I70" s="6"/>
      <c r="J70" s="6"/>
      <c r="K70" s="5"/>
      <c r="L70" s="13"/>
      <c r="M70" s="3"/>
      <c r="N70" s="13"/>
      <c r="O70" s="3"/>
      <c r="P70" s="3"/>
      <c r="Q70" s="3"/>
    </row>
    <row r="71" spans="1:17" s="4" customFormat="1" ht="11.1" customHeight="1">
      <c r="A71" s="6" t="s">
        <v>133</v>
      </c>
      <c r="B71" s="6"/>
      <c r="C71" s="6"/>
      <c r="D71" s="6"/>
      <c r="E71" s="6"/>
      <c r="F71" s="6"/>
      <c r="G71" s="6"/>
      <c r="H71" s="6"/>
      <c r="I71" s="6"/>
      <c r="J71" s="6"/>
      <c r="K71" s="5"/>
      <c r="L71" s="13"/>
      <c r="M71" s="3"/>
      <c r="N71" s="13"/>
      <c r="O71" s="3"/>
      <c r="P71" s="3"/>
      <c r="Q71" s="3"/>
    </row>
    <row r="72" spans="1:17" s="4" customFormat="1" ht="11.1" customHeight="1">
      <c r="A72" s="6" t="s">
        <v>374</v>
      </c>
      <c r="B72" s="6"/>
      <c r="C72" s="6"/>
      <c r="D72" s="6"/>
      <c r="E72" s="6"/>
      <c r="F72" s="6"/>
      <c r="G72" s="6"/>
      <c r="H72" s="6"/>
      <c r="I72" s="6"/>
      <c r="J72" s="6"/>
      <c r="K72" s="5"/>
      <c r="L72" s="13"/>
      <c r="M72" s="3"/>
      <c r="N72" s="13"/>
      <c r="O72" s="3"/>
      <c r="P72" s="3"/>
      <c r="Q72" s="3"/>
    </row>
    <row r="73" spans="1:17" s="4" customFormat="1" ht="11.1" customHeight="1">
      <c r="A73" s="11" t="s">
        <v>157</v>
      </c>
      <c r="B73" s="6"/>
      <c r="C73" s="6"/>
      <c r="D73" s="6"/>
      <c r="E73" s="6"/>
      <c r="F73" s="6"/>
      <c r="G73" s="6"/>
      <c r="H73" s="6"/>
      <c r="I73" s="6"/>
      <c r="J73" s="6"/>
      <c r="K73" s="5"/>
      <c r="L73" s="13"/>
      <c r="M73" s="10"/>
      <c r="N73" s="13"/>
      <c r="O73" s="3"/>
      <c r="P73" s="3"/>
      <c r="Q73" s="3"/>
    </row>
    <row r="74" spans="1:17" s="3" customFormat="1" ht="11.1" customHeight="1">
      <c r="A74" s="12" t="s">
        <v>11</v>
      </c>
      <c r="B74" s="6"/>
      <c r="C74" s="6"/>
      <c r="D74" s="6"/>
      <c r="E74" s="6"/>
      <c r="F74" s="6"/>
      <c r="G74" s="6"/>
      <c r="H74" s="6"/>
      <c r="I74" s="6"/>
      <c r="J74" s="6"/>
      <c r="K74" s="5"/>
      <c r="L74" s="13"/>
      <c r="M74" s="4"/>
      <c r="N74" s="13"/>
    </row>
    <row r="75" spans="1:17" s="3" customFormat="1" ht="11.1" customHeight="1">
      <c r="A75" s="12"/>
      <c r="B75" s="12"/>
      <c r="C75" s="12"/>
      <c r="D75" s="12"/>
      <c r="E75" s="12"/>
      <c r="F75" s="12"/>
      <c r="G75" s="12"/>
      <c r="H75" s="12"/>
      <c r="I75" s="12"/>
      <c r="J75" s="12"/>
      <c r="L75" s="13"/>
      <c r="M75" s="10"/>
      <c r="N75" s="13"/>
      <c r="O75" s="13"/>
      <c r="P75" s="1"/>
      <c r="Q75" s="2"/>
    </row>
    <row r="76" spans="1:17" s="3" customFormat="1" ht="11.1" customHeight="1">
      <c r="A76" s="12"/>
      <c r="B76" s="12"/>
      <c r="C76" s="12"/>
      <c r="D76" s="12"/>
      <c r="E76" s="12"/>
      <c r="F76" s="12"/>
      <c r="G76" s="12"/>
      <c r="H76" s="12"/>
      <c r="I76" s="12"/>
      <c r="J76" s="12"/>
      <c r="L76" s="13"/>
      <c r="M76" s="10"/>
      <c r="N76" s="13"/>
      <c r="O76" s="13"/>
      <c r="P76" s="1"/>
      <c r="Q76" s="2"/>
    </row>
    <row r="77" spans="1:17" s="3" customFormat="1" ht="11.1" customHeight="1">
      <c r="A77" s="12"/>
      <c r="B77" s="12"/>
      <c r="C77" s="12"/>
      <c r="D77" s="12"/>
      <c r="E77" s="12"/>
      <c r="F77" s="12"/>
      <c r="G77" s="12"/>
      <c r="H77" s="12"/>
      <c r="I77" s="12"/>
      <c r="J77" s="12"/>
      <c r="L77" s="13"/>
      <c r="M77" s="10"/>
      <c r="N77" s="13"/>
      <c r="O77" s="13"/>
      <c r="P77" s="1"/>
      <c r="Q77" s="2"/>
    </row>
    <row r="78" spans="1:17">
      <c r="M78" s="10"/>
    </row>
  </sheetData>
  <pageMargins left="0.5" right="0.17" top="1" bottom="1" header="0.5" footer="0.5"/>
  <pageSetup firstPageNumber="6" fitToHeight="2" orientation="portrait" useFirstPageNumber="1" r:id="rId1"/>
  <headerFooter alignWithMargins="0">
    <oddFooter>&amp;C&amp;P of 31</oddFooter>
  </headerFooter>
  <rowBreaks count="1" manualBreakCount="1">
    <brk id="39" max="12" man="1"/>
  </rowBreaks>
  <ignoredErrors>
    <ignoredError sqref="B52:K52"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7"/>
  <sheetViews>
    <sheetView showGridLines="0" zoomScaleNormal="100" workbookViewId="0">
      <pane xSplit="1" ySplit="8" topLeftCell="B9" activePane="bottomRight" state="frozen"/>
      <selection pane="topRight" activeCell="B1" sqref="B1"/>
      <selection pane="bottomLeft" activeCell="A9" sqref="A9"/>
      <selection pane="bottomRight" activeCell="K1" sqref="K1"/>
    </sheetView>
  </sheetViews>
  <sheetFormatPr defaultColWidth="11.77734375" defaultRowHeight="10.199999999999999"/>
  <cols>
    <col min="1" max="1" width="29.6640625" style="3" customWidth="1"/>
    <col min="2" max="2" width="8.77734375" style="1" customWidth="1"/>
    <col min="3" max="3" width="9.33203125" style="1" customWidth="1"/>
    <col min="4" max="4" width="9.5546875" style="1" customWidth="1"/>
    <col min="5" max="5" width="12.33203125" style="1" customWidth="1"/>
    <col min="6" max="6" width="11" style="1" customWidth="1"/>
    <col min="7" max="7" width="7.33203125" style="1" customWidth="1"/>
    <col min="8" max="8" width="12.21875" style="1" customWidth="1"/>
    <col min="9" max="9" width="8.77734375" style="1" customWidth="1"/>
    <col min="10" max="16384" width="11.77734375" style="1"/>
  </cols>
  <sheetData>
    <row r="1" spans="1:10" ht="11.25" customHeight="1">
      <c r="D1" s="156" t="s">
        <v>84</v>
      </c>
    </row>
    <row r="2" spans="1:10" ht="13.5" customHeight="1">
      <c r="D2" s="156" t="s">
        <v>83</v>
      </c>
      <c r="J2" s="5"/>
    </row>
    <row r="3" spans="1:10">
      <c r="A3" s="3" t="s">
        <v>7</v>
      </c>
      <c r="C3" s="3"/>
      <c r="D3" s="156" t="s">
        <v>82</v>
      </c>
    </row>
    <row r="4" spans="1:10">
      <c r="D4" s="171" t="str">
        <f>"DECEMBER 31, 2016"</f>
        <v>DECEMBER 31, 2016</v>
      </c>
    </row>
    <row r="5" spans="1:10">
      <c r="D5" s="156"/>
    </row>
    <row r="6" spans="1:10" ht="33.75" customHeight="1">
      <c r="A6" s="183" t="s">
        <v>80</v>
      </c>
      <c r="B6" s="184" t="s">
        <v>166</v>
      </c>
      <c r="C6" s="185" t="s">
        <v>86</v>
      </c>
      <c r="D6" s="183" t="s">
        <v>79</v>
      </c>
      <c r="E6" s="185" t="s">
        <v>78</v>
      </c>
      <c r="F6" s="186" t="s">
        <v>167</v>
      </c>
      <c r="G6" s="185" t="s">
        <v>81</v>
      </c>
      <c r="H6" s="186" t="s">
        <v>168</v>
      </c>
      <c r="I6" s="186" t="s">
        <v>375</v>
      </c>
    </row>
    <row r="7" spans="1:10">
      <c r="A7" s="172" t="s">
        <v>257</v>
      </c>
      <c r="B7" s="141">
        <f t="shared" ref="B7:I7" si="0">B8+B81</f>
        <v>584361</v>
      </c>
      <c r="C7" s="141">
        <f t="shared" si="0"/>
        <v>128501</v>
      </c>
      <c r="D7" s="141">
        <f t="shared" si="0"/>
        <v>174517</v>
      </c>
      <c r="E7" s="141">
        <f t="shared" si="0"/>
        <v>112056</v>
      </c>
      <c r="F7" s="141">
        <f t="shared" si="0"/>
        <v>163220</v>
      </c>
      <c r="G7" s="141">
        <f t="shared" si="0"/>
        <v>6067</v>
      </c>
      <c r="H7" s="209">
        <f t="shared" si="0"/>
        <v>104382</v>
      </c>
      <c r="I7" s="209">
        <f t="shared" si="0"/>
        <v>20362</v>
      </c>
    </row>
    <row r="8" spans="1:10">
      <c r="A8" s="172" t="s">
        <v>258</v>
      </c>
      <c r="B8" s="106">
        <f t="shared" ref="B8:H8" si="1">(B9+B10+B17+B33+B42+B50+B57+B64+B73-B81)</f>
        <v>541338</v>
      </c>
      <c r="C8" s="106">
        <f t="shared" si="1"/>
        <v>118047</v>
      </c>
      <c r="D8" s="106">
        <f t="shared" si="1"/>
        <v>166294</v>
      </c>
      <c r="E8" s="106">
        <f t="shared" si="1"/>
        <v>95882</v>
      </c>
      <c r="F8" s="106">
        <f t="shared" si="1"/>
        <v>155075</v>
      </c>
      <c r="G8" s="106">
        <f t="shared" si="1"/>
        <v>6040</v>
      </c>
      <c r="H8" s="205">
        <f t="shared" si="1"/>
        <v>101596</v>
      </c>
      <c r="I8" s="205">
        <f>I9+I10+I17+I33+I42+I50+I57+I64+SUM(I75:I79)</f>
        <v>20236</v>
      </c>
    </row>
    <row r="9" spans="1:10">
      <c r="A9" s="172" t="s">
        <v>255</v>
      </c>
      <c r="B9" s="106">
        <f>SUM(C9:G9)</f>
        <v>7864</v>
      </c>
      <c r="C9" s="99">
        <v>1327</v>
      </c>
      <c r="D9" s="99">
        <v>2679</v>
      </c>
      <c r="E9" s="99">
        <v>1563</v>
      </c>
      <c r="F9" s="99">
        <v>2239</v>
      </c>
      <c r="G9" s="99">
        <v>56</v>
      </c>
      <c r="H9" s="212">
        <v>1404</v>
      </c>
      <c r="I9" s="212">
        <v>169</v>
      </c>
    </row>
    <row r="10" spans="1:10">
      <c r="A10" s="172" t="s">
        <v>259</v>
      </c>
      <c r="B10" s="106">
        <f>SUM(B11:B16)</f>
        <v>41015</v>
      </c>
      <c r="C10" s="99">
        <f t="shared" ref="C10" si="2">SUM(C11:C16)</f>
        <v>8582</v>
      </c>
      <c r="D10" s="99">
        <f t="shared" ref="D10:I10" si="3">SUM(D11:D16)</f>
        <v>13546</v>
      </c>
      <c r="E10" s="99">
        <f t="shared" si="3"/>
        <v>6992</v>
      </c>
      <c r="F10" s="99">
        <f t="shared" si="3"/>
        <v>11346</v>
      </c>
      <c r="G10" s="99">
        <f t="shared" si="3"/>
        <v>549</v>
      </c>
      <c r="H10" s="212">
        <f t="shared" si="3"/>
        <v>7644</v>
      </c>
      <c r="I10" s="212">
        <f t="shared" si="3"/>
        <v>1635</v>
      </c>
    </row>
    <row r="11" spans="1:10">
      <c r="A11" s="216" t="s">
        <v>260</v>
      </c>
      <c r="B11" s="104">
        <f>SUM(C11:G11)</f>
        <v>4863</v>
      </c>
      <c r="C11" s="101">
        <v>1039</v>
      </c>
      <c r="D11" s="101">
        <v>2071</v>
      </c>
      <c r="E11" s="101">
        <v>903</v>
      </c>
      <c r="F11" s="101">
        <v>744</v>
      </c>
      <c r="G11" s="101">
        <v>106</v>
      </c>
      <c r="H11" s="208">
        <v>818</v>
      </c>
      <c r="I11" s="208">
        <v>224</v>
      </c>
    </row>
    <row r="12" spans="1:10">
      <c r="A12" s="216" t="s">
        <v>265</v>
      </c>
      <c r="B12" s="104">
        <f>SUM(C12:G12)</f>
        <v>6736</v>
      </c>
      <c r="C12" s="101">
        <v>1388</v>
      </c>
      <c r="D12" s="101">
        <v>2597</v>
      </c>
      <c r="E12" s="101">
        <v>1270</v>
      </c>
      <c r="F12" s="101">
        <v>1399</v>
      </c>
      <c r="G12" s="101">
        <v>82</v>
      </c>
      <c r="H12" s="208">
        <v>1455</v>
      </c>
      <c r="I12" s="208">
        <v>263</v>
      </c>
    </row>
    <row r="13" spans="1:10">
      <c r="A13" s="193" t="s">
        <v>261</v>
      </c>
      <c r="B13" s="104">
        <f t="shared" ref="B13" si="4">SUM(C13:G13)</f>
        <v>5647</v>
      </c>
      <c r="C13" s="101">
        <v>1187</v>
      </c>
      <c r="D13" s="101">
        <v>1477</v>
      </c>
      <c r="E13" s="101">
        <v>831</v>
      </c>
      <c r="F13" s="101">
        <v>2087</v>
      </c>
      <c r="G13" s="101">
        <v>65</v>
      </c>
      <c r="H13" s="208">
        <v>1060</v>
      </c>
      <c r="I13" s="208">
        <v>233</v>
      </c>
    </row>
    <row r="14" spans="1:10">
      <c r="A14" s="216" t="s">
        <v>262</v>
      </c>
      <c r="B14" s="104">
        <f>SUM(C14:G14)</f>
        <v>8825</v>
      </c>
      <c r="C14" s="101">
        <v>1932</v>
      </c>
      <c r="D14" s="101">
        <v>3002</v>
      </c>
      <c r="E14" s="101">
        <v>1528</v>
      </c>
      <c r="F14" s="101">
        <v>2207</v>
      </c>
      <c r="G14" s="101">
        <v>156</v>
      </c>
      <c r="H14" s="208">
        <v>1604</v>
      </c>
      <c r="I14" s="208">
        <v>354</v>
      </c>
    </row>
    <row r="15" spans="1:10">
      <c r="A15" s="216" t="s">
        <v>263</v>
      </c>
      <c r="B15" s="104">
        <f>SUM(C15:G15)</f>
        <v>3459</v>
      </c>
      <c r="C15" s="101">
        <v>830</v>
      </c>
      <c r="D15" s="101">
        <v>1330</v>
      </c>
      <c r="E15" s="101">
        <v>630</v>
      </c>
      <c r="F15" s="101">
        <v>634</v>
      </c>
      <c r="G15" s="101">
        <v>35</v>
      </c>
      <c r="H15" s="208">
        <v>504</v>
      </c>
      <c r="I15" s="208">
        <v>156</v>
      </c>
    </row>
    <row r="16" spans="1:10">
      <c r="A16" s="193" t="s">
        <v>264</v>
      </c>
      <c r="B16" s="104">
        <f t="shared" ref="B16" si="5">SUM(C16:G16)</f>
        <v>11485</v>
      </c>
      <c r="C16" s="101">
        <v>2206</v>
      </c>
      <c r="D16" s="101">
        <v>3069</v>
      </c>
      <c r="E16" s="101">
        <v>1830</v>
      </c>
      <c r="F16" s="101">
        <v>4275</v>
      </c>
      <c r="G16" s="101">
        <v>105</v>
      </c>
      <c r="H16" s="208">
        <v>2203</v>
      </c>
      <c r="I16" s="208">
        <v>405</v>
      </c>
    </row>
    <row r="17" spans="1:9">
      <c r="A17" s="172" t="s">
        <v>256</v>
      </c>
      <c r="B17" s="106">
        <f t="shared" ref="B17:I17" si="6">SUM(B18:B32)</f>
        <v>97610</v>
      </c>
      <c r="C17" s="106">
        <f t="shared" si="6"/>
        <v>22216</v>
      </c>
      <c r="D17" s="106">
        <f t="shared" si="6"/>
        <v>31137</v>
      </c>
      <c r="E17" s="106">
        <f t="shared" si="6"/>
        <v>16329</v>
      </c>
      <c r="F17" s="106">
        <f t="shared" si="6"/>
        <v>26863</v>
      </c>
      <c r="G17" s="106">
        <f t="shared" si="6"/>
        <v>1065</v>
      </c>
      <c r="H17" s="205">
        <f t="shared" si="6"/>
        <v>18035</v>
      </c>
      <c r="I17" s="205">
        <f t="shared" si="6"/>
        <v>4376</v>
      </c>
    </row>
    <row r="18" spans="1:9">
      <c r="A18" s="193" t="s">
        <v>273</v>
      </c>
      <c r="B18" s="104">
        <f t="shared" ref="B18:B32" si="7">SUM(C18:G18)</f>
        <v>4768</v>
      </c>
      <c r="C18" s="104">
        <v>905</v>
      </c>
      <c r="D18" s="104">
        <v>1659</v>
      </c>
      <c r="E18" s="104">
        <v>763</v>
      </c>
      <c r="F18" s="104">
        <v>1413</v>
      </c>
      <c r="G18" s="104">
        <v>28</v>
      </c>
      <c r="H18" s="206">
        <v>875</v>
      </c>
      <c r="I18" s="206">
        <v>205</v>
      </c>
    </row>
    <row r="19" spans="1:9">
      <c r="A19" s="216" t="s">
        <v>266</v>
      </c>
      <c r="B19" s="104">
        <f t="shared" si="7"/>
        <v>1297</v>
      </c>
      <c r="C19" s="101">
        <v>308</v>
      </c>
      <c r="D19" s="101">
        <v>345</v>
      </c>
      <c r="E19" s="101">
        <v>201</v>
      </c>
      <c r="F19" s="101">
        <v>431</v>
      </c>
      <c r="G19" s="101">
        <v>12</v>
      </c>
      <c r="H19" s="208">
        <v>269</v>
      </c>
      <c r="I19" s="208">
        <v>73</v>
      </c>
    </row>
    <row r="20" spans="1:9">
      <c r="A20" s="216" t="s">
        <v>301</v>
      </c>
      <c r="B20" s="104">
        <f t="shared" si="7"/>
        <v>558</v>
      </c>
      <c r="C20" s="101">
        <v>155</v>
      </c>
      <c r="D20" s="101">
        <v>199</v>
      </c>
      <c r="E20" s="101">
        <v>80</v>
      </c>
      <c r="F20" s="101">
        <v>118</v>
      </c>
      <c r="G20" s="101">
        <v>6</v>
      </c>
      <c r="H20" s="208">
        <v>100</v>
      </c>
      <c r="I20" s="208">
        <v>31</v>
      </c>
    </row>
    <row r="21" spans="1:9">
      <c r="A21" s="193" t="s">
        <v>267</v>
      </c>
      <c r="B21" s="104">
        <f t="shared" si="7"/>
        <v>2385</v>
      </c>
      <c r="C21" s="104">
        <v>504</v>
      </c>
      <c r="D21" s="104">
        <v>849</v>
      </c>
      <c r="E21" s="104">
        <v>436</v>
      </c>
      <c r="F21" s="104">
        <v>546</v>
      </c>
      <c r="G21" s="104">
        <v>50</v>
      </c>
      <c r="H21" s="206">
        <v>383</v>
      </c>
      <c r="I21" s="206">
        <v>118</v>
      </c>
    </row>
    <row r="22" spans="1:9">
      <c r="A22" s="216" t="s">
        <v>268</v>
      </c>
      <c r="B22" s="104">
        <f t="shared" si="7"/>
        <v>7636</v>
      </c>
      <c r="C22" s="101">
        <v>2208</v>
      </c>
      <c r="D22" s="101">
        <v>2258</v>
      </c>
      <c r="E22" s="101">
        <v>1252</v>
      </c>
      <c r="F22" s="101">
        <v>1832</v>
      </c>
      <c r="G22" s="101">
        <v>86</v>
      </c>
      <c r="H22" s="208">
        <v>1360</v>
      </c>
      <c r="I22" s="208">
        <v>366</v>
      </c>
    </row>
    <row r="23" spans="1:9">
      <c r="A23" s="193" t="s">
        <v>269</v>
      </c>
      <c r="B23" s="104">
        <f t="shared" si="7"/>
        <v>7536</v>
      </c>
      <c r="C23" s="101">
        <v>1876</v>
      </c>
      <c r="D23" s="101">
        <v>2776</v>
      </c>
      <c r="E23" s="101">
        <v>1213</v>
      </c>
      <c r="F23" s="101">
        <v>1604</v>
      </c>
      <c r="G23" s="101">
        <v>67</v>
      </c>
      <c r="H23" s="208">
        <v>1235</v>
      </c>
      <c r="I23" s="208">
        <v>342</v>
      </c>
    </row>
    <row r="24" spans="1:9">
      <c r="A24" s="193" t="s">
        <v>302</v>
      </c>
      <c r="B24" s="104">
        <f t="shared" si="7"/>
        <v>3568</v>
      </c>
      <c r="C24" s="101">
        <v>540</v>
      </c>
      <c r="D24" s="101">
        <v>1011</v>
      </c>
      <c r="E24" s="101">
        <v>560</v>
      </c>
      <c r="F24" s="101">
        <v>1407</v>
      </c>
      <c r="G24" s="101">
        <v>50</v>
      </c>
      <c r="H24" s="208">
        <v>732</v>
      </c>
      <c r="I24" s="208">
        <v>131</v>
      </c>
    </row>
    <row r="25" spans="1:9">
      <c r="A25" s="216" t="s">
        <v>303</v>
      </c>
      <c r="B25" s="104">
        <f t="shared" si="7"/>
        <v>8432</v>
      </c>
      <c r="C25" s="101">
        <v>1922</v>
      </c>
      <c r="D25" s="101">
        <v>2699</v>
      </c>
      <c r="E25" s="101">
        <v>1377</v>
      </c>
      <c r="F25" s="101">
        <v>2389</v>
      </c>
      <c r="G25" s="101">
        <v>45</v>
      </c>
      <c r="H25" s="208">
        <v>1624</v>
      </c>
      <c r="I25" s="208">
        <v>393</v>
      </c>
    </row>
    <row r="26" spans="1:9">
      <c r="A26" s="216" t="s">
        <v>304</v>
      </c>
      <c r="B26" s="104">
        <f t="shared" si="7"/>
        <v>15447</v>
      </c>
      <c r="C26" s="101">
        <v>4282</v>
      </c>
      <c r="D26" s="101">
        <v>5198</v>
      </c>
      <c r="E26" s="101">
        <v>2673</v>
      </c>
      <c r="F26" s="101">
        <v>3144</v>
      </c>
      <c r="G26" s="101">
        <v>150</v>
      </c>
      <c r="H26" s="208">
        <v>2605</v>
      </c>
      <c r="I26" s="208">
        <v>710</v>
      </c>
    </row>
    <row r="27" spans="1:9">
      <c r="A27" s="193" t="s">
        <v>305</v>
      </c>
      <c r="B27" s="104">
        <f t="shared" ref="B27" si="8">SUM(C27:G27)</f>
        <v>13871</v>
      </c>
      <c r="C27" s="101">
        <v>2724</v>
      </c>
      <c r="D27" s="101">
        <v>4287</v>
      </c>
      <c r="E27" s="101">
        <v>2210</v>
      </c>
      <c r="F27" s="101">
        <v>4497</v>
      </c>
      <c r="G27" s="101">
        <v>153</v>
      </c>
      <c r="H27" s="208">
        <v>2665</v>
      </c>
      <c r="I27" s="208">
        <v>607</v>
      </c>
    </row>
    <row r="28" spans="1:9">
      <c r="A28" s="216" t="s">
        <v>270</v>
      </c>
      <c r="B28" s="104">
        <f t="shared" si="7"/>
        <v>14553</v>
      </c>
      <c r="C28" s="101">
        <v>3048</v>
      </c>
      <c r="D28" s="101">
        <v>4655</v>
      </c>
      <c r="E28" s="101">
        <v>2334</v>
      </c>
      <c r="F28" s="101">
        <v>4314</v>
      </c>
      <c r="G28" s="101">
        <v>202</v>
      </c>
      <c r="H28" s="208">
        <v>2782</v>
      </c>
      <c r="I28" s="208">
        <v>617</v>
      </c>
    </row>
    <row r="29" spans="1:9">
      <c r="A29" s="193" t="s">
        <v>306</v>
      </c>
      <c r="B29" s="104">
        <f t="shared" si="7"/>
        <v>917</v>
      </c>
      <c r="C29" s="101">
        <v>211</v>
      </c>
      <c r="D29" s="101">
        <v>307</v>
      </c>
      <c r="E29" s="101">
        <v>148</v>
      </c>
      <c r="F29" s="101">
        <v>245</v>
      </c>
      <c r="G29" s="101">
        <v>6</v>
      </c>
      <c r="H29" s="208">
        <v>153</v>
      </c>
      <c r="I29" s="208">
        <v>36</v>
      </c>
    </row>
    <row r="30" spans="1:9">
      <c r="A30" s="193" t="s">
        <v>271</v>
      </c>
      <c r="B30" s="104">
        <f t="shared" si="7"/>
        <v>1227</v>
      </c>
      <c r="C30" s="101">
        <v>251</v>
      </c>
      <c r="D30" s="101">
        <v>464</v>
      </c>
      <c r="E30" s="101">
        <v>253</v>
      </c>
      <c r="F30" s="101">
        <v>249</v>
      </c>
      <c r="G30" s="101">
        <v>10</v>
      </c>
      <c r="H30" s="208">
        <v>193</v>
      </c>
      <c r="I30" s="208">
        <v>54</v>
      </c>
    </row>
    <row r="31" spans="1:9">
      <c r="A31" s="216" t="s">
        <v>272</v>
      </c>
      <c r="B31" s="104">
        <f t="shared" si="7"/>
        <v>13775</v>
      </c>
      <c r="C31" s="101">
        <v>2878</v>
      </c>
      <c r="D31" s="101">
        <v>3842</v>
      </c>
      <c r="E31" s="101">
        <v>2522</v>
      </c>
      <c r="F31" s="101">
        <v>4373</v>
      </c>
      <c r="G31" s="101">
        <v>160</v>
      </c>
      <c r="H31" s="208">
        <v>2781</v>
      </c>
      <c r="I31" s="208">
        <v>604</v>
      </c>
    </row>
    <row r="32" spans="1:9">
      <c r="A32" s="193" t="s">
        <v>325</v>
      </c>
      <c r="B32" s="104">
        <f t="shared" si="7"/>
        <v>1640</v>
      </c>
      <c r="C32" s="101">
        <v>404</v>
      </c>
      <c r="D32" s="101">
        <v>588</v>
      </c>
      <c r="E32" s="101">
        <v>307</v>
      </c>
      <c r="F32" s="101">
        <v>301</v>
      </c>
      <c r="G32" s="101">
        <v>40</v>
      </c>
      <c r="H32" s="208">
        <v>278</v>
      </c>
      <c r="I32" s="208">
        <v>89</v>
      </c>
    </row>
    <row r="33" spans="1:9">
      <c r="A33" s="26" t="s">
        <v>307</v>
      </c>
      <c r="B33" s="106">
        <f>SUM(B34:B41)</f>
        <v>79607</v>
      </c>
      <c r="C33" s="99">
        <f t="shared" ref="C33:I33" si="9">SUM(C34:C41)</f>
        <v>16194</v>
      </c>
      <c r="D33" s="99">
        <f t="shared" si="9"/>
        <v>27229</v>
      </c>
      <c r="E33" s="99">
        <f t="shared" si="9"/>
        <v>13352</v>
      </c>
      <c r="F33" s="99">
        <f t="shared" si="9"/>
        <v>21417</v>
      </c>
      <c r="G33" s="99">
        <f t="shared" si="9"/>
        <v>1415</v>
      </c>
      <c r="H33" s="212">
        <f t="shared" ref="H33" si="10">SUM(H34:H41)</f>
        <v>15668</v>
      </c>
      <c r="I33" s="212">
        <f t="shared" si="9"/>
        <v>3034</v>
      </c>
    </row>
    <row r="34" spans="1:9">
      <c r="A34" s="193" t="s">
        <v>279</v>
      </c>
      <c r="B34" s="104">
        <f t="shared" ref="B34:B41" si="11">SUM(C34:G34)</f>
        <v>15902</v>
      </c>
      <c r="C34" s="101">
        <v>3302</v>
      </c>
      <c r="D34" s="101">
        <v>5022</v>
      </c>
      <c r="E34" s="101">
        <v>2417</v>
      </c>
      <c r="F34" s="101">
        <v>4878</v>
      </c>
      <c r="G34" s="101">
        <v>283</v>
      </c>
      <c r="H34" s="208">
        <v>3377</v>
      </c>
      <c r="I34" s="208">
        <v>707</v>
      </c>
    </row>
    <row r="35" spans="1:9">
      <c r="A35" s="193" t="s">
        <v>274</v>
      </c>
      <c r="B35" s="104">
        <f t="shared" si="11"/>
        <v>9384</v>
      </c>
      <c r="C35" s="101">
        <v>2027</v>
      </c>
      <c r="D35" s="101">
        <v>3252</v>
      </c>
      <c r="E35" s="101">
        <v>1565</v>
      </c>
      <c r="F35" s="101">
        <v>2332</v>
      </c>
      <c r="G35" s="101">
        <v>208</v>
      </c>
      <c r="H35" s="208">
        <v>1693</v>
      </c>
      <c r="I35" s="208">
        <v>302</v>
      </c>
    </row>
    <row r="36" spans="1:9">
      <c r="A36" s="193" t="s">
        <v>275</v>
      </c>
      <c r="B36" s="104">
        <f t="shared" si="11"/>
        <v>13142</v>
      </c>
      <c r="C36" s="101">
        <v>2694</v>
      </c>
      <c r="D36" s="101">
        <v>4711</v>
      </c>
      <c r="E36" s="101">
        <v>2206</v>
      </c>
      <c r="F36" s="101">
        <v>3311</v>
      </c>
      <c r="G36" s="101">
        <v>220</v>
      </c>
      <c r="H36" s="208">
        <v>2493</v>
      </c>
      <c r="I36" s="208">
        <v>529</v>
      </c>
    </row>
    <row r="37" spans="1:9">
      <c r="A37" s="193" t="s">
        <v>276</v>
      </c>
      <c r="B37" s="104">
        <f t="shared" si="11"/>
        <v>11972</v>
      </c>
      <c r="C37" s="101">
        <v>2033</v>
      </c>
      <c r="D37" s="101">
        <v>3965</v>
      </c>
      <c r="E37" s="101">
        <v>1943</v>
      </c>
      <c r="F37" s="101">
        <v>3923</v>
      </c>
      <c r="G37" s="101">
        <v>108</v>
      </c>
      <c r="H37" s="208">
        <v>2627</v>
      </c>
      <c r="I37" s="208">
        <v>381</v>
      </c>
    </row>
    <row r="38" spans="1:9">
      <c r="A38" s="193" t="s">
        <v>324</v>
      </c>
      <c r="B38" s="104">
        <f t="shared" si="11"/>
        <v>3482</v>
      </c>
      <c r="C38" s="101">
        <v>856</v>
      </c>
      <c r="D38" s="101">
        <v>1101</v>
      </c>
      <c r="E38" s="101">
        <v>1179</v>
      </c>
      <c r="F38" s="101">
        <v>323</v>
      </c>
      <c r="G38" s="101">
        <v>23</v>
      </c>
      <c r="H38" s="208">
        <v>496</v>
      </c>
      <c r="I38" s="208">
        <v>119</v>
      </c>
    </row>
    <row r="39" spans="1:9">
      <c r="A39" s="193" t="s">
        <v>277</v>
      </c>
      <c r="B39" s="104">
        <f t="shared" si="11"/>
        <v>14712</v>
      </c>
      <c r="C39" s="101">
        <v>3100</v>
      </c>
      <c r="D39" s="101">
        <v>4985</v>
      </c>
      <c r="E39" s="101">
        <v>2308</v>
      </c>
      <c r="F39" s="101">
        <v>4053</v>
      </c>
      <c r="G39" s="101">
        <v>266</v>
      </c>
      <c r="H39" s="208">
        <v>2933</v>
      </c>
      <c r="I39" s="208">
        <v>608</v>
      </c>
    </row>
    <row r="40" spans="1:9">
      <c r="A40" s="193" t="s">
        <v>308</v>
      </c>
      <c r="B40" s="104">
        <f t="shared" si="11"/>
        <v>2197</v>
      </c>
      <c r="C40" s="101">
        <v>453</v>
      </c>
      <c r="D40" s="101">
        <v>784</v>
      </c>
      <c r="E40" s="101">
        <v>468</v>
      </c>
      <c r="F40" s="101">
        <v>438</v>
      </c>
      <c r="G40" s="101">
        <v>54</v>
      </c>
      <c r="H40" s="208">
        <v>435</v>
      </c>
      <c r="I40" s="208">
        <v>61</v>
      </c>
    </row>
    <row r="41" spans="1:9">
      <c r="A41" s="193" t="s">
        <v>278</v>
      </c>
      <c r="B41" s="104">
        <f t="shared" si="11"/>
        <v>8816</v>
      </c>
      <c r="C41" s="101">
        <v>1729</v>
      </c>
      <c r="D41" s="101">
        <v>3409</v>
      </c>
      <c r="E41" s="101">
        <v>1266</v>
      </c>
      <c r="F41" s="101">
        <v>2159</v>
      </c>
      <c r="G41" s="101">
        <v>253</v>
      </c>
      <c r="H41" s="208">
        <v>1614</v>
      </c>
      <c r="I41" s="208">
        <v>327</v>
      </c>
    </row>
    <row r="42" spans="1:9">
      <c r="A42" s="26" t="s">
        <v>309</v>
      </c>
      <c r="B42" s="106">
        <f>SUM(B43:B49)</f>
        <v>63615</v>
      </c>
      <c r="C42" s="99">
        <f t="shared" ref="C42:I42" si="12">SUM(C43:C49)</f>
        <v>12894</v>
      </c>
      <c r="D42" s="99">
        <f t="shared" si="12"/>
        <v>19757</v>
      </c>
      <c r="E42" s="99">
        <f t="shared" si="12"/>
        <v>11723</v>
      </c>
      <c r="F42" s="99">
        <f t="shared" si="12"/>
        <v>18600</v>
      </c>
      <c r="G42" s="99">
        <f t="shared" si="12"/>
        <v>641</v>
      </c>
      <c r="H42" s="212">
        <f t="shared" ref="H42" si="13">SUM(H43:H49)</f>
        <v>12767</v>
      </c>
      <c r="I42" s="212">
        <f t="shared" si="12"/>
        <v>2275</v>
      </c>
    </row>
    <row r="43" spans="1:9">
      <c r="A43" s="193" t="s">
        <v>286</v>
      </c>
      <c r="B43" s="104">
        <f t="shared" ref="B43:B49" si="14">SUM(C43:G43)</f>
        <v>17342</v>
      </c>
      <c r="C43" s="101">
        <v>3375</v>
      </c>
      <c r="D43" s="101">
        <v>4662</v>
      </c>
      <c r="E43" s="101">
        <v>2892</v>
      </c>
      <c r="F43" s="101">
        <v>6277</v>
      </c>
      <c r="G43" s="101">
        <v>136</v>
      </c>
      <c r="H43" s="208">
        <v>3756</v>
      </c>
      <c r="I43" s="208">
        <v>663</v>
      </c>
    </row>
    <row r="44" spans="1:9">
      <c r="A44" s="193" t="s">
        <v>280</v>
      </c>
      <c r="B44" s="104">
        <f t="shared" si="14"/>
        <v>4858</v>
      </c>
      <c r="C44" s="101">
        <v>962</v>
      </c>
      <c r="D44" s="101">
        <v>1779</v>
      </c>
      <c r="E44" s="101">
        <v>1007</v>
      </c>
      <c r="F44" s="101">
        <v>1027</v>
      </c>
      <c r="G44" s="101">
        <v>83</v>
      </c>
      <c r="H44" s="208">
        <v>894</v>
      </c>
      <c r="I44" s="208">
        <v>170</v>
      </c>
    </row>
    <row r="45" spans="1:9">
      <c r="A45" s="193" t="s">
        <v>281</v>
      </c>
      <c r="B45" s="104">
        <f t="shared" si="14"/>
        <v>3697</v>
      </c>
      <c r="C45" s="101">
        <v>769</v>
      </c>
      <c r="D45" s="101">
        <v>1373</v>
      </c>
      <c r="E45" s="101">
        <v>861</v>
      </c>
      <c r="F45" s="101">
        <v>662</v>
      </c>
      <c r="G45" s="101">
        <v>32</v>
      </c>
      <c r="H45" s="208">
        <v>694</v>
      </c>
      <c r="I45" s="208">
        <v>112</v>
      </c>
    </row>
    <row r="46" spans="1:9">
      <c r="A46" s="193" t="s">
        <v>282</v>
      </c>
      <c r="B46" s="104">
        <f t="shared" si="14"/>
        <v>8730</v>
      </c>
      <c r="C46" s="101">
        <v>1790</v>
      </c>
      <c r="D46" s="101">
        <v>3311</v>
      </c>
      <c r="E46" s="101">
        <v>1951</v>
      </c>
      <c r="F46" s="101">
        <v>1581</v>
      </c>
      <c r="G46" s="101">
        <v>97</v>
      </c>
      <c r="H46" s="208">
        <v>1693</v>
      </c>
      <c r="I46" s="208">
        <v>374</v>
      </c>
    </row>
    <row r="47" spans="1:9">
      <c r="A47" s="216" t="s">
        <v>283</v>
      </c>
      <c r="B47" s="104">
        <f t="shared" si="14"/>
        <v>8064</v>
      </c>
      <c r="C47" s="101">
        <v>1815</v>
      </c>
      <c r="D47" s="101">
        <v>2167</v>
      </c>
      <c r="E47" s="101">
        <v>1496</v>
      </c>
      <c r="F47" s="101">
        <v>2519</v>
      </c>
      <c r="G47" s="101">
        <v>67</v>
      </c>
      <c r="H47" s="208">
        <v>1710</v>
      </c>
      <c r="I47" s="208">
        <v>250</v>
      </c>
    </row>
    <row r="48" spans="1:9">
      <c r="A48" s="193" t="s">
        <v>284</v>
      </c>
      <c r="B48" s="104">
        <f t="shared" si="14"/>
        <v>19097</v>
      </c>
      <c r="C48" s="101">
        <v>3786</v>
      </c>
      <c r="D48" s="101">
        <v>5739</v>
      </c>
      <c r="E48" s="101">
        <v>3170</v>
      </c>
      <c r="F48" s="101">
        <v>6199</v>
      </c>
      <c r="G48" s="101">
        <v>203</v>
      </c>
      <c r="H48" s="208">
        <v>3730</v>
      </c>
      <c r="I48" s="208">
        <v>644</v>
      </c>
    </row>
    <row r="49" spans="1:11">
      <c r="A49" s="193" t="s">
        <v>285</v>
      </c>
      <c r="B49" s="104">
        <f t="shared" si="14"/>
        <v>1827</v>
      </c>
      <c r="C49" s="101">
        <v>397</v>
      </c>
      <c r="D49" s="101">
        <v>726</v>
      </c>
      <c r="E49" s="101">
        <v>346</v>
      </c>
      <c r="F49" s="101">
        <v>335</v>
      </c>
      <c r="G49" s="101">
        <v>23</v>
      </c>
      <c r="H49" s="208">
        <v>290</v>
      </c>
      <c r="I49" s="208">
        <v>62</v>
      </c>
    </row>
    <row r="50" spans="1:11">
      <c r="A50" s="26" t="s">
        <v>310</v>
      </c>
      <c r="B50" s="106">
        <f t="shared" ref="B50:I50" si="15">SUM(B51:B56)</f>
        <v>88428</v>
      </c>
      <c r="C50" s="106">
        <f t="shared" si="15"/>
        <v>20357</v>
      </c>
      <c r="D50" s="106">
        <f t="shared" si="15"/>
        <v>21956</v>
      </c>
      <c r="E50" s="106">
        <f t="shared" si="15"/>
        <v>15631</v>
      </c>
      <c r="F50" s="106">
        <f t="shared" si="15"/>
        <v>29586</v>
      </c>
      <c r="G50" s="106">
        <f t="shared" si="15"/>
        <v>898</v>
      </c>
      <c r="H50" s="205">
        <f t="shared" si="15"/>
        <v>16533</v>
      </c>
      <c r="I50" s="205">
        <f t="shared" si="15"/>
        <v>2933</v>
      </c>
      <c r="J50" s="10"/>
    </row>
    <row r="51" spans="1:11">
      <c r="A51" s="193" t="s">
        <v>254</v>
      </c>
      <c r="B51" s="104">
        <f t="shared" ref="B51" si="16">SUM(C51:G51)</f>
        <v>6992</v>
      </c>
      <c r="C51" s="101">
        <v>1506</v>
      </c>
      <c r="D51" s="101">
        <v>2067</v>
      </c>
      <c r="E51" s="101">
        <v>1880</v>
      </c>
      <c r="F51" s="101">
        <v>1464</v>
      </c>
      <c r="G51" s="101">
        <v>75</v>
      </c>
      <c r="H51" s="208">
        <v>1571</v>
      </c>
      <c r="I51" s="208">
        <v>324</v>
      </c>
    </row>
    <row r="52" spans="1:11">
      <c r="A52" s="193" t="s">
        <v>288</v>
      </c>
      <c r="B52" s="104">
        <f t="shared" ref="B52:B56" si="17">SUM(C52:G52)</f>
        <v>55692</v>
      </c>
      <c r="C52" s="101">
        <v>13844</v>
      </c>
      <c r="D52" s="101">
        <v>13090</v>
      </c>
      <c r="E52" s="101">
        <v>9959</v>
      </c>
      <c r="F52" s="101">
        <v>18249</v>
      </c>
      <c r="G52" s="101">
        <v>550</v>
      </c>
      <c r="H52" s="208">
        <v>10183</v>
      </c>
      <c r="I52" s="208">
        <v>1783</v>
      </c>
    </row>
    <row r="53" spans="1:11">
      <c r="A53" s="193" t="s">
        <v>287</v>
      </c>
      <c r="B53" s="104">
        <f t="shared" si="17"/>
        <v>17671</v>
      </c>
      <c r="C53" s="101">
        <v>3233</v>
      </c>
      <c r="D53" s="101">
        <v>4461</v>
      </c>
      <c r="E53" s="101">
        <v>2417</v>
      </c>
      <c r="F53" s="101">
        <v>7408</v>
      </c>
      <c r="G53" s="101">
        <v>152</v>
      </c>
      <c r="H53" s="208">
        <v>3390</v>
      </c>
      <c r="I53" s="208">
        <v>564</v>
      </c>
    </row>
    <row r="54" spans="1:11">
      <c r="A54" s="193" t="s">
        <v>312</v>
      </c>
      <c r="B54" s="104">
        <f t="shared" si="17"/>
        <v>1501</v>
      </c>
      <c r="C54" s="101">
        <v>549</v>
      </c>
      <c r="D54" s="101">
        <v>331</v>
      </c>
      <c r="E54" s="101">
        <v>220</v>
      </c>
      <c r="F54" s="101">
        <v>352</v>
      </c>
      <c r="G54" s="101">
        <v>49</v>
      </c>
      <c r="H54" s="208">
        <v>214</v>
      </c>
      <c r="I54" s="208">
        <v>40</v>
      </c>
    </row>
    <row r="55" spans="1:11">
      <c r="A55" s="193" t="s">
        <v>313</v>
      </c>
      <c r="B55" s="104">
        <f t="shared" si="17"/>
        <v>6400</v>
      </c>
      <c r="C55" s="101">
        <v>1181</v>
      </c>
      <c r="D55" s="101">
        <v>1956</v>
      </c>
      <c r="E55" s="101">
        <v>1123</v>
      </c>
      <c r="F55" s="101">
        <v>2069</v>
      </c>
      <c r="G55" s="101">
        <v>71</v>
      </c>
      <c r="H55" s="208">
        <v>1152</v>
      </c>
      <c r="I55" s="208">
        <v>221</v>
      </c>
    </row>
    <row r="56" spans="1:11">
      <c r="A56" s="193" t="s">
        <v>314</v>
      </c>
      <c r="B56" s="104">
        <f t="shared" si="17"/>
        <v>172</v>
      </c>
      <c r="C56" s="101">
        <v>44</v>
      </c>
      <c r="D56" s="101">
        <v>51</v>
      </c>
      <c r="E56" s="101">
        <v>32</v>
      </c>
      <c r="F56" s="101">
        <v>44</v>
      </c>
      <c r="G56" s="101">
        <v>1</v>
      </c>
      <c r="H56" s="208">
        <v>23</v>
      </c>
      <c r="I56" s="208">
        <v>1</v>
      </c>
    </row>
    <row r="57" spans="1:11">
      <c r="A57" s="26" t="s">
        <v>315</v>
      </c>
      <c r="B57" s="106">
        <f>SUM(B58:B63)</f>
        <v>75759</v>
      </c>
      <c r="C57" s="99">
        <f t="shared" ref="C57:I57" si="18">SUM(C58:C63)</f>
        <v>16837</v>
      </c>
      <c r="D57" s="99">
        <f t="shared" si="18"/>
        <v>21948</v>
      </c>
      <c r="E57" s="99">
        <f t="shared" si="18"/>
        <v>13680</v>
      </c>
      <c r="F57" s="99">
        <f t="shared" si="18"/>
        <v>22595</v>
      </c>
      <c r="G57" s="99">
        <f t="shared" si="18"/>
        <v>699</v>
      </c>
      <c r="H57" s="212">
        <f t="shared" ref="H57" si="19">SUM(H58:H63)</f>
        <v>13401</v>
      </c>
      <c r="I57" s="212">
        <f t="shared" si="18"/>
        <v>2575</v>
      </c>
    </row>
    <row r="58" spans="1:11">
      <c r="A58" s="193" t="s">
        <v>293</v>
      </c>
      <c r="B58" s="104">
        <f>SUM(C58:G58)</f>
        <v>4924</v>
      </c>
      <c r="C58" s="101">
        <v>1172</v>
      </c>
      <c r="D58" s="101">
        <v>1663</v>
      </c>
      <c r="E58" s="101">
        <v>1029</v>
      </c>
      <c r="F58" s="101">
        <v>975</v>
      </c>
      <c r="G58" s="101">
        <v>85</v>
      </c>
      <c r="H58" s="208">
        <v>757</v>
      </c>
      <c r="I58" s="208">
        <v>156</v>
      </c>
    </row>
    <row r="59" spans="1:11">
      <c r="A59" s="193" t="s">
        <v>289</v>
      </c>
      <c r="B59" s="104">
        <f>SUM(C59:G59)</f>
        <v>5441</v>
      </c>
      <c r="C59" s="101">
        <v>1251</v>
      </c>
      <c r="D59" s="101">
        <v>1684</v>
      </c>
      <c r="E59" s="101">
        <v>1201</v>
      </c>
      <c r="F59" s="101">
        <v>1238</v>
      </c>
      <c r="G59" s="101">
        <v>67</v>
      </c>
      <c r="H59" s="208">
        <v>936</v>
      </c>
      <c r="I59" s="208">
        <v>208</v>
      </c>
    </row>
    <row r="60" spans="1:11">
      <c r="A60" s="193" t="s">
        <v>290</v>
      </c>
      <c r="B60" s="104">
        <f t="shared" ref="B60" si="20">SUM(C60:G60)</f>
        <v>3967</v>
      </c>
      <c r="C60" s="101">
        <v>1036</v>
      </c>
      <c r="D60" s="101">
        <v>1134</v>
      </c>
      <c r="E60" s="101">
        <v>761</v>
      </c>
      <c r="F60" s="101">
        <v>1005</v>
      </c>
      <c r="G60" s="101">
        <v>31</v>
      </c>
      <c r="H60" s="208">
        <v>646</v>
      </c>
      <c r="I60" s="208">
        <v>135</v>
      </c>
    </row>
    <row r="61" spans="1:11">
      <c r="A61" s="193" t="s">
        <v>316</v>
      </c>
      <c r="B61" s="104">
        <f>SUM(C61:G61)</f>
        <v>4210</v>
      </c>
      <c r="C61" s="101">
        <v>969</v>
      </c>
      <c r="D61" s="101">
        <v>1443</v>
      </c>
      <c r="E61" s="101">
        <v>1011</v>
      </c>
      <c r="F61" s="101">
        <v>712</v>
      </c>
      <c r="G61" s="101">
        <v>75</v>
      </c>
      <c r="H61" s="208">
        <v>625</v>
      </c>
      <c r="I61" s="208">
        <v>142</v>
      </c>
    </row>
    <row r="62" spans="1:11">
      <c r="A62" s="193" t="s">
        <v>291</v>
      </c>
      <c r="B62" s="104">
        <f>SUM(C62:G62)</f>
        <v>7679</v>
      </c>
      <c r="C62" s="101">
        <v>2047</v>
      </c>
      <c r="D62" s="101">
        <v>2499</v>
      </c>
      <c r="E62" s="101">
        <v>1486</v>
      </c>
      <c r="F62" s="101">
        <v>1595</v>
      </c>
      <c r="G62" s="101">
        <v>52</v>
      </c>
      <c r="H62" s="208">
        <v>1307</v>
      </c>
      <c r="I62" s="208">
        <v>282</v>
      </c>
    </row>
    <row r="63" spans="1:11">
      <c r="A63" s="193" t="s">
        <v>292</v>
      </c>
      <c r="B63" s="104">
        <f>SUM(C63:G63)</f>
        <v>49538</v>
      </c>
      <c r="C63" s="101">
        <v>10362</v>
      </c>
      <c r="D63" s="101">
        <v>13525</v>
      </c>
      <c r="E63" s="101">
        <v>8192</v>
      </c>
      <c r="F63" s="101">
        <v>17070</v>
      </c>
      <c r="G63" s="101">
        <v>389</v>
      </c>
      <c r="H63" s="208">
        <v>9130</v>
      </c>
      <c r="I63" s="208">
        <v>1652</v>
      </c>
    </row>
    <row r="64" spans="1:11">
      <c r="A64" s="26" t="s">
        <v>317</v>
      </c>
      <c r="B64" s="106">
        <f>SUM(B65:B71)</f>
        <v>86705</v>
      </c>
      <c r="C64" s="106">
        <f t="shared" ref="C64:H64" si="21">SUM(C65:C71)</f>
        <v>19372</v>
      </c>
      <c r="D64" s="106">
        <f t="shared" si="21"/>
        <v>27919</v>
      </c>
      <c r="E64" s="106">
        <f t="shared" si="21"/>
        <v>16435</v>
      </c>
      <c r="F64" s="106">
        <f t="shared" si="21"/>
        <v>22267</v>
      </c>
      <c r="G64" s="106">
        <f t="shared" si="21"/>
        <v>712</v>
      </c>
      <c r="H64" s="205">
        <f t="shared" si="21"/>
        <v>15986</v>
      </c>
      <c r="I64" s="205">
        <f>SUM(I65:I71)</f>
        <v>3235</v>
      </c>
      <c r="J64" s="10"/>
      <c r="K64" s="10"/>
    </row>
    <row r="65" spans="1:9">
      <c r="A65" s="193" t="s">
        <v>318</v>
      </c>
      <c r="B65" s="104">
        <f t="shared" ref="B65:B81" si="22">SUM(C65:G65)</f>
        <v>5</v>
      </c>
      <c r="C65" s="40">
        <v>0</v>
      </c>
      <c r="D65" s="40">
        <v>0</v>
      </c>
      <c r="E65" s="40">
        <v>1</v>
      </c>
      <c r="F65" s="40">
        <v>4</v>
      </c>
      <c r="G65" s="101">
        <v>0</v>
      </c>
      <c r="H65" s="208">
        <v>0</v>
      </c>
      <c r="I65" s="208">
        <v>0</v>
      </c>
    </row>
    <row r="66" spans="1:9">
      <c r="A66" s="193" t="s">
        <v>294</v>
      </c>
      <c r="B66" s="104">
        <f t="shared" si="22"/>
        <v>18278</v>
      </c>
      <c r="C66" s="169">
        <v>4059</v>
      </c>
      <c r="D66" s="101">
        <v>4753</v>
      </c>
      <c r="E66" s="101">
        <v>3623</v>
      </c>
      <c r="F66" s="101">
        <v>5686</v>
      </c>
      <c r="G66" s="101">
        <v>157</v>
      </c>
      <c r="H66" s="208">
        <v>3965</v>
      </c>
      <c r="I66" s="208">
        <v>511</v>
      </c>
    </row>
    <row r="67" spans="1:9">
      <c r="A67" s="193" t="s">
        <v>295</v>
      </c>
      <c r="B67" s="104">
        <f t="shared" si="22"/>
        <v>58008</v>
      </c>
      <c r="C67" s="101">
        <v>13392</v>
      </c>
      <c r="D67" s="101">
        <v>20834</v>
      </c>
      <c r="E67" s="101">
        <v>10775</v>
      </c>
      <c r="F67" s="101">
        <v>12519</v>
      </c>
      <c r="G67" s="101">
        <v>488</v>
      </c>
      <c r="H67" s="208">
        <v>9696</v>
      </c>
      <c r="I67" s="208">
        <v>2308</v>
      </c>
    </row>
    <row r="68" spans="1:9">
      <c r="A68" s="193" t="s">
        <v>296</v>
      </c>
      <c r="B68" s="104">
        <f t="shared" ref="B68:B71" si="23">SUM(C68:G68)</f>
        <v>193</v>
      </c>
      <c r="C68" s="101">
        <v>25</v>
      </c>
      <c r="D68" s="101">
        <v>19</v>
      </c>
      <c r="E68" s="101">
        <v>21</v>
      </c>
      <c r="F68" s="101">
        <v>128</v>
      </c>
      <c r="G68" s="101">
        <v>0</v>
      </c>
      <c r="H68" s="208">
        <v>51</v>
      </c>
      <c r="I68" s="208">
        <v>5</v>
      </c>
    </row>
    <row r="69" spans="1:9">
      <c r="A69" s="193" t="s">
        <v>297</v>
      </c>
      <c r="B69" s="104">
        <f t="shared" si="23"/>
        <v>3126</v>
      </c>
      <c r="C69" s="101">
        <v>667</v>
      </c>
      <c r="D69" s="101">
        <v>538</v>
      </c>
      <c r="E69" s="101">
        <v>678</v>
      </c>
      <c r="F69" s="101">
        <v>1229</v>
      </c>
      <c r="G69" s="101">
        <v>14</v>
      </c>
      <c r="H69" s="208">
        <v>731</v>
      </c>
      <c r="I69" s="208">
        <v>164</v>
      </c>
    </row>
    <row r="70" spans="1:9">
      <c r="A70" s="193" t="s">
        <v>298</v>
      </c>
      <c r="B70" s="104">
        <f t="shared" si="23"/>
        <v>7078</v>
      </c>
      <c r="C70" s="101">
        <v>1225</v>
      </c>
      <c r="D70" s="101">
        <v>1774</v>
      </c>
      <c r="E70" s="101">
        <v>1332</v>
      </c>
      <c r="F70" s="101">
        <v>2694</v>
      </c>
      <c r="G70" s="101">
        <v>53</v>
      </c>
      <c r="H70" s="208">
        <v>1537</v>
      </c>
      <c r="I70" s="208">
        <v>247</v>
      </c>
    </row>
    <row r="71" spans="1:9">
      <c r="A71" s="193" t="s">
        <v>321</v>
      </c>
      <c r="B71" s="104">
        <f t="shared" si="23"/>
        <v>17</v>
      </c>
      <c r="C71" s="101">
        <v>4</v>
      </c>
      <c r="D71" s="101">
        <v>1</v>
      </c>
      <c r="E71" s="101">
        <v>5</v>
      </c>
      <c r="F71" s="101">
        <v>7</v>
      </c>
      <c r="G71" s="101">
        <v>0</v>
      </c>
      <c r="H71" s="208">
        <v>6</v>
      </c>
      <c r="I71" s="208">
        <v>0</v>
      </c>
    </row>
    <row r="72" spans="1:9">
      <c r="A72" s="26" t="s">
        <v>323</v>
      </c>
      <c r="B72" s="106">
        <f t="shared" si="22"/>
        <v>23</v>
      </c>
      <c r="C72" s="106">
        <v>4</v>
      </c>
      <c r="D72" s="106">
        <v>2</v>
      </c>
      <c r="E72" s="106">
        <v>7</v>
      </c>
      <c r="F72" s="106">
        <v>10</v>
      </c>
      <c r="G72" s="106">
        <v>0</v>
      </c>
      <c r="H72" s="205">
        <v>7</v>
      </c>
      <c r="I72" s="205">
        <v>7</v>
      </c>
    </row>
    <row r="73" spans="1:9">
      <c r="A73" s="218" t="s">
        <v>382</v>
      </c>
      <c r="B73" s="106">
        <f>SUM(B75:B81)</f>
        <v>43758</v>
      </c>
      <c r="C73" s="106">
        <f t="shared" ref="C73:I73" si="24">SUM(C75:C81)</f>
        <v>10722</v>
      </c>
      <c r="D73" s="106">
        <f t="shared" si="24"/>
        <v>8346</v>
      </c>
      <c r="E73" s="106">
        <f t="shared" si="24"/>
        <v>16351</v>
      </c>
      <c r="F73" s="106">
        <f t="shared" si="24"/>
        <v>8307</v>
      </c>
      <c r="G73" s="106">
        <f t="shared" si="24"/>
        <v>32</v>
      </c>
      <c r="H73" s="106">
        <f t="shared" si="24"/>
        <v>2944</v>
      </c>
      <c r="I73" s="106">
        <f t="shared" si="24"/>
        <v>137</v>
      </c>
    </row>
    <row r="74" spans="1:9">
      <c r="A74" s="220" t="s">
        <v>322</v>
      </c>
      <c r="B74" s="106">
        <f>SUM(C74:G74)</f>
        <v>729</v>
      </c>
      <c r="C74" s="106">
        <v>268</v>
      </c>
      <c r="D74" s="106">
        <v>122</v>
      </c>
      <c r="E74" s="106">
        <v>175</v>
      </c>
      <c r="F74" s="106">
        <v>159</v>
      </c>
      <c r="G74" s="106">
        <v>5</v>
      </c>
      <c r="H74" s="205">
        <v>157</v>
      </c>
      <c r="I74" s="205">
        <v>4</v>
      </c>
    </row>
    <row r="75" spans="1:9" ht="12">
      <c r="A75" s="221" t="s">
        <v>311</v>
      </c>
      <c r="B75" s="104">
        <f>SUM(C75:G75)</f>
        <v>19</v>
      </c>
      <c r="C75" s="101">
        <v>1</v>
      </c>
      <c r="D75" s="101">
        <v>5</v>
      </c>
      <c r="E75" s="101">
        <v>5</v>
      </c>
      <c r="F75" s="101">
        <v>8</v>
      </c>
      <c r="G75" s="101">
        <v>0</v>
      </c>
      <c r="H75" s="208">
        <v>8</v>
      </c>
      <c r="I75" s="208">
        <v>0</v>
      </c>
    </row>
    <row r="76" spans="1:9" ht="12">
      <c r="A76" s="221" t="s">
        <v>300</v>
      </c>
      <c r="B76" s="104">
        <f t="shared" ref="B76" si="25">SUM(C76:G76)</f>
        <v>275</v>
      </c>
      <c r="C76" s="104">
        <v>69</v>
      </c>
      <c r="D76" s="104">
        <v>56</v>
      </c>
      <c r="E76" s="104">
        <v>68</v>
      </c>
      <c r="F76" s="104">
        <v>79</v>
      </c>
      <c r="G76" s="104">
        <v>3</v>
      </c>
      <c r="H76" s="206">
        <v>79</v>
      </c>
      <c r="I76" s="206">
        <v>2</v>
      </c>
    </row>
    <row r="77" spans="1:9" ht="11.4">
      <c r="A77" s="221" t="s">
        <v>326</v>
      </c>
      <c r="B77" s="104">
        <f t="shared" ref="B77" si="26">SUM(C77:G77)</f>
        <v>435</v>
      </c>
      <c r="C77" s="40">
        <v>198</v>
      </c>
      <c r="D77" s="40">
        <v>61</v>
      </c>
      <c r="E77" s="40">
        <v>102</v>
      </c>
      <c r="F77" s="40">
        <v>72</v>
      </c>
      <c r="G77" s="101">
        <v>2</v>
      </c>
      <c r="H77" s="208">
        <v>70</v>
      </c>
      <c r="I77" s="208">
        <v>2</v>
      </c>
    </row>
    <row r="78" spans="1:9">
      <c r="A78" s="192" t="s">
        <v>319</v>
      </c>
      <c r="B78" s="104">
        <f>SUM(C78:G78)</f>
        <v>3</v>
      </c>
      <c r="C78" s="101">
        <v>0</v>
      </c>
      <c r="D78" s="101">
        <v>0</v>
      </c>
      <c r="E78" s="101">
        <v>2</v>
      </c>
      <c r="F78" s="101">
        <v>1</v>
      </c>
      <c r="G78" s="101">
        <v>0</v>
      </c>
      <c r="H78" s="208">
        <v>1</v>
      </c>
      <c r="I78" s="208">
        <v>0</v>
      </c>
    </row>
    <row r="79" spans="1:9">
      <c r="A79" s="192" t="s">
        <v>320</v>
      </c>
      <c r="B79" s="104">
        <f>SUM(C79:G79)</f>
        <v>2</v>
      </c>
      <c r="C79" s="101">
        <v>0</v>
      </c>
      <c r="D79" s="101">
        <v>0</v>
      </c>
      <c r="E79" s="101">
        <v>0</v>
      </c>
      <c r="F79" s="101">
        <v>2</v>
      </c>
      <c r="G79" s="101">
        <v>0</v>
      </c>
      <c r="H79" s="208">
        <v>0</v>
      </c>
      <c r="I79" s="208">
        <v>0</v>
      </c>
    </row>
    <row r="80" spans="1:9">
      <c r="A80" s="192" t="s">
        <v>299</v>
      </c>
      <c r="B80" s="104">
        <f>SUM(C80:G80)</f>
        <v>1</v>
      </c>
      <c r="C80" s="101">
        <v>0</v>
      </c>
      <c r="D80" s="101">
        <v>1</v>
      </c>
      <c r="E80" s="101">
        <v>0</v>
      </c>
      <c r="F80" s="101">
        <v>0</v>
      </c>
      <c r="G80" s="101">
        <v>0</v>
      </c>
      <c r="H80" s="208">
        <v>0</v>
      </c>
      <c r="I80" s="208">
        <v>7</v>
      </c>
    </row>
    <row r="81" spans="1:9" ht="10.5" customHeight="1">
      <c r="A81" s="219" t="s">
        <v>376</v>
      </c>
      <c r="B81" s="168">
        <f t="shared" si="22"/>
        <v>43023</v>
      </c>
      <c r="C81" s="96">
        <v>10454</v>
      </c>
      <c r="D81" s="96">
        <v>8223</v>
      </c>
      <c r="E81" s="96">
        <v>16174</v>
      </c>
      <c r="F81" s="96">
        <v>8145</v>
      </c>
      <c r="G81" s="96">
        <v>27</v>
      </c>
      <c r="H81" s="211">
        <v>2786</v>
      </c>
      <c r="I81" s="211">
        <v>126</v>
      </c>
    </row>
    <row r="82" spans="1:9" ht="10.5" customHeight="1">
      <c r="A82" s="24"/>
      <c r="B82" s="98"/>
      <c r="C82" s="103"/>
      <c r="D82" s="103"/>
      <c r="E82" s="103"/>
      <c r="F82" s="103"/>
      <c r="G82" s="103"/>
      <c r="H82" s="167"/>
      <c r="I82" s="167"/>
    </row>
    <row r="83" spans="1:9" s="4" customFormat="1">
      <c r="A83" s="3" t="s">
        <v>138</v>
      </c>
    </row>
    <row r="84" spans="1:9" s="4" customFormat="1">
      <c r="A84" s="179" t="s">
        <v>139</v>
      </c>
    </row>
    <row r="85" spans="1:9">
      <c r="A85" s="5" t="s">
        <v>77</v>
      </c>
    </row>
    <row r="86" spans="1:9">
      <c r="A86" s="5" t="s">
        <v>76</v>
      </c>
    </row>
    <row r="87" spans="1:9">
      <c r="A87" s="5" t="s">
        <v>116</v>
      </c>
    </row>
    <row r="88" spans="1:9">
      <c r="A88" s="3" t="s">
        <v>101</v>
      </c>
    </row>
    <row r="89" spans="1:9">
      <c r="A89" s="1" t="s">
        <v>85</v>
      </c>
    </row>
    <row r="90" spans="1:9">
      <c r="A90" s="1" t="s">
        <v>377</v>
      </c>
    </row>
    <row r="91" spans="1:9">
      <c r="A91" s="1" t="s">
        <v>378</v>
      </c>
    </row>
    <row r="92" spans="1:9">
      <c r="A92" s="5" t="s">
        <v>383</v>
      </c>
    </row>
    <row r="93" spans="1:9">
      <c r="A93" s="5" t="s">
        <v>384</v>
      </c>
    </row>
    <row r="97" s="7" customFormat="1"/>
  </sheetData>
  <pageMargins left="0.5" right="0.18" top="1" bottom="1" header="0.5" footer="0.5"/>
  <pageSetup firstPageNumber="8" fitToHeight="2" orientation="portrait" useFirstPageNumber="1" r:id="rId1"/>
  <headerFooter alignWithMargins="0">
    <oddFooter>&amp;C&amp;P of 31</oddFooter>
  </headerFooter>
  <rowBreaks count="1" manualBreakCount="1">
    <brk id="56" max="8" man="1"/>
  </rowBreaks>
  <ignoredErrors>
    <ignoredError sqref="C50:I56 C58:I63 C65:I72 C75:I76" formula="1"/>
    <ignoredError sqref="C10:D10 I10 E10 I33 C33:E33 C42:E42 I42 F42:G42 F33:G33 F10:G10 F57:H57 I57 C57:E57" formula="1" unlockedFormula="1"/>
    <ignoredError sqref="I8 B9 B11:B16 B34:B41 B28:B32 B43:B49 B77:B81 B18:B26" formulaRange="1"/>
    <ignoredError sqref="B42 B33 B10 B27 B50:B76 C64:I64 C73:I74 B17" formula="1" formulaRange="1"/>
    <ignoredError sqref="H33:H48 H10"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L94"/>
  <sheetViews>
    <sheetView showGridLines="0" zoomScaleNormal="100" workbookViewId="0">
      <pane xSplit="1" ySplit="8" topLeftCell="B9" activePane="bottomRight" state="frozen"/>
      <selection pane="topRight" activeCell="B1" sqref="B1"/>
      <selection pane="bottomLeft" activeCell="A9" sqref="A9"/>
      <selection pane="bottomRight" activeCell="K1" sqref="K1"/>
    </sheetView>
  </sheetViews>
  <sheetFormatPr defaultColWidth="11.77734375" defaultRowHeight="10.199999999999999"/>
  <cols>
    <col min="1" max="1" width="29.6640625" style="3" customWidth="1"/>
    <col min="2" max="2" width="8" style="3" customWidth="1"/>
    <col min="3" max="3" width="9.44140625" style="3" customWidth="1"/>
    <col min="4" max="4" width="10" style="3" customWidth="1"/>
    <col min="5" max="5" width="12.5546875" style="3" customWidth="1"/>
    <col min="6" max="6" width="11.33203125" style="3" customWidth="1"/>
    <col min="7" max="7" width="7.77734375" style="3" customWidth="1"/>
    <col min="8" max="8" width="12.109375" style="3" customWidth="1"/>
    <col min="9" max="9" width="8.5546875" style="3" customWidth="1"/>
    <col min="10" max="10" width="9.6640625" style="3" customWidth="1"/>
    <col min="11" max="246" width="11.77734375" style="3" customWidth="1"/>
    <col min="247" max="16384" width="11.77734375" style="1"/>
  </cols>
  <sheetData>
    <row r="1" spans="1:246" s="3" customFormat="1">
      <c r="D1" s="156" t="s">
        <v>88</v>
      </c>
    </row>
    <row r="2" spans="1:246" s="3" customFormat="1" ht="13.5" customHeight="1">
      <c r="D2" s="156" t="s">
        <v>87</v>
      </c>
    </row>
    <row r="3" spans="1:246" s="3" customFormat="1">
      <c r="A3" s="123" t="s">
        <v>7</v>
      </c>
      <c r="D3" s="156" t="s">
        <v>82</v>
      </c>
    </row>
    <row r="4" spans="1:246">
      <c r="D4" s="171" t="str">
        <f>'Table 5'!D4</f>
        <v>DECEMBER 31, 2016</v>
      </c>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row>
    <row r="5" spans="1:246">
      <c r="D5" s="156"/>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row>
    <row r="6" spans="1:246" ht="33.75" customHeight="1">
      <c r="A6" s="183" t="s">
        <v>80</v>
      </c>
      <c r="B6" s="184" t="s">
        <v>166</v>
      </c>
      <c r="C6" s="185" t="s">
        <v>86</v>
      </c>
      <c r="D6" s="183" t="s">
        <v>79</v>
      </c>
      <c r="E6" s="185" t="s">
        <v>78</v>
      </c>
      <c r="F6" s="186" t="s">
        <v>167</v>
      </c>
      <c r="G6" s="185" t="s">
        <v>81</v>
      </c>
      <c r="H6" s="186" t="s">
        <v>168</v>
      </c>
      <c r="I6" s="186" t="s">
        <v>375</v>
      </c>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row>
    <row r="7" spans="1:246">
      <c r="A7" s="213" t="s">
        <v>257</v>
      </c>
      <c r="B7" s="141">
        <f t="shared" ref="B7:I7" si="0">SUM(B8+B81)</f>
        <v>39187</v>
      </c>
      <c r="C7" s="141">
        <f t="shared" si="0"/>
        <v>15971</v>
      </c>
      <c r="D7" s="141">
        <f t="shared" si="0"/>
        <v>10009</v>
      </c>
      <c r="E7" s="141">
        <f t="shared" si="0"/>
        <v>6081</v>
      </c>
      <c r="F7" s="141">
        <f t="shared" si="0"/>
        <v>6888</v>
      </c>
      <c r="G7" s="141">
        <f t="shared" si="0"/>
        <v>238</v>
      </c>
      <c r="H7" s="141">
        <f t="shared" si="0"/>
        <v>6848</v>
      </c>
      <c r="I7" s="141">
        <f t="shared" si="0"/>
        <v>793</v>
      </c>
      <c r="J7" s="98"/>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row>
    <row r="8" spans="1:246">
      <c r="A8" s="213" t="s">
        <v>258</v>
      </c>
      <c r="B8" s="106">
        <f>(B9+B10+B17+B33+B42+B50+B57+B64+B73-B81)</f>
        <v>36637</v>
      </c>
      <c r="C8" s="106">
        <f t="shared" ref="C8:H8" si="1">(C9+C10+C17+C33+C42+C50+C57+C64+C73-C81)</f>
        <v>15038</v>
      </c>
      <c r="D8" s="106">
        <f t="shared" si="1"/>
        <v>9467</v>
      </c>
      <c r="E8" s="106">
        <f t="shared" si="1"/>
        <v>5191</v>
      </c>
      <c r="F8" s="106">
        <f t="shared" si="1"/>
        <v>6705</v>
      </c>
      <c r="G8" s="106">
        <f t="shared" si="1"/>
        <v>236</v>
      </c>
      <c r="H8" s="106">
        <f t="shared" si="1"/>
        <v>6683</v>
      </c>
      <c r="I8" s="106">
        <f>(I9+I10+I17+I33+I42+I50+I57+I64+I73-I81-I80)</f>
        <v>787</v>
      </c>
      <c r="J8" s="98"/>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row>
    <row r="9" spans="1:246">
      <c r="A9" s="213" t="s">
        <v>255</v>
      </c>
      <c r="B9" s="106">
        <f>SUM(C9:G9)</f>
        <v>745</v>
      </c>
      <c r="C9" s="99">
        <v>260</v>
      </c>
      <c r="D9" s="99">
        <v>229</v>
      </c>
      <c r="E9" s="99">
        <v>105</v>
      </c>
      <c r="F9" s="99">
        <v>149</v>
      </c>
      <c r="G9" s="99">
        <v>2</v>
      </c>
      <c r="H9" s="212">
        <v>128</v>
      </c>
      <c r="I9" s="170">
        <v>14</v>
      </c>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row>
    <row r="10" spans="1:246">
      <c r="A10" s="213" t="s">
        <v>259</v>
      </c>
      <c r="B10" s="106">
        <f>SUM(B11:B16)</f>
        <v>2438</v>
      </c>
      <c r="C10" s="99">
        <f>SUM(C11:C16)</f>
        <v>1071</v>
      </c>
      <c r="D10" s="99">
        <f t="shared" ref="D10:I10" si="2">SUM(D11:D16)</f>
        <v>643</v>
      </c>
      <c r="E10" s="99">
        <f t="shared" si="2"/>
        <v>289</v>
      </c>
      <c r="F10" s="99">
        <f t="shared" si="2"/>
        <v>412</v>
      </c>
      <c r="G10" s="99">
        <f t="shared" si="2"/>
        <v>23</v>
      </c>
      <c r="H10" s="99">
        <f t="shared" ref="H10" si="3">SUM(H11:H16)</f>
        <v>382</v>
      </c>
      <c r="I10" s="99">
        <f t="shared" si="2"/>
        <v>60</v>
      </c>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row>
    <row r="11" spans="1:246">
      <c r="A11" s="216" t="s">
        <v>260</v>
      </c>
      <c r="B11" s="104">
        <f>SUM(C11:G11)</f>
        <v>261</v>
      </c>
      <c r="C11" s="101">
        <v>110</v>
      </c>
      <c r="D11" s="101">
        <v>95</v>
      </c>
      <c r="E11" s="101">
        <v>35</v>
      </c>
      <c r="F11" s="101">
        <v>18</v>
      </c>
      <c r="G11" s="101">
        <v>3</v>
      </c>
      <c r="H11" s="101">
        <v>30</v>
      </c>
      <c r="I11" s="101">
        <v>8</v>
      </c>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row>
    <row r="12" spans="1:246">
      <c r="A12" s="216" t="s">
        <v>265</v>
      </c>
      <c r="B12" s="104">
        <f>SUM(C12:G12)</f>
        <v>432</v>
      </c>
      <c r="C12" s="101">
        <v>186</v>
      </c>
      <c r="D12" s="101">
        <v>133</v>
      </c>
      <c r="E12" s="101">
        <v>52</v>
      </c>
      <c r="F12" s="101">
        <v>58</v>
      </c>
      <c r="G12" s="101">
        <v>3</v>
      </c>
      <c r="H12" s="101">
        <v>85</v>
      </c>
      <c r="I12" s="101">
        <v>10</v>
      </c>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row>
    <row r="13" spans="1:246">
      <c r="A13" s="193" t="s">
        <v>261</v>
      </c>
      <c r="B13" s="104">
        <f t="shared" ref="B13" si="4">SUM(C13:G13)</f>
        <v>342</v>
      </c>
      <c r="C13" s="101">
        <v>160</v>
      </c>
      <c r="D13" s="101">
        <v>69</v>
      </c>
      <c r="E13" s="101">
        <v>31</v>
      </c>
      <c r="F13" s="101">
        <v>78</v>
      </c>
      <c r="G13" s="101">
        <v>4</v>
      </c>
      <c r="H13" s="101">
        <v>48</v>
      </c>
      <c r="I13" s="101">
        <v>5</v>
      </c>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row>
    <row r="14" spans="1:246">
      <c r="A14" s="216" t="s">
        <v>262</v>
      </c>
      <c r="B14" s="104">
        <f>SUM(C14:G14)</f>
        <v>536</v>
      </c>
      <c r="C14" s="101">
        <v>230</v>
      </c>
      <c r="D14" s="101">
        <v>145</v>
      </c>
      <c r="E14" s="101">
        <v>72</v>
      </c>
      <c r="F14" s="101">
        <v>80</v>
      </c>
      <c r="G14" s="101">
        <v>9</v>
      </c>
      <c r="H14" s="101">
        <v>81</v>
      </c>
      <c r="I14" s="101">
        <v>17</v>
      </c>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row>
    <row r="15" spans="1:246">
      <c r="A15" s="216" t="s">
        <v>263</v>
      </c>
      <c r="B15" s="104">
        <f>SUM(C15:G15)</f>
        <v>185</v>
      </c>
      <c r="C15" s="101">
        <v>105</v>
      </c>
      <c r="D15" s="101">
        <v>47</v>
      </c>
      <c r="E15" s="101">
        <v>17</v>
      </c>
      <c r="F15" s="101">
        <v>16</v>
      </c>
      <c r="G15" s="101">
        <v>0</v>
      </c>
      <c r="H15" s="101">
        <v>20</v>
      </c>
      <c r="I15" s="101">
        <v>7</v>
      </c>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row>
    <row r="16" spans="1:246">
      <c r="A16" s="193" t="s">
        <v>264</v>
      </c>
      <c r="B16" s="104">
        <f>SUM(C16:G16)</f>
        <v>682</v>
      </c>
      <c r="C16" s="101">
        <v>280</v>
      </c>
      <c r="D16" s="101">
        <v>154</v>
      </c>
      <c r="E16" s="101">
        <v>82</v>
      </c>
      <c r="F16" s="101">
        <v>162</v>
      </c>
      <c r="G16" s="101">
        <v>4</v>
      </c>
      <c r="H16" s="101">
        <v>118</v>
      </c>
      <c r="I16" s="101">
        <v>13</v>
      </c>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row>
    <row r="17" spans="1:246">
      <c r="A17" s="213" t="s">
        <v>256</v>
      </c>
      <c r="B17" s="106">
        <f t="shared" ref="B17:I17" si="5">SUM(B18:B32)</f>
        <v>6611</v>
      </c>
      <c r="C17" s="106">
        <f t="shared" si="5"/>
        <v>2869</v>
      </c>
      <c r="D17" s="106">
        <f t="shared" si="5"/>
        <v>1635</v>
      </c>
      <c r="E17" s="106">
        <f t="shared" si="5"/>
        <v>904</v>
      </c>
      <c r="F17" s="106">
        <f t="shared" si="5"/>
        <v>1150</v>
      </c>
      <c r="G17" s="106">
        <f t="shared" si="5"/>
        <v>53</v>
      </c>
      <c r="H17" s="106">
        <f t="shared" si="5"/>
        <v>1137</v>
      </c>
      <c r="I17" s="106">
        <f t="shared" si="5"/>
        <v>161</v>
      </c>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row>
    <row r="18" spans="1:246">
      <c r="A18" s="193" t="s">
        <v>273</v>
      </c>
      <c r="B18" s="104">
        <f t="shared" ref="B18" si="6">SUM(C18:G18)</f>
        <v>274</v>
      </c>
      <c r="C18" s="104">
        <v>98</v>
      </c>
      <c r="D18" s="104">
        <v>80</v>
      </c>
      <c r="E18" s="104">
        <v>45</v>
      </c>
      <c r="F18" s="104">
        <v>50</v>
      </c>
      <c r="G18" s="104">
        <v>1</v>
      </c>
      <c r="H18" s="207">
        <v>70</v>
      </c>
      <c r="I18" s="101">
        <v>8</v>
      </c>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row>
    <row r="19" spans="1:246">
      <c r="A19" s="216" t="s">
        <v>266</v>
      </c>
      <c r="B19" s="104">
        <f t="shared" ref="B19:B32" si="7">SUM(C19:G19)</f>
        <v>82</v>
      </c>
      <c r="C19" s="101">
        <v>43</v>
      </c>
      <c r="D19" s="101">
        <v>15</v>
      </c>
      <c r="E19" s="101">
        <v>5</v>
      </c>
      <c r="F19" s="101">
        <v>18</v>
      </c>
      <c r="G19" s="101">
        <v>1</v>
      </c>
      <c r="H19" s="101">
        <v>10</v>
      </c>
      <c r="I19" s="101">
        <v>2</v>
      </c>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row>
    <row r="20" spans="1:246">
      <c r="A20" s="216" t="s">
        <v>301</v>
      </c>
      <c r="B20" s="104">
        <f t="shared" si="7"/>
        <v>59</v>
      </c>
      <c r="C20" s="101">
        <v>26</v>
      </c>
      <c r="D20" s="101">
        <v>17</v>
      </c>
      <c r="E20" s="101">
        <v>9</v>
      </c>
      <c r="F20" s="101">
        <v>7</v>
      </c>
      <c r="G20" s="101">
        <v>0</v>
      </c>
      <c r="H20" s="101">
        <v>14</v>
      </c>
      <c r="I20" s="101">
        <v>7</v>
      </c>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row>
    <row r="21" spans="1:246">
      <c r="A21" s="193" t="s">
        <v>267</v>
      </c>
      <c r="B21" s="104">
        <f t="shared" si="7"/>
        <v>161</v>
      </c>
      <c r="C21" s="104">
        <v>75</v>
      </c>
      <c r="D21" s="104">
        <v>39</v>
      </c>
      <c r="E21" s="104">
        <v>20</v>
      </c>
      <c r="F21" s="104">
        <v>27</v>
      </c>
      <c r="G21" s="104">
        <v>0</v>
      </c>
      <c r="H21" s="207">
        <v>29</v>
      </c>
      <c r="I21" s="101">
        <v>4</v>
      </c>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row>
    <row r="22" spans="1:246">
      <c r="A22" s="216" t="s">
        <v>268</v>
      </c>
      <c r="B22" s="104">
        <f t="shared" si="7"/>
        <v>656</v>
      </c>
      <c r="C22" s="101">
        <v>354</v>
      </c>
      <c r="D22" s="101">
        <v>146</v>
      </c>
      <c r="E22" s="101">
        <v>79</v>
      </c>
      <c r="F22" s="101">
        <v>73</v>
      </c>
      <c r="G22" s="101">
        <v>4</v>
      </c>
      <c r="H22" s="101">
        <v>84</v>
      </c>
      <c r="I22" s="101">
        <v>12</v>
      </c>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row>
    <row r="23" spans="1:246">
      <c r="A23" s="193" t="s">
        <v>269</v>
      </c>
      <c r="B23" s="104">
        <f t="shared" si="7"/>
        <v>552</v>
      </c>
      <c r="C23" s="101">
        <v>223</v>
      </c>
      <c r="D23" s="101">
        <v>169</v>
      </c>
      <c r="E23" s="101">
        <v>75</v>
      </c>
      <c r="F23" s="101">
        <v>76</v>
      </c>
      <c r="G23" s="101">
        <v>9</v>
      </c>
      <c r="H23" s="101">
        <v>82</v>
      </c>
      <c r="I23" s="101">
        <v>12</v>
      </c>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row>
    <row r="24" spans="1:246">
      <c r="A24" s="193" t="s">
        <v>302</v>
      </c>
      <c r="B24" s="104">
        <f t="shared" si="7"/>
        <v>234</v>
      </c>
      <c r="C24" s="104">
        <v>70</v>
      </c>
      <c r="D24" s="104">
        <v>55</v>
      </c>
      <c r="E24" s="104">
        <v>50</v>
      </c>
      <c r="F24" s="104">
        <v>57</v>
      </c>
      <c r="G24" s="104">
        <v>2</v>
      </c>
      <c r="H24" s="207">
        <v>53</v>
      </c>
      <c r="I24" s="101">
        <v>8</v>
      </c>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row>
    <row r="25" spans="1:246">
      <c r="A25" s="216" t="s">
        <v>303</v>
      </c>
      <c r="B25" s="104">
        <f t="shared" si="7"/>
        <v>532</v>
      </c>
      <c r="C25" s="101">
        <v>214</v>
      </c>
      <c r="D25" s="101">
        <v>112</v>
      </c>
      <c r="E25" s="101">
        <v>85</v>
      </c>
      <c r="F25" s="101">
        <v>119</v>
      </c>
      <c r="G25" s="101">
        <v>2</v>
      </c>
      <c r="H25" s="101">
        <v>102</v>
      </c>
      <c r="I25" s="101">
        <v>14</v>
      </c>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row>
    <row r="26" spans="1:246">
      <c r="A26" s="216" t="s">
        <v>304</v>
      </c>
      <c r="B26" s="104">
        <f t="shared" si="7"/>
        <v>1106</v>
      </c>
      <c r="C26" s="101">
        <v>553</v>
      </c>
      <c r="D26" s="101">
        <v>293</v>
      </c>
      <c r="E26" s="101">
        <v>121</v>
      </c>
      <c r="F26" s="101">
        <v>131</v>
      </c>
      <c r="G26" s="101">
        <v>8</v>
      </c>
      <c r="H26" s="101">
        <v>133</v>
      </c>
      <c r="I26" s="101">
        <v>27</v>
      </c>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row>
    <row r="27" spans="1:246">
      <c r="A27" s="193" t="s">
        <v>305</v>
      </c>
      <c r="B27" s="104">
        <f t="shared" ref="B27" si="8">SUM(C27:G27)</f>
        <v>814</v>
      </c>
      <c r="C27" s="101">
        <v>325</v>
      </c>
      <c r="D27" s="101">
        <v>198</v>
      </c>
      <c r="E27" s="101">
        <v>111</v>
      </c>
      <c r="F27" s="101">
        <v>176</v>
      </c>
      <c r="G27" s="101">
        <v>4</v>
      </c>
      <c r="H27" s="101">
        <v>162</v>
      </c>
      <c r="I27" s="101">
        <v>15</v>
      </c>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row>
    <row r="28" spans="1:246">
      <c r="A28" s="216" t="s">
        <v>270</v>
      </c>
      <c r="B28" s="104">
        <f t="shared" si="7"/>
        <v>912</v>
      </c>
      <c r="C28" s="101">
        <v>370</v>
      </c>
      <c r="D28" s="101">
        <v>233</v>
      </c>
      <c r="E28" s="101">
        <v>127</v>
      </c>
      <c r="F28" s="101">
        <v>171</v>
      </c>
      <c r="G28" s="101">
        <v>11</v>
      </c>
      <c r="H28" s="101">
        <v>158</v>
      </c>
      <c r="I28" s="101">
        <v>19</v>
      </c>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row>
    <row r="29" spans="1:246">
      <c r="A29" s="193" t="s">
        <v>306</v>
      </c>
      <c r="B29" s="104">
        <f t="shared" si="7"/>
        <v>76</v>
      </c>
      <c r="C29" s="104">
        <v>37</v>
      </c>
      <c r="D29" s="104">
        <v>11</v>
      </c>
      <c r="E29" s="104">
        <v>11</v>
      </c>
      <c r="F29" s="104">
        <v>16</v>
      </c>
      <c r="G29" s="104">
        <v>1</v>
      </c>
      <c r="H29" s="207">
        <v>11</v>
      </c>
      <c r="I29" s="101">
        <v>1</v>
      </c>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row>
    <row r="30" spans="1:246">
      <c r="A30" s="193" t="s">
        <v>271</v>
      </c>
      <c r="B30" s="104">
        <f t="shared" si="7"/>
        <v>98</v>
      </c>
      <c r="C30" s="104">
        <v>37</v>
      </c>
      <c r="D30" s="104">
        <v>34</v>
      </c>
      <c r="E30" s="104">
        <v>10</v>
      </c>
      <c r="F30" s="104">
        <v>17</v>
      </c>
      <c r="G30" s="104">
        <v>0</v>
      </c>
      <c r="H30" s="207">
        <v>14</v>
      </c>
      <c r="I30" s="101">
        <v>0</v>
      </c>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row>
    <row r="31" spans="1:246">
      <c r="A31" s="216" t="s">
        <v>272</v>
      </c>
      <c r="B31" s="104">
        <f t="shared" si="7"/>
        <v>949</v>
      </c>
      <c r="C31" s="101">
        <v>391</v>
      </c>
      <c r="D31" s="101">
        <v>204</v>
      </c>
      <c r="E31" s="101">
        <v>145</v>
      </c>
      <c r="F31" s="101">
        <v>201</v>
      </c>
      <c r="G31" s="101">
        <v>8</v>
      </c>
      <c r="H31" s="101">
        <v>198</v>
      </c>
      <c r="I31" s="101">
        <v>28</v>
      </c>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row>
    <row r="32" spans="1:246">
      <c r="A32" s="193" t="s">
        <v>325</v>
      </c>
      <c r="B32" s="104">
        <f t="shared" si="7"/>
        <v>106</v>
      </c>
      <c r="C32" s="101">
        <v>53</v>
      </c>
      <c r="D32" s="101">
        <v>29</v>
      </c>
      <c r="E32" s="101">
        <v>11</v>
      </c>
      <c r="F32" s="101">
        <v>11</v>
      </c>
      <c r="G32" s="101">
        <v>2</v>
      </c>
      <c r="H32" s="101">
        <v>17</v>
      </c>
      <c r="I32" s="101">
        <v>4</v>
      </c>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row>
    <row r="33" spans="1:246">
      <c r="A33" s="204" t="s">
        <v>307</v>
      </c>
      <c r="B33" s="106">
        <f>SUM(B34:B41)</f>
        <v>5083</v>
      </c>
      <c r="C33" s="99">
        <f>SUM(C34:C41)</f>
        <v>1970</v>
      </c>
      <c r="D33" s="99">
        <f t="shared" ref="D33:I33" si="9">SUM(D34:D41)</f>
        <v>1396</v>
      </c>
      <c r="E33" s="99">
        <f t="shared" si="9"/>
        <v>698</v>
      </c>
      <c r="F33" s="99">
        <f t="shared" si="9"/>
        <v>978</v>
      </c>
      <c r="G33" s="99">
        <f t="shared" si="9"/>
        <v>41</v>
      </c>
      <c r="H33" s="99">
        <f t="shared" ref="H33" si="10">SUM(H34:H41)</f>
        <v>1073</v>
      </c>
      <c r="I33" s="99">
        <f t="shared" si="9"/>
        <v>113</v>
      </c>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row>
    <row r="34" spans="1:246">
      <c r="A34" s="193" t="s">
        <v>279</v>
      </c>
      <c r="B34" s="104">
        <f t="shared" ref="B34:B41" si="11">SUM(C34:G34)</f>
        <v>1054</v>
      </c>
      <c r="C34" s="101">
        <v>392</v>
      </c>
      <c r="D34" s="101">
        <v>252</v>
      </c>
      <c r="E34" s="101">
        <v>133</v>
      </c>
      <c r="F34" s="101">
        <v>272</v>
      </c>
      <c r="G34" s="101">
        <v>5</v>
      </c>
      <c r="H34" s="101">
        <v>252</v>
      </c>
      <c r="I34" s="101">
        <v>32</v>
      </c>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row>
    <row r="35" spans="1:246">
      <c r="A35" s="193" t="s">
        <v>274</v>
      </c>
      <c r="B35" s="104">
        <f t="shared" si="11"/>
        <v>567</v>
      </c>
      <c r="C35" s="101">
        <v>237</v>
      </c>
      <c r="D35" s="101">
        <v>164</v>
      </c>
      <c r="E35" s="101">
        <v>69</v>
      </c>
      <c r="F35" s="101">
        <v>92</v>
      </c>
      <c r="G35" s="101">
        <v>5</v>
      </c>
      <c r="H35" s="101">
        <v>99</v>
      </c>
      <c r="I35" s="101">
        <v>12</v>
      </c>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row>
    <row r="36" spans="1:246">
      <c r="A36" s="193" t="s">
        <v>275</v>
      </c>
      <c r="B36" s="104">
        <f t="shared" si="11"/>
        <v>842</v>
      </c>
      <c r="C36" s="101">
        <v>313</v>
      </c>
      <c r="D36" s="101">
        <v>253</v>
      </c>
      <c r="E36" s="101">
        <v>124</v>
      </c>
      <c r="F36" s="101">
        <v>146</v>
      </c>
      <c r="G36" s="101">
        <v>6</v>
      </c>
      <c r="H36" s="101">
        <v>151</v>
      </c>
      <c r="I36" s="101">
        <v>16</v>
      </c>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row>
    <row r="37" spans="1:246">
      <c r="A37" s="193" t="s">
        <v>276</v>
      </c>
      <c r="B37" s="104">
        <f t="shared" si="11"/>
        <v>773</v>
      </c>
      <c r="C37" s="101">
        <v>255</v>
      </c>
      <c r="D37" s="101">
        <v>205</v>
      </c>
      <c r="E37" s="101">
        <v>111</v>
      </c>
      <c r="F37" s="101">
        <v>198</v>
      </c>
      <c r="G37" s="101">
        <v>4</v>
      </c>
      <c r="H37" s="101">
        <v>216</v>
      </c>
      <c r="I37" s="101">
        <v>18</v>
      </c>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row>
    <row r="38" spans="1:246">
      <c r="A38" s="193" t="s">
        <v>324</v>
      </c>
      <c r="B38" s="104">
        <f t="shared" si="11"/>
        <v>166</v>
      </c>
      <c r="C38" s="101">
        <v>69</v>
      </c>
      <c r="D38" s="101">
        <v>46</v>
      </c>
      <c r="E38" s="101">
        <v>32</v>
      </c>
      <c r="F38" s="101">
        <v>18</v>
      </c>
      <c r="G38" s="101">
        <v>1</v>
      </c>
      <c r="H38" s="101">
        <v>35</v>
      </c>
      <c r="I38" s="101">
        <v>3</v>
      </c>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row>
    <row r="39" spans="1:246">
      <c r="A39" s="193" t="s">
        <v>277</v>
      </c>
      <c r="B39" s="104">
        <f t="shared" si="11"/>
        <v>924</v>
      </c>
      <c r="C39" s="101">
        <v>385</v>
      </c>
      <c r="D39" s="101">
        <v>246</v>
      </c>
      <c r="E39" s="101">
        <v>137</v>
      </c>
      <c r="F39" s="101">
        <v>142</v>
      </c>
      <c r="G39" s="101">
        <v>14</v>
      </c>
      <c r="H39" s="101">
        <v>183</v>
      </c>
      <c r="I39" s="101">
        <v>13</v>
      </c>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row>
    <row r="40" spans="1:246">
      <c r="A40" s="193" t="s">
        <v>308</v>
      </c>
      <c r="B40" s="104">
        <f t="shared" si="11"/>
        <v>161</v>
      </c>
      <c r="C40" s="101">
        <v>77</v>
      </c>
      <c r="D40" s="101">
        <v>36</v>
      </c>
      <c r="E40" s="101">
        <v>26</v>
      </c>
      <c r="F40" s="101">
        <v>22</v>
      </c>
      <c r="G40" s="101">
        <v>0</v>
      </c>
      <c r="H40" s="101">
        <v>28</v>
      </c>
      <c r="I40" s="101">
        <v>3</v>
      </c>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row>
    <row r="41" spans="1:246">
      <c r="A41" s="193" t="s">
        <v>278</v>
      </c>
      <c r="B41" s="104">
        <f t="shared" si="11"/>
        <v>596</v>
      </c>
      <c r="C41" s="101">
        <v>242</v>
      </c>
      <c r="D41" s="101">
        <v>194</v>
      </c>
      <c r="E41" s="101">
        <v>66</v>
      </c>
      <c r="F41" s="101">
        <v>88</v>
      </c>
      <c r="G41" s="101">
        <v>6</v>
      </c>
      <c r="H41" s="101">
        <v>109</v>
      </c>
      <c r="I41" s="101">
        <v>16</v>
      </c>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row>
    <row r="42" spans="1:246">
      <c r="A42" s="204" t="s">
        <v>309</v>
      </c>
      <c r="B42" s="106">
        <f>SUM(B43:B49)</f>
        <v>4808</v>
      </c>
      <c r="C42" s="99">
        <f>SUM(C43:C49)</f>
        <v>1747</v>
      </c>
      <c r="D42" s="99">
        <f t="shared" ref="D42:I42" si="12">SUM(D43:D49)</f>
        <v>1274</v>
      </c>
      <c r="E42" s="99">
        <f t="shared" si="12"/>
        <v>731</v>
      </c>
      <c r="F42" s="99">
        <f t="shared" si="12"/>
        <v>1029</v>
      </c>
      <c r="G42" s="99">
        <f t="shared" si="12"/>
        <v>27</v>
      </c>
      <c r="H42" s="99">
        <f t="shared" ref="H42" si="13">SUM(H43:H49)</f>
        <v>987</v>
      </c>
      <c r="I42" s="99">
        <f t="shared" si="12"/>
        <v>105</v>
      </c>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row>
    <row r="43" spans="1:246">
      <c r="A43" s="193" t="s">
        <v>286</v>
      </c>
      <c r="B43" s="104">
        <f t="shared" ref="B43:B49" si="14">SUM(C43:G43)</f>
        <v>1436</v>
      </c>
      <c r="C43" s="101">
        <v>502</v>
      </c>
      <c r="D43" s="101">
        <v>319</v>
      </c>
      <c r="E43" s="101">
        <v>196</v>
      </c>
      <c r="F43" s="101">
        <v>415</v>
      </c>
      <c r="G43" s="101">
        <v>4</v>
      </c>
      <c r="H43" s="101">
        <v>318</v>
      </c>
      <c r="I43" s="101">
        <v>27</v>
      </c>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row>
    <row r="44" spans="1:246">
      <c r="A44" s="193" t="s">
        <v>280</v>
      </c>
      <c r="B44" s="104">
        <f t="shared" si="14"/>
        <v>320</v>
      </c>
      <c r="C44" s="101">
        <v>115</v>
      </c>
      <c r="D44" s="101">
        <v>115</v>
      </c>
      <c r="E44" s="101">
        <v>51</v>
      </c>
      <c r="F44" s="101">
        <v>36</v>
      </c>
      <c r="G44" s="101">
        <v>3</v>
      </c>
      <c r="H44" s="101">
        <v>53</v>
      </c>
      <c r="I44" s="101">
        <v>6</v>
      </c>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row>
    <row r="45" spans="1:246">
      <c r="A45" s="193" t="s">
        <v>281</v>
      </c>
      <c r="B45" s="104">
        <f t="shared" si="14"/>
        <v>299</v>
      </c>
      <c r="C45" s="101">
        <v>132</v>
      </c>
      <c r="D45" s="101">
        <v>92</v>
      </c>
      <c r="E45" s="101">
        <v>48</v>
      </c>
      <c r="F45" s="101">
        <v>26</v>
      </c>
      <c r="G45" s="101">
        <v>1</v>
      </c>
      <c r="H45" s="101">
        <v>51</v>
      </c>
      <c r="I45" s="101">
        <v>7</v>
      </c>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row>
    <row r="46" spans="1:246">
      <c r="A46" s="193" t="s">
        <v>282</v>
      </c>
      <c r="B46" s="104">
        <f t="shared" si="14"/>
        <v>653</v>
      </c>
      <c r="C46" s="101">
        <v>222</v>
      </c>
      <c r="D46" s="101">
        <v>218</v>
      </c>
      <c r="E46" s="101">
        <v>130</v>
      </c>
      <c r="F46" s="101">
        <v>80</v>
      </c>
      <c r="G46" s="101">
        <v>3</v>
      </c>
      <c r="H46" s="101">
        <v>135</v>
      </c>
      <c r="I46" s="101">
        <v>19</v>
      </c>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row>
    <row r="47" spans="1:246">
      <c r="A47" s="216" t="s">
        <v>283</v>
      </c>
      <c r="B47" s="104">
        <f t="shared" si="14"/>
        <v>482</v>
      </c>
      <c r="C47" s="101">
        <v>202</v>
      </c>
      <c r="D47" s="101">
        <v>108</v>
      </c>
      <c r="E47" s="101">
        <v>68</v>
      </c>
      <c r="F47" s="101">
        <v>98</v>
      </c>
      <c r="G47" s="101">
        <v>6</v>
      </c>
      <c r="H47" s="101">
        <v>94</v>
      </c>
      <c r="I47" s="101">
        <v>8</v>
      </c>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row>
    <row r="48" spans="1:246">
      <c r="A48" s="193" t="s">
        <v>284</v>
      </c>
      <c r="B48" s="104">
        <f t="shared" si="14"/>
        <v>1477</v>
      </c>
      <c r="C48" s="101">
        <v>521</v>
      </c>
      <c r="D48" s="101">
        <v>374</v>
      </c>
      <c r="E48" s="101">
        <v>215</v>
      </c>
      <c r="F48" s="101">
        <v>358</v>
      </c>
      <c r="G48" s="101">
        <v>9</v>
      </c>
      <c r="H48" s="101">
        <v>321</v>
      </c>
      <c r="I48" s="101">
        <v>36</v>
      </c>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row>
    <row r="49" spans="1:246">
      <c r="A49" s="193" t="s">
        <v>285</v>
      </c>
      <c r="B49" s="104">
        <f t="shared" si="14"/>
        <v>141</v>
      </c>
      <c r="C49" s="101">
        <v>53</v>
      </c>
      <c r="D49" s="101">
        <v>48</v>
      </c>
      <c r="E49" s="101">
        <v>23</v>
      </c>
      <c r="F49" s="101">
        <v>16</v>
      </c>
      <c r="G49" s="101">
        <v>1</v>
      </c>
      <c r="H49" s="101">
        <v>15</v>
      </c>
      <c r="I49" s="101">
        <v>2</v>
      </c>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row>
    <row r="50" spans="1:246">
      <c r="A50" s="204" t="s">
        <v>310</v>
      </c>
      <c r="B50" s="106">
        <f t="shared" ref="B50:I50" si="15">SUM(B51:B56)</f>
        <v>5609</v>
      </c>
      <c r="C50" s="106">
        <f t="shared" si="15"/>
        <v>2501</v>
      </c>
      <c r="D50" s="106">
        <f t="shared" si="15"/>
        <v>1225</v>
      </c>
      <c r="E50" s="106">
        <f t="shared" si="15"/>
        <v>749</v>
      </c>
      <c r="F50" s="106">
        <f t="shared" si="15"/>
        <v>1099</v>
      </c>
      <c r="G50" s="106">
        <f t="shared" si="15"/>
        <v>35</v>
      </c>
      <c r="H50" s="106">
        <f t="shared" si="15"/>
        <v>962</v>
      </c>
      <c r="I50" s="106">
        <f t="shared" si="15"/>
        <v>119</v>
      </c>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row>
    <row r="51" spans="1:246">
      <c r="A51" s="193" t="s">
        <v>254</v>
      </c>
      <c r="B51" s="104">
        <f t="shared" ref="B51:B56" si="16">SUM(C51:G51)</f>
        <v>345</v>
      </c>
      <c r="C51" s="101">
        <v>167</v>
      </c>
      <c r="D51" s="101">
        <v>84</v>
      </c>
      <c r="E51" s="101">
        <v>53</v>
      </c>
      <c r="F51" s="101">
        <v>38</v>
      </c>
      <c r="G51" s="101">
        <v>3</v>
      </c>
      <c r="H51" s="101">
        <v>49</v>
      </c>
      <c r="I51" s="101">
        <v>4</v>
      </c>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row>
    <row r="52" spans="1:246">
      <c r="A52" s="193" t="s">
        <v>288</v>
      </c>
      <c r="B52" s="104">
        <f t="shared" si="16"/>
        <v>3862</v>
      </c>
      <c r="C52" s="101">
        <v>1712</v>
      </c>
      <c r="D52" s="101">
        <v>856</v>
      </c>
      <c r="E52" s="101">
        <v>552</v>
      </c>
      <c r="F52" s="101">
        <v>719</v>
      </c>
      <c r="G52" s="101">
        <v>23</v>
      </c>
      <c r="H52" s="101">
        <v>650</v>
      </c>
      <c r="I52" s="101">
        <v>89</v>
      </c>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row>
    <row r="53" spans="1:246">
      <c r="A53" s="193" t="s">
        <v>287</v>
      </c>
      <c r="B53" s="104">
        <f t="shared" si="16"/>
        <v>966</v>
      </c>
      <c r="C53" s="101">
        <v>421</v>
      </c>
      <c r="D53" s="101">
        <v>181</v>
      </c>
      <c r="E53" s="101">
        <v>95</v>
      </c>
      <c r="F53" s="101">
        <v>262</v>
      </c>
      <c r="G53" s="101">
        <v>7</v>
      </c>
      <c r="H53" s="101">
        <v>192</v>
      </c>
      <c r="I53" s="101">
        <v>19</v>
      </c>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row>
    <row r="54" spans="1:246">
      <c r="A54" s="193" t="s">
        <v>312</v>
      </c>
      <c r="B54" s="104">
        <f t="shared" si="16"/>
        <v>64</v>
      </c>
      <c r="C54" s="101">
        <v>37</v>
      </c>
      <c r="D54" s="101">
        <v>11</v>
      </c>
      <c r="E54" s="101">
        <v>9</v>
      </c>
      <c r="F54" s="101">
        <v>6</v>
      </c>
      <c r="G54" s="101">
        <v>1</v>
      </c>
      <c r="H54" s="101">
        <v>6</v>
      </c>
      <c r="I54" s="101">
        <v>0</v>
      </c>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row>
    <row r="55" spans="1:246">
      <c r="A55" s="193" t="s">
        <v>313</v>
      </c>
      <c r="B55" s="104">
        <f t="shared" si="16"/>
        <v>349</v>
      </c>
      <c r="C55" s="101">
        <v>150</v>
      </c>
      <c r="D55" s="101">
        <v>87</v>
      </c>
      <c r="E55" s="101">
        <v>38</v>
      </c>
      <c r="F55" s="101">
        <v>73</v>
      </c>
      <c r="G55" s="101">
        <v>1</v>
      </c>
      <c r="H55" s="101">
        <v>64</v>
      </c>
      <c r="I55" s="101">
        <v>7</v>
      </c>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row>
    <row r="56" spans="1:246">
      <c r="A56" s="193" t="s">
        <v>314</v>
      </c>
      <c r="B56" s="104">
        <f t="shared" si="16"/>
        <v>23</v>
      </c>
      <c r="C56" s="101">
        <v>14</v>
      </c>
      <c r="D56" s="101">
        <v>6</v>
      </c>
      <c r="E56" s="101">
        <v>2</v>
      </c>
      <c r="F56" s="101">
        <v>1</v>
      </c>
      <c r="G56" s="101">
        <v>0</v>
      </c>
      <c r="H56" s="101">
        <v>1</v>
      </c>
      <c r="I56" s="101">
        <v>0</v>
      </c>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row>
    <row r="57" spans="1:246">
      <c r="A57" s="204" t="s">
        <v>315</v>
      </c>
      <c r="B57" s="106">
        <f t="shared" ref="B57:I57" si="17">SUM(B58:B63)</f>
        <v>4545</v>
      </c>
      <c r="C57" s="99">
        <f t="shared" si="17"/>
        <v>1957</v>
      </c>
      <c r="D57" s="99">
        <f t="shared" si="17"/>
        <v>1201</v>
      </c>
      <c r="E57" s="99">
        <f t="shared" si="17"/>
        <v>634</v>
      </c>
      <c r="F57" s="99">
        <f t="shared" si="17"/>
        <v>729</v>
      </c>
      <c r="G57" s="99">
        <f t="shared" si="17"/>
        <v>24</v>
      </c>
      <c r="H57" s="99">
        <f t="shared" ref="H57" si="18">SUM(H58:H63)</f>
        <v>736</v>
      </c>
      <c r="I57" s="99">
        <f t="shared" si="17"/>
        <v>75</v>
      </c>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row>
    <row r="58" spans="1:246">
      <c r="A58" s="193" t="s">
        <v>293</v>
      </c>
      <c r="B58" s="104">
        <f>SUM(C58:G58)</f>
        <v>242</v>
      </c>
      <c r="C58" s="101">
        <v>117</v>
      </c>
      <c r="D58" s="101">
        <v>70</v>
      </c>
      <c r="E58" s="101">
        <v>23</v>
      </c>
      <c r="F58" s="101">
        <v>29</v>
      </c>
      <c r="G58" s="101">
        <v>3</v>
      </c>
      <c r="H58" s="101">
        <v>36</v>
      </c>
      <c r="I58" s="101">
        <v>2</v>
      </c>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row>
    <row r="59" spans="1:246">
      <c r="A59" s="193" t="s">
        <v>289</v>
      </c>
      <c r="B59" s="104">
        <f>SUM(C59:G59)</f>
        <v>257</v>
      </c>
      <c r="C59" s="101">
        <v>133</v>
      </c>
      <c r="D59" s="101">
        <v>61</v>
      </c>
      <c r="E59" s="101">
        <v>29</v>
      </c>
      <c r="F59" s="101">
        <v>33</v>
      </c>
      <c r="G59" s="101">
        <v>1</v>
      </c>
      <c r="H59" s="101">
        <v>38</v>
      </c>
      <c r="I59" s="101">
        <v>7</v>
      </c>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row>
    <row r="60" spans="1:246">
      <c r="A60" s="193" t="s">
        <v>290</v>
      </c>
      <c r="B60" s="104">
        <f t="shared" ref="B60" si="19">SUM(C60:G60)</f>
        <v>195</v>
      </c>
      <c r="C60" s="101">
        <v>95</v>
      </c>
      <c r="D60" s="101">
        <v>42</v>
      </c>
      <c r="E60" s="101">
        <v>31</v>
      </c>
      <c r="F60" s="101">
        <v>27</v>
      </c>
      <c r="G60" s="101">
        <v>0</v>
      </c>
      <c r="H60" s="101">
        <v>30</v>
      </c>
      <c r="I60" s="101">
        <v>3</v>
      </c>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row>
    <row r="61" spans="1:246">
      <c r="A61" s="193" t="s">
        <v>316</v>
      </c>
      <c r="B61" s="104">
        <f>SUM(C61:G61)</f>
        <v>431</v>
      </c>
      <c r="C61" s="101">
        <v>157</v>
      </c>
      <c r="D61" s="101">
        <v>146</v>
      </c>
      <c r="E61" s="101">
        <v>100</v>
      </c>
      <c r="F61" s="101">
        <v>25</v>
      </c>
      <c r="G61" s="101">
        <v>3</v>
      </c>
      <c r="H61" s="101">
        <v>41</v>
      </c>
      <c r="I61" s="101">
        <v>9</v>
      </c>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row>
    <row r="62" spans="1:246">
      <c r="A62" s="193" t="s">
        <v>291</v>
      </c>
      <c r="B62" s="104">
        <f>SUM(C62:G62)</f>
        <v>499</v>
      </c>
      <c r="C62" s="101">
        <v>260</v>
      </c>
      <c r="D62" s="101">
        <v>139</v>
      </c>
      <c r="E62" s="101">
        <v>57</v>
      </c>
      <c r="F62" s="101">
        <v>43</v>
      </c>
      <c r="G62" s="101">
        <v>0</v>
      </c>
      <c r="H62" s="101">
        <v>65</v>
      </c>
      <c r="I62" s="101">
        <v>6</v>
      </c>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row>
    <row r="63" spans="1:246">
      <c r="A63" s="193" t="s">
        <v>292</v>
      </c>
      <c r="B63" s="104">
        <f>SUM(C63:G63)</f>
        <v>2921</v>
      </c>
      <c r="C63" s="101">
        <v>1195</v>
      </c>
      <c r="D63" s="101">
        <v>743</v>
      </c>
      <c r="E63" s="101">
        <v>394</v>
      </c>
      <c r="F63" s="101">
        <v>572</v>
      </c>
      <c r="G63" s="101">
        <v>17</v>
      </c>
      <c r="H63" s="101">
        <v>526</v>
      </c>
      <c r="I63" s="101">
        <v>48</v>
      </c>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row>
    <row r="64" spans="1:246">
      <c r="A64" s="204" t="s">
        <v>317</v>
      </c>
      <c r="B64" s="106">
        <f>SUM(B65:B71)</f>
        <v>6741</v>
      </c>
      <c r="C64" s="106">
        <f t="shared" ref="C64:G64" si="20">SUM(C65:C71)</f>
        <v>2634</v>
      </c>
      <c r="D64" s="106">
        <f t="shared" si="20"/>
        <v>1854</v>
      </c>
      <c r="E64" s="106">
        <f t="shared" si="20"/>
        <v>1069</v>
      </c>
      <c r="F64" s="106">
        <f t="shared" si="20"/>
        <v>1153</v>
      </c>
      <c r="G64" s="106">
        <f t="shared" si="20"/>
        <v>31</v>
      </c>
      <c r="H64" s="106">
        <f>SUM(H65:H71)</f>
        <v>1266</v>
      </c>
      <c r="I64" s="106">
        <f>SUM(I65:I71)</f>
        <v>140</v>
      </c>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row>
    <row r="65" spans="1:246">
      <c r="A65" s="193" t="s">
        <v>318</v>
      </c>
      <c r="B65" s="104">
        <f t="shared" ref="B65:B71" si="21">SUM(C65:G65)</f>
        <v>0</v>
      </c>
      <c r="C65" s="101">
        <v>0</v>
      </c>
      <c r="D65" s="101">
        <v>0</v>
      </c>
      <c r="E65" s="101">
        <v>0</v>
      </c>
      <c r="F65" s="101">
        <v>0</v>
      </c>
      <c r="G65" s="101">
        <v>0</v>
      </c>
      <c r="H65" s="101">
        <v>0</v>
      </c>
      <c r="I65" s="101">
        <v>0</v>
      </c>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row>
    <row r="66" spans="1:246">
      <c r="A66" s="193" t="s">
        <v>294</v>
      </c>
      <c r="B66" s="104">
        <f t="shared" si="21"/>
        <v>1250</v>
      </c>
      <c r="C66" s="101">
        <v>458</v>
      </c>
      <c r="D66" s="101">
        <v>309</v>
      </c>
      <c r="E66" s="101">
        <v>223</v>
      </c>
      <c r="F66" s="101">
        <v>254</v>
      </c>
      <c r="G66" s="101">
        <v>6</v>
      </c>
      <c r="H66" s="101">
        <v>284</v>
      </c>
      <c r="I66" s="101">
        <v>15</v>
      </c>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row>
    <row r="67" spans="1:246">
      <c r="A67" s="193" t="s">
        <v>295</v>
      </c>
      <c r="B67" s="104">
        <f t="shared" si="21"/>
        <v>4571</v>
      </c>
      <c r="C67" s="101">
        <v>1848</v>
      </c>
      <c r="D67" s="101">
        <v>1353</v>
      </c>
      <c r="E67" s="101">
        <v>676</v>
      </c>
      <c r="F67" s="101">
        <v>674</v>
      </c>
      <c r="G67" s="101">
        <v>20</v>
      </c>
      <c r="H67" s="101">
        <v>780</v>
      </c>
      <c r="I67" s="101">
        <v>104</v>
      </c>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row>
    <row r="68" spans="1:246">
      <c r="A68" s="193" t="s">
        <v>296</v>
      </c>
      <c r="B68" s="104">
        <f t="shared" si="21"/>
        <v>15</v>
      </c>
      <c r="C68" s="101">
        <v>4</v>
      </c>
      <c r="D68" s="101">
        <v>3</v>
      </c>
      <c r="E68" s="101">
        <v>1</v>
      </c>
      <c r="F68" s="101">
        <v>7</v>
      </c>
      <c r="G68" s="101">
        <v>0</v>
      </c>
      <c r="H68" s="101">
        <v>4</v>
      </c>
      <c r="I68" s="101">
        <v>0</v>
      </c>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row>
    <row r="69" spans="1:246">
      <c r="A69" s="193" t="s">
        <v>297</v>
      </c>
      <c r="B69" s="104">
        <f t="shared" si="21"/>
        <v>357</v>
      </c>
      <c r="C69" s="101">
        <v>136</v>
      </c>
      <c r="D69" s="101">
        <v>58</v>
      </c>
      <c r="E69" s="101">
        <v>71</v>
      </c>
      <c r="F69" s="101">
        <v>91</v>
      </c>
      <c r="G69" s="101">
        <v>1</v>
      </c>
      <c r="H69" s="101">
        <v>81</v>
      </c>
      <c r="I69" s="101">
        <v>11</v>
      </c>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row>
    <row r="70" spans="1:246">
      <c r="A70" s="193" t="s">
        <v>298</v>
      </c>
      <c r="B70" s="104">
        <f t="shared" si="21"/>
        <v>548</v>
      </c>
      <c r="C70" s="101">
        <v>188</v>
      </c>
      <c r="D70" s="101">
        <v>131</v>
      </c>
      <c r="E70" s="101">
        <v>98</v>
      </c>
      <c r="F70" s="101">
        <v>127</v>
      </c>
      <c r="G70" s="101">
        <v>4</v>
      </c>
      <c r="H70" s="101">
        <v>117</v>
      </c>
      <c r="I70" s="101">
        <v>10</v>
      </c>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row>
    <row r="71" spans="1:246">
      <c r="A71" s="193" t="s">
        <v>321</v>
      </c>
      <c r="B71" s="104">
        <f t="shared" si="21"/>
        <v>0</v>
      </c>
      <c r="C71" s="101">
        <v>0</v>
      </c>
      <c r="D71" s="101">
        <v>0</v>
      </c>
      <c r="E71" s="101">
        <v>0</v>
      </c>
      <c r="F71" s="101">
        <v>0</v>
      </c>
      <c r="G71" s="101">
        <v>0</v>
      </c>
      <c r="H71" s="101">
        <v>0</v>
      </c>
      <c r="I71" s="101">
        <v>0</v>
      </c>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row>
    <row r="72" spans="1:246" s="21" customFormat="1">
      <c r="A72" s="204" t="s">
        <v>323</v>
      </c>
      <c r="B72" s="106">
        <f t="shared" ref="B72:B81" si="22">SUM(C72:G72)</f>
        <v>0</v>
      </c>
      <c r="C72" s="99">
        <v>0</v>
      </c>
      <c r="D72" s="99">
        <v>0</v>
      </c>
      <c r="E72" s="99">
        <v>0</v>
      </c>
      <c r="F72" s="99">
        <v>0</v>
      </c>
      <c r="G72" s="99">
        <v>0</v>
      </c>
      <c r="H72" s="99">
        <v>0</v>
      </c>
      <c r="I72" s="99">
        <v>6</v>
      </c>
      <c r="J72" s="3"/>
    </row>
    <row r="73" spans="1:246" s="21" customFormat="1">
      <c r="A73" s="218" t="s">
        <v>382</v>
      </c>
      <c r="B73" s="106">
        <f>SUM(B75:B81)</f>
        <v>2607</v>
      </c>
      <c r="C73" s="106">
        <f>SUM(C75:C81)</f>
        <v>962</v>
      </c>
      <c r="D73" s="106">
        <f t="shared" ref="D73:I73" si="23">SUM(D75:D81)</f>
        <v>552</v>
      </c>
      <c r="E73" s="106">
        <f t="shared" si="23"/>
        <v>902</v>
      </c>
      <c r="F73" s="106">
        <f t="shared" si="23"/>
        <v>189</v>
      </c>
      <c r="G73" s="106">
        <f t="shared" si="23"/>
        <v>2</v>
      </c>
      <c r="H73" s="106">
        <f t="shared" si="23"/>
        <v>177</v>
      </c>
      <c r="I73" s="106">
        <f t="shared" si="23"/>
        <v>12</v>
      </c>
      <c r="J73" s="3"/>
    </row>
    <row r="74" spans="1:246" s="21" customFormat="1">
      <c r="A74" s="220" t="s">
        <v>322</v>
      </c>
      <c r="B74" s="106">
        <f t="shared" ref="B74:B80" si="24">SUM(C74:G74)</f>
        <v>57</v>
      </c>
      <c r="C74" s="99">
        <v>29</v>
      </c>
      <c r="D74" s="99">
        <v>10</v>
      </c>
      <c r="E74" s="99">
        <v>12</v>
      </c>
      <c r="F74" s="99">
        <v>6</v>
      </c>
      <c r="G74" s="99">
        <v>0</v>
      </c>
      <c r="H74" s="99">
        <v>12</v>
      </c>
      <c r="I74" s="99">
        <v>0</v>
      </c>
      <c r="J74" s="3"/>
    </row>
    <row r="75" spans="1:246" ht="12">
      <c r="A75" s="221" t="s">
        <v>311</v>
      </c>
      <c r="B75" s="104">
        <f t="shared" si="24"/>
        <v>1</v>
      </c>
      <c r="C75" s="101">
        <v>0</v>
      </c>
      <c r="D75" s="101">
        <v>1</v>
      </c>
      <c r="E75" s="101">
        <v>0</v>
      </c>
      <c r="F75" s="101">
        <v>0</v>
      </c>
      <c r="G75" s="101">
        <v>0</v>
      </c>
      <c r="H75" s="101">
        <v>0</v>
      </c>
      <c r="I75" s="101">
        <v>0</v>
      </c>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row>
    <row r="76" spans="1:246" ht="12">
      <c r="A76" s="221" t="s">
        <v>300</v>
      </c>
      <c r="B76" s="104">
        <f t="shared" si="24"/>
        <v>17</v>
      </c>
      <c r="C76" s="104">
        <v>6</v>
      </c>
      <c r="D76" s="104">
        <v>6</v>
      </c>
      <c r="E76" s="104">
        <v>2</v>
      </c>
      <c r="F76" s="104">
        <v>3</v>
      </c>
      <c r="G76" s="104">
        <v>0</v>
      </c>
      <c r="H76" s="207">
        <v>7</v>
      </c>
      <c r="I76" s="101">
        <v>0</v>
      </c>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row>
    <row r="77" spans="1:246" ht="11.4">
      <c r="A77" s="221" t="s">
        <v>326</v>
      </c>
      <c r="B77" s="104">
        <f t="shared" si="24"/>
        <v>39</v>
      </c>
      <c r="C77" s="101">
        <v>23</v>
      </c>
      <c r="D77" s="101">
        <v>3</v>
      </c>
      <c r="E77" s="101">
        <v>10</v>
      </c>
      <c r="F77" s="101">
        <v>3</v>
      </c>
      <c r="G77" s="101">
        <v>0</v>
      </c>
      <c r="H77" s="101">
        <v>5</v>
      </c>
      <c r="I77" s="101">
        <v>0</v>
      </c>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row>
    <row r="78" spans="1:246">
      <c r="A78" s="192" t="s">
        <v>319</v>
      </c>
      <c r="B78" s="104">
        <f t="shared" si="24"/>
        <v>0</v>
      </c>
      <c r="C78" s="101">
        <v>0</v>
      </c>
      <c r="D78" s="101">
        <v>0</v>
      </c>
      <c r="E78" s="101">
        <v>0</v>
      </c>
      <c r="F78" s="101">
        <v>0</v>
      </c>
      <c r="G78" s="101">
        <v>0</v>
      </c>
      <c r="H78" s="101">
        <v>0</v>
      </c>
      <c r="I78" s="101">
        <v>0</v>
      </c>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row>
    <row r="79" spans="1:246">
      <c r="A79" s="192" t="s">
        <v>320</v>
      </c>
      <c r="B79" s="104">
        <f t="shared" si="24"/>
        <v>0</v>
      </c>
      <c r="C79" s="101">
        <v>0</v>
      </c>
      <c r="D79" s="101">
        <v>0</v>
      </c>
      <c r="E79" s="101">
        <v>0</v>
      </c>
      <c r="F79" s="101">
        <v>0</v>
      </c>
      <c r="G79" s="101">
        <v>0</v>
      </c>
      <c r="H79" s="101">
        <v>0</v>
      </c>
      <c r="I79" s="101">
        <v>0</v>
      </c>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row>
    <row r="80" spans="1:246">
      <c r="A80" s="192" t="s">
        <v>299</v>
      </c>
      <c r="B80" s="104">
        <f t="shared" si="24"/>
        <v>0</v>
      </c>
      <c r="C80" s="101">
        <v>0</v>
      </c>
      <c r="D80" s="101">
        <v>0</v>
      </c>
      <c r="E80" s="101">
        <v>0</v>
      </c>
      <c r="F80" s="101">
        <v>0</v>
      </c>
      <c r="G80" s="101">
        <v>0</v>
      </c>
      <c r="H80" s="101">
        <v>0</v>
      </c>
      <c r="I80" s="101">
        <v>6</v>
      </c>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row>
    <row r="81" spans="1:246" s="21" customFormat="1">
      <c r="A81" s="219" t="s">
        <v>376</v>
      </c>
      <c r="B81" s="168">
        <f t="shared" si="22"/>
        <v>2550</v>
      </c>
      <c r="C81" s="96">
        <v>933</v>
      </c>
      <c r="D81" s="96">
        <v>542</v>
      </c>
      <c r="E81" s="96">
        <v>890</v>
      </c>
      <c r="F81" s="96">
        <v>183</v>
      </c>
      <c r="G81" s="96">
        <v>2</v>
      </c>
      <c r="H81" s="96">
        <v>165</v>
      </c>
      <c r="I81" s="96">
        <v>6</v>
      </c>
    </row>
    <row r="82" spans="1:246">
      <c r="J82" s="1"/>
    </row>
    <row r="83" spans="1:246">
      <c r="A83" s="4" t="s">
        <v>158</v>
      </c>
      <c r="J83" s="1"/>
    </row>
    <row r="84" spans="1:246">
      <c r="A84" s="5" t="s">
        <v>77</v>
      </c>
      <c r="J84" s="1"/>
    </row>
    <row r="85" spans="1:246">
      <c r="A85" s="5" t="s">
        <v>76</v>
      </c>
    </row>
    <row r="86" spans="1:246">
      <c r="A86" s="5" t="s">
        <v>116</v>
      </c>
    </row>
    <row r="87" spans="1:246">
      <c r="A87" s="3" t="s">
        <v>101</v>
      </c>
      <c r="B87" s="7"/>
      <c r="C87" s="7"/>
      <c r="D87" s="7"/>
      <c r="E87" s="7"/>
      <c r="F87" s="7"/>
      <c r="G87" s="7"/>
      <c r="H87" s="7"/>
      <c r="I87" s="7"/>
      <c r="J87" s="7"/>
    </row>
    <row r="88" spans="1:246">
      <c r="A88" s="1" t="s">
        <v>85</v>
      </c>
      <c r="B88" s="7"/>
      <c r="C88" s="7"/>
      <c r="D88" s="7"/>
      <c r="E88" s="7"/>
      <c r="F88" s="7"/>
      <c r="G88" s="7"/>
      <c r="H88" s="7"/>
      <c r="I88" s="7"/>
      <c r="J88" s="7"/>
    </row>
    <row r="89" spans="1:246">
      <c r="A89" s="1" t="s">
        <v>377</v>
      </c>
      <c r="B89" s="7"/>
      <c r="C89" s="7"/>
      <c r="D89" s="7"/>
      <c r="E89" s="7"/>
      <c r="F89" s="7"/>
      <c r="G89" s="7"/>
      <c r="H89" s="7"/>
      <c r="I89" s="7"/>
      <c r="J89" s="7"/>
    </row>
    <row r="90" spans="1:246">
      <c r="A90" s="1" t="s">
        <v>378</v>
      </c>
      <c r="B90" s="7"/>
      <c r="C90" s="7"/>
      <c r="D90" s="7"/>
      <c r="E90" s="7"/>
      <c r="F90" s="7"/>
      <c r="G90" s="7"/>
      <c r="H90" s="7"/>
      <c r="I90" s="7"/>
      <c r="J90" s="7"/>
    </row>
    <row r="91" spans="1:246">
      <c r="A91" s="5" t="s">
        <v>383</v>
      </c>
      <c r="B91" s="7"/>
      <c r="C91" s="7"/>
      <c r="D91" s="7"/>
      <c r="E91" s="7"/>
      <c r="F91" s="7"/>
      <c r="G91" s="7"/>
      <c r="H91" s="7"/>
      <c r="I91" s="7"/>
      <c r="J91" s="7"/>
    </row>
    <row r="92" spans="1:246">
      <c r="A92" s="5" t="s">
        <v>384</v>
      </c>
      <c r="B92" s="7"/>
      <c r="C92" s="7"/>
      <c r="D92" s="7"/>
      <c r="E92" s="7"/>
      <c r="F92" s="7"/>
      <c r="G92" s="7"/>
      <c r="H92" s="7"/>
      <c r="I92" s="7"/>
      <c r="J92" s="7"/>
    </row>
    <row r="94" spans="1:246">
      <c r="IL94" s="1"/>
    </row>
  </sheetData>
  <pageMargins left="0.5" right="0.18" top="1" bottom="1" header="0.5" footer="0.5"/>
  <pageSetup firstPageNumber="10" orientation="portrait" useFirstPageNumber="1" r:id="rId1"/>
  <headerFooter alignWithMargins="0">
    <oddFooter>&amp;C&amp;P of 31</oddFooter>
  </headerFooter>
  <rowBreaks count="1" manualBreakCount="1">
    <brk id="56" max="8" man="1"/>
  </rowBreaks>
  <ignoredErrors>
    <ignoredError sqref="I17 I50 C50:G50 C17:G17" formula="1"/>
    <ignoredError sqref="H10 H33:H43" unlockedFormula="1"/>
    <ignoredError sqref="C10:G10 I10 I33 I42 C42:G42 C33:G33" formula="1" unlockedFormula="1"/>
    <ignoredError sqref="B17 B27 B10 B42 B50 B43:B49 B33:B41 B51:B56 B57 B64:B73" formula="1" formulaRange="1"/>
    <ignoredError sqref="B9 B11:B16 B28:B32 B18:B26 C51:I56 B58:I63 B74:I81 C64:I73" formulaRange="1"/>
    <ignoredError sqref="C57:G57 I57" formula="1" formulaRange="1" unlockedFormula="1"/>
    <ignoredError sqref="H57" formulaRange="1"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Y60"/>
  <sheetViews>
    <sheetView showGridLines="0" zoomScaleNormal="100" workbookViewId="0">
      <selection activeCell="S1" sqref="S1"/>
    </sheetView>
  </sheetViews>
  <sheetFormatPr defaultColWidth="11.77734375" defaultRowHeight="10.199999999999999"/>
  <cols>
    <col min="1" max="1" width="36.109375" style="51" customWidth="1"/>
    <col min="2" max="10" width="7.6640625" style="51" customWidth="1"/>
    <col min="11" max="11" width="7.6640625" style="1" customWidth="1"/>
    <col min="12" max="12" width="7.6640625" style="1" hidden="1" customWidth="1"/>
    <col min="13" max="15" width="7.6640625" style="4" hidden="1" customWidth="1"/>
    <col min="16" max="17" width="9.33203125" style="4" hidden="1" customWidth="1"/>
    <col min="18" max="18" width="3.44140625" style="1" customWidth="1"/>
    <col min="19" max="259" width="11.77734375" style="1" customWidth="1"/>
    <col min="260" max="16384" width="11.77734375" style="3"/>
  </cols>
  <sheetData>
    <row r="1" spans="1:259">
      <c r="A1" s="34" t="s">
        <v>71</v>
      </c>
      <c r="B1" s="34"/>
      <c r="C1" s="34"/>
      <c r="D1" s="34"/>
      <c r="E1" s="34"/>
      <c r="F1" s="34"/>
      <c r="G1" s="34"/>
      <c r="H1" s="34"/>
      <c r="I1" s="34"/>
      <c r="J1" s="34"/>
      <c r="K1" s="34"/>
      <c r="L1" s="34"/>
      <c r="M1" s="132"/>
      <c r="N1" s="132"/>
      <c r="O1" s="132"/>
      <c r="P1" s="132"/>
      <c r="Q1" s="132"/>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row>
    <row r="2" spans="1:259" ht="13.5" customHeight="1">
      <c r="A2" s="34" t="s">
        <v>123</v>
      </c>
      <c r="B2" s="34"/>
      <c r="C2" s="34"/>
      <c r="D2" s="34"/>
      <c r="E2" s="34"/>
      <c r="F2" s="34"/>
      <c r="G2" s="34"/>
      <c r="H2" s="34"/>
      <c r="I2" s="34"/>
      <c r="J2" s="34"/>
      <c r="K2" s="34"/>
      <c r="L2" s="34"/>
      <c r="M2" s="132"/>
      <c r="N2" s="132"/>
      <c r="O2" s="132"/>
      <c r="P2" s="132"/>
      <c r="Q2" s="132"/>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row>
    <row r="3" spans="1:259">
      <c r="A3" s="178" t="s">
        <v>125</v>
      </c>
      <c r="B3" s="34"/>
      <c r="C3" s="34"/>
      <c r="D3" s="34"/>
      <c r="E3" s="34"/>
      <c r="F3" s="34"/>
      <c r="G3" s="34"/>
      <c r="H3" s="34"/>
      <c r="I3" s="34"/>
      <c r="J3" s="34"/>
      <c r="K3" s="34"/>
      <c r="L3" s="34"/>
      <c r="M3" s="132"/>
      <c r="N3" s="132"/>
      <c r="O3" s="132"/>
      <c r="P3" s="132"/>
      <c r="Q3" s="132"/>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row>
    <row r="4" spans="1:259">
      <c r="A4" s="157"/>
      <c r="B4" s="157"/>
      <c r="C4" s="157"/>
      <c r="D4" s="157"/>
      <c r="E4" s="157"/>
      <c r="F4" s="157"/>
      <c r="G4" s="157"/>
      <c r="H4" s="157"/>
      <c r="I4" s="157"/>
      <c r="J4" s="157"/>
      <c r="K4" s="156"/>
      <c r="L4" s="156"/>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row>
    <row r="5" spans="1:259" s="154" customFormat="1" ht="16.5" customHeight="1">
      <c r="A5" s="166" t="s">
        <v>47</v>
      </c>
      <c r="B5" s="30">
        <v>2016</v>
      </c>
      <c r="C5" s="30">
        <v>2015</v>
      </c>
      <c r="D5" s="30">
        <v>2014</v>
      </c>
      <c r="E5" s="30">
        <v>2013</v>
      </c>
      <c r="F5" s="30">
        <v>2012</v>
      </c>
      <c r="G5" s="30">
        <v>2011</v>
      </c>
      <c r="H5" s="30">
        <v>2010</v>
      </c>
      <c r="I5" s="30">
        <v>2009</v>
      </c>
      <c r="J5" s="30">
        <v>2008</v>
      </c>
      <c r="K5" s="30">
        <v>2007</v>
      </c>
      <c r="L5" s="30">
        <v>2006</v>
      </c>
      <c r="M5" s="30">
        <v>2005</v>
      </c>
      <c r="N5" s="30">
        <v>2004</v>
      </c>
      <c r="O5" s="30">
        <v>2003</v>
      </c>
      <c r="P5" s="30">
        <v>2002</v>
      </c>
      <c r="Q5" s="30">
        <v>2001</v>
      </c>
      <c r="R5" s="155"/>
    </row>
    <row r="6" spans="1:259" s="123" customFormat="1">
      <c r="A6" s="67" t="s">
        <v>70</v>
      </c>
      <c r="B6" s="153">
        <f t="shared" ref="B6:Q6" si="0">B7+B15+B32+B36+B37</f>
        <v>32755</v>
      </c>
      <c r="C6" s="153">
        <f t="shared" ref="C6:D6" si="1">C7+C15+C32+C36+C37</f>
        <v>33163</v>
      </c>
      <c r="D6" s="153">
        <f t="shared" si="1"/>
        <v>33292</v>
      </c>
      <c r="E6" s="153">
        <f t="shared" si="0"/>
        <v>33362</v>
      </c>
      <c r="F6" s="153">
        <f t="shared" si="0"/>
        <v>33923</v>
      </c>
      <c r="G6" s="153">
        <f t="shared" si="0"/>
        <v>34252</v>
      </c>
      <c r="H6" s="153">
        <f t="shared" si="0"/>
        <v>34859</v>
      </c>
      <c r="I6" s="153">
        <f t="shared" si="0"/>
        <v>35407</v>
      </c>
      <c r="J6" s="153">
        <f t="shared" si="0"/>
        <v>34831</v>
      </c>
      <c r="K6" s="153">
        <f t="shared" si="0"/>
        <v>30853</v>
      </c>
      <c r="L6" s="153">
        <f t="shared" si="0"/>
        <v>29207</v>
      </c>
      <c r="M6" s="153">
        <f t="shared" si="0"/>
        <v>28262</v>
      </c>
      <c r="N6" s="153">
        <f t="shared" si="0"/>
        <v>27242</v>
      </c>
      <c r="O6" s="153">
        <f t="shared" si="0"/>
        <v>26441</v>
      </c>
      <c r="P6" s="153">
        <f t="shared" si="0"/>
        <v>26834</v>
      </c>
      <c r="Q6" s="153">
        <f t="shared" si="0"/>
        <v>27039</v>
      </c>
      <c r="R6" s="145"/>
      <c r="S6" s="98"/>
      <c r="T6" s="98"/>
      <c r="U6" s="98"/>
      <c r="V6" s="98"/>
      <c r="W6" s="98"/>
      <c r="X6" s="98"/>
      <c r="Y6" s="98"/>
      <c r="Z6" s="98"/>
      <c r="AA6" s="98"/>
      <c r="AB6" s="98"/>
      <c r="AC6" s="98"/>
    </row>
    <row r="7" spans="1:259" s="123" customFormat="1">
      <c r="A7" s="136" t="s">
        <v>69</v>
      </c>
      <c r="B7" s="147">
        <f t="shared" ref="B7:Q7" si="2">SUM(B8:B14)</f>
        <v>6823</v>
      </c>
      <c r="C7" s="147">
        <f t="shared" ref="C7:D7" si="3">SUM(C8:C14)</f>
        <v>7036</v>
      </c>
      <c r="D7" s="147">
        <f t="shared" si="3"/>
        <v>7186</v>
      </c>
      <c r="E7" s="147">
        <f t="shared" si="2"/>
        <v>7212</v>
      </c>
      <c r="F7" s="147">
        <f t="shared" si="2"/>
        <v>7504</v>
      </c>
      <c r="G7" s="147">
        <f t="shared" si="2"/>
        <v>7889</v>
      </c>
      <c r="H7" s="147">
        <f t="shared" si="2"/>
        <v>8296</v>
      </c>
      <c r="I7" s="147">
        <f t="shared" si="2"/>
        <v>8484</v>
      </c>
      <c r="J7" s="147">
        <f t="shared" si="2"/>
        <v>8536</v>
      </c>
      <c r="K7" s="147">
        <f t="shared" si="2"/>
        <v>7547</v>
      </c>
      <c r="L7" s="147">
        <f t="shared" si="2"/>
        <v>6899</v>
      </c>
      <c r="M7" s="147">
        <f t="shared" si="2"/>
        <v>6522</v>
      </c>
      <c r="N7" s="147">
        <f t="shared" si="2"/>
        <v>5980</v>
      </c>
      <c r="O7" s="147">
        <f t="shared" si="2"/>
        <v>5488</v>
      </c>
      <c r="P7" s="147">
        <f t="shared" si="2"/>
        <v>5287</v>
      </c>
      <c r="Q7" s="147">
        <f t="shared" si="2"/>
        <v>5033</v>
      </c>
      <c r="R7" s="145"/>
      <c r="S7" s="98"/>
      <c r="T7" s="98"/>
      <c r="U7" s="98"/>
      <c r="V7" s="98"/>
      <c r="W7" s="98"/>
      <c r="X7" s="98"/>
      <c r="Y7" s="98"/>
      <c r="Z7" s="98"/>
      <c r="AA7" s="98"/>
      <c r="AB7" s="98"/>
      <c r="AC7" s="98"/>
    </row>
    <row r="8" spans="1:259">
      <c r="A8" s="197" t="s">
        <v>222</v>
      </c>
      <c r="B8" s="151">
        <v>3727</v>
      </c>
      <c r="C8" s="210">
        <v>3859</v>
      </c>
      <c r="D8" s="210">
        <v>4000</v>
      </c>
      <c r="E8" s="151">
        <v>3954</v>
      </c>
      <c r="F8" s="151">
        <v>4167</v>
      </c>
      <c r="G8" s="151">
        <v>4534</v>
      </c>
      <c r="H8" s="151">
        <v>4863</v>
      </c>
      <c r="I8" s="151">
        <v>4985</v>
      </c>
      <c r="J8" s="151">
        <v>4983</v>
      </c>
      <c r="K8" s="151">
        <v>4180</v>
      </c>
      <c r="L8" s="151">
        <v>3590</v>
      </c>
      <c r="M8" s="151">
        <v>3201</v>
      </c>
      <c r="N8" s="151">
        <v>2800</v>
      </c>
      <c r="O8" s="151">
        <v>2503</v>
      </c>
      <c r="P8" s="151">
        <v>2327</v>
      </c>
      <c r="Q8" s="151">
        <v>2203</v>
      </c>
      <c r="R8" s="150"/>
      <c r="S8" s="10"/>
      <c r="T8" s="10"/>
      <c r="U8" s="10"/>
      <c r="V8" s="10"/>
      <c r="W8" s="10"/>
      <c r="X8" s="10"/>
      <c r="Y8" s="10"/>
      <c r="Z8" s="10"/>
      <c r="AA8" s="10"/>
      <c r="AB8" s="10"/>
      <c r="AC8" s="10"/>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row>
    <row r="9" spans="1:259">
      <c r="A9" s="197" t="s">
        <v>331</v>
      </c>
      <c r="B9" s="151">
        <v>2131</v>
      </c>
      <c r="C9" s="210">
        <v>2219</v>
      </c>
      <c r="D9" s="210">
        <v>2210</v>
      </c>
      <c r="E9" s="151">
        <v>2239</v>
      </c>
      <c r="F9" s="151">
        <v>2312</v>
      </c>
      <c r="G9" s="151">
        <v>2335</v>
      </c>
      <c r="H9" s="151">
        <v>2425</v>
      </c>
      <c r="I9" s="151">
        <v>2457</v>
      </c>
      <c r="J9" s="151">
        <v>2498</v>
      </c>
      <c r="K9" s="151">
        <v>2338</v>
      </c>
      <c r="L9" s="152">
        <v>2294</v>
      </c>
      <c r="M9" s="151">
        <v>2322</v>
      </c>
      <c r="N9" s="151">
        <v>2227</v>
      </c>
      <c r="O9" s="151">
        <v>2098</v>
      </c>
      <c r="P9" s="151">
        <v>2067</v>
      </c>
      <c r="Q9" s="151">
        <f>1988+5</f>
        <v>1993</v>
      </c>
      <c r="R9" s="150"/>
      <c r="S9" s="10"/>
      <c r="T9" s="10"/>
      <c r="U9" s="10"/>
      <c r="V9" s="10"/>
      <c r="W9" s="10"/>
      <c r="X9" s="10"/>
      <c r="Y9" s="10"/>
      <c r="Z9" s="10"/>
      <c r="AA9" s="10"/>
      <c r="AB9" s="10"/>
      <c r="AC9" s="10"/>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row>
    <row r="10" spans="1:259">
      <c r="A10" s="197" t="s">
        <v>332</v>
      </c>
      <c r="B10" s="151">
        <v>71</v>
      </c>
      <c r="C10" s="210">
        <v>73</v>
      </c>
      <c r="D10" s="210">
        <v>76</v>
      </c>
      <c r="E10" s="151">
        <v>77</v>
      </c>
      <c r="F10" s="151">
        <v>85</v>
      </c>
      <c r="G10" s="151">
        <v>79</v>
      </c>
      <c r="H10" s="151">
        <v>84</v>
      </c>
      <c r="I10" s="151">
        <v>91</v>
      </c>
      <c r="J10" s="151">
        <v>89</v>
      </c>
      <c r="K10" s="151">
        <v>82</v>
      </c>
      <c r="L10" s="151">
        <v>84</v>
      </c>
      <c r="M10" s="151">
        <v>90</v>
      </c>
      <c r="N10" s="151">
        <v>84</v>
      </c>
      <c r="O10" s="151">
        <v>84</v>
      </c>
      <c r="P10" s="151">
        <v>86</v>
      </c>
      <c r="Q10" s="151">
        <v>83</v>
      </c>
      <c r="R10" s="150"/>
      <c r="S10" s="10"/>
      <c r="T10" s="10"/>
      <c r="U10" s="10"/>
      <c r="V10" s="10"/>
      <c r="W10" s="10"/>
      <c r="X10" s="10"/>
      <c r="Y10" s="10"/>
      <c r="Z10" s="10"/>
      <c r="AA10" s="10"/>
      <c r="AB10" s="10"/>
      <c r="AC10" s="10"/>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row>
    <row r="11" spans="1:259">
      <c r="A11" s="197" t="s">
        <v>333</v>
      </c>
      <c r="B11" s="151">
        <v>804</v>
      </c>
      <c r="C11" s="210">
        <v>789</v>
      </c>
      <c r="D11" s="210">
        <v>809</v>
      </c>
      <c r="E11" s="151">
        <v>837</v>
      </c>
      <c r="F11" s="151">
        <v>840</v>
      </c>
      <c r="G11" s="151">
        <v>836</v>
      </c>
      <c r="H11" s="151">
        <v>814</v>
      </c>
      <c r="I11" s="151">
        <v>843</v>
      </c>
      <c r="J11" s="151">
        <v>846</v>
      </c>
      <c r="K11" s="151">
        <v>830</v>
      </c>
      <c r="L11" s="151">
        <v>822</v>
      </c>
      <c r="M11" s="151">
        <v>793</v>
      </c>
      <c r="N11" s="151">
        <v>753</v>
      </c>
      <c r="O11" s="151">
        <v>695</v>
      </c>
      <c r="P11" s="151">
        <v>697</v>
      </c>
      <c r="Q11" s="151">
        <v>650</v>
      </c>
      <c r="R11" s="150"/>
      <c r="S11" s="10"/>
      <c r="T11" s="10"/>
      <c r="U11" s="10"/>
      <c r="V11" s="10"/>
      <c r="W11" s="10"/>
      <c r="X11" s="10"/>
      <c r="Y11" s="10"/>
      <c r="Z11" s="10"/>
      <c r="AA11" s="10"/>
      <c r="AB11" s="10"/>
      <c r="AC11" s="10"/>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row>
    <row r="12" spans="1:259" ht="21" customHeight="1">
      <c r="A12" s="200" t="s">
        <v>334</v>
      </c>
      <c r="B12" s="151">
        <v>46</v>
      </c>
      <c r="C12" s="210">
        <v>53</v>
      </c>
      <c r="D12" s="210">
        <v>52</v>
      </c>
      <c r="E12" s="151">
        <v>64</v>
      </c>
      <c r="F12" s="151">
        <v>62</v>
      </c>
      <c r="G12" s="151">
        <v>56</v>
      </c>
      <c r="H12" s="151">
        <v>57</v>
      </c>
      <c r="I12" s="151">
        <v>51</v>
      </c>
      <c r="J12" s="151">
        <v>53</v>
      </c>
      <c r="K12" s="151">
        <v>54</v>
      </c>
      <c r="L12" s="151">
        <v>48</v>
      </c>
      <c r="M12" s="151">
        <v>46</v>
      </c>
      <c r="N12" s="151">
        <v>48</v>
      </c>
      <c r="O12" s="151">
        <v>48</v>
      </c>
      <c r="P12" s="151">
        <v>46</v>
      </c>
      <c r="Q12" s="151">
        <v>41</v>
      </c>
      <c r="R12" s="150"/>
      <c r="S12" s="10"/>
      <c r="T12" s="10"/>
      <c r="U12" s="10"/>
      <c r="V12" s="10"/>
      <c r="W12" s="10"/>
      <c r="X12" s="10"/>
      <c r="Y12" s="10"/>
      <c r="Z12" s="10"/>
      <c r="AA12" s="10"/>
      <c r="AB12" s="10"/>
      <c r="AC12" s="10"/>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row>
    <row r="13" spans="1:259">
      <c r="A13" s="197" t="s">
        <v>221</v>
      </c>
      <c r="B13" s="151">
        <v>11</v>
      </c>
      <c r="C13" s="210">
        <v>11</v>
      </c>
      <c r="D13" s="210">
        <v>7</v>
      </c>
      <c r="E13" s="151">
        <v>9</v>
      </c>
      <c r="F13" s="151">
        <v>11</v>
      </c>
      <c r="G13" s="151">
        <v>14</v>
      </c>
      <c r="H13" s="151">
        <v>16</v>
      </c>
      <c r="I13" s="151">
        <v>20</v>
      </c>
      <c r="J13" s="151">
        <v>26</v>
      </c>
      <c r="K13" s="151">
        <v>18</v>
      </c>
      <c r="L13" s="151">
        <v>17</v>
      </c>
      <c r="M13" s="151">
        <v>20</v>
      </c>
      <c r="N13" s="151">
        <v>21</v>
      </c>
      <c r="O13" s="151">
        <v>17</v>
      </c>
      <c r="P13" s="151">
        <v>18</v>
      </c>
      <c r="Q13" s="151">
        <v>18</v>
      </c>
      <c r="R13" s="150"/>
      <c r="S13" s="10"/>
      <c r="T13" s="10"/>
      <c r="U13" s="10"/>
      <c r="V13" s="10"/>
      <c r="W13" s="10"/>
      <c r="X13" s="10"/>
      <c r="Y13" s="10"/>
      <c r="Z13" s="10"/>
      <c r="AA13" s="10"/>
      <c r="AB13" s="10"/>
      <c r="AC13" s="10"/>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row>
    <row r="14" spans="1:259">
      <c r="A14" s="197" t="s">
        <v>335</v>
      </c>
      <c r="B14" s="151">
        <v>33</v>
      </c>
      <c r="C14" s="210">
        <v>32</v>
      </c>
      <c r="D14" s="210">
        <v>32</v>
      </c>
      <c r="E14" s="151">
        <v>32</v>
      </c>
      <c r="F14" s="151">
        <v>27</v>
      </c>
      <c r="G14" s="151">
        <v>35</v>
      </c>
      <c r="H14" s="151">
        <v>37</v>
      </c>
      <c r="I14" s="151">
        <v>37</v>
      </c>
      <c r="J14" s="151">
        <v>41</v>
      </c>
      <c r="K14" s="151">
        <v>45</v>
      </c>
      <c r="L14" s="151">
        <v>44</v>
      </c>
      <c r="M14" s="151">
        <v>50</v>
      </c>
      <c r="N14" s="151">
        <v>47</v>
      </c>
      <c r="O14" s="151">
        <v>43</v>
      </c>
      <c r="P14" s="151">
        <v>46</v>
      </c>
      <c r="Q14" s="151">
        <v>45</v>
      </c>
      <c r="R14" s="150"/>
      <c r="S14" s="10"/>
      <c r="T14" s="10"/>
      <c r="U14" s="10"/>
      <c r="V14" s="10"/>
      <c r="W14" s="10"/>
      <c r="X14" s="10"/>
      <c r="Y14" s="10"/>
      <c r="Z14" s="10"/>
      <c r="AA14" s="10"/>
      <c r="AB14" s="10"/>
      <c r="AC14" s="10"/>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row>
    <row r="15" spans="1:259" s="123" customFormat="1">
      <c r="A15" s="67" t="s">
        <v>68</v>
      </c>
      <c r="B15" s="147">
        <f t="shared" ref="B15:Q15" si="4">SUM(B16:B31)</f>
        <v>21770</v>
      </c>
      <c r="C15" s="147">
        <f t="shared" ref="C15:D15" si="5">SUM(C16:C31)</f>
        <v>21990</v>
      </c>
      <c r="D15" s="147">
        <f t="shared" si="5"/>
        <v>22016</v>
      </c>
      <c r="E15" s="147">
        <f t="shared" si="4"/>
        <v>22235</v>
      </c>
      <c r="F15" s="147">
        <f t="shared" si="4"/>
        <v>22588</v>
      </c>
      <c r="G15" s="147">
        <f t="shared" si="4"/>
        <v>22720</v>
      </c>
      <c r="H15" s="147">
        <f t="shared" si="4"/>
        <v>23009</v>
      </c>
      <c r="I15" s="147">
        <f t="shared" si="4"/>
        <v>23372</v>
      </c>
      <c r="J15" s="147">
        <f t="shared" si="4"/>
        <v>22861</v>
      </c>
      <c r="K15" s="147">
        <f t="shared" si="4"/>
        <v>19972</v>
      </c>
      <c r="L15" s="147">
        <f t="shared" si="4"/>
        <v>19050</v>
      </c>
      <c r="M15" s="147">
        <f t="shared" si="4"/>
        <v>18571</v>
      </c>
      <c r="N15" s="147">
        <f t="shared" si="4"/>
        <v>18085</v>
      </c>
      <c r="O15" s="147">
        <f t="shared" si="4"/>
        <v>17815</v>
      </c>
      <c r="P15" s="147">
        <f t="shared" si="4"/>
        <v>18416</v>
      </c>
      <c r="Q15" s="147">
        <f t="shared" si="4"/>
        <v>18898</v>
      </c>
      <c r="R15" s="145"/>
    </row>
    <row r="16" spans="1:259">
      <c r="A16" s="197" t="s">
        <v>223</v>
      </c>
      <c r="B16" s="151">
        <v>9946</v>
      </c>
      <c r="C16" s="210">
        <v>9883</v>
      </c>
      <c r="D16" s="210">
        <v>9793</v>
      </c>
      <c r="E16" s="151">
        <v>9601</v>
      </c>
      <c r="F16" s="151">
        <v>9520</v>
      </c>
      <c r="G16" s="151">
        <v>9417</v>
      </c>
      <c r="H16" s="151">
        <v>9347</v>
      </c>
      <c r="I16" s="151">
        <v>9218</v>
      </c>
      <c r="J16" s="151">
        <v>8695</v>
      </c>
      <c r="K16" s="151">
        <v>7246</v>
      </c>
      <c r="L16" s="151">
        <v>6297</v>
      </c>
      <c r="M16" s="151">
        <v>5603</v>
      </c>
      <c r="N16" s="151">
        <v>5082</v>
      </c>
      <c r="O16" s="151">
        <v>4740</v>
      </c>
      <c r="P16" s="151">
        <v>4777</v>
      </c>
      <c r="Q16" s="151">
        <v>4886</v>
      </c>
      <c r="R16" s="150"/>
      <c r="S16" s="10"/>
      <c r="T16" s="10"/>
      <c r="U16" s="10"/>
      <c r="V16" s="10"/>
      <c r="W16" s="10"/>
      <c r="X16" s="10"/>
      <c r="Y16" s="10"/>
      <c r="Z16" s="10"/>
      <c r="AA16" s="10"/>
      <c r="AB16" s="10"/>
      <c r="AC16" s="10"/>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row>
    <row r="17" spans="1:259">
      <c r="A17" s="197" t="s">
        <v>216</v>
      </c>
      <c r="B17" s="151">
        <v>3765</v>
      </c>
      <c r="C17" s="210">
        <v>3816</v>
      </c>
      <c r="D17" s="210">
        <v>3909</v>
      </c>
      <c r="E17" s="151">
        <v>3999</v>
      </c>
      <c r="F17" s="151">
        <v>4062</v>
      </c>
      <c r="G17" s="151">
        <v>4083</v>
      </c>
      <c r="H17" s="151">
        <v>4076</v>
      </c>
      <c r="I17" s="151">
        <v>4179</v>
      </c>
      <c r="J17" s="151">
        <v>4201</v>
      </c>
      <c r="K17" s="151">
        <v>3878</v>
      </c>
      <c r="L17" s="151">
        <v>3822</v>
      </c>
      <c r="M17" s="151">
        <v>3802</v>
      </c>
      <c r="N17" s="151">
        <v>3723</v>
      </c>
      <c r="O17" s="151">
        <v>3667</v>
      </c>
      <c r="P17" s="151">
        <v>3731</v>
      </c>
      <c r="Q17" s="151">
        <v>3719</v>
      </c>
      <c r="R17" s="150"/>
      <c r="S17" s="10"/>
      <c r="T17" s="10"/>
      <c r="U17" s="10"/>
      <c r="V17" s="10"/>
      <c r="W17" s="10"/>
      <c r="X17" s="10"/>
      <c r="Y17" s="10"/>
      <c r="Z17" s="10"/>
      <c r="AA17" s="10"/>
      <c r="AB17" s="10"/>
      <c r="AC17" s="10"/>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row>
    <row r="18" spans="1:259">
      <c r="A18" s="197" t="s">
        <v>247</v>
      </c>
      <c r="B18" s="151">
        <v>3</v>
      </c>
      <c r="C18" s="210">
        <v>3</v>
      </c>
      <c r="D18" s="210">
        <v>5</v>
      </c>
      <c r="E18" s="151">
        <v>6</v>
      </c>
      <c r="F18" s="151">
        <v>6</v>
      </c>
      <c r="G18" s="151">
        <v>7</v>
      </c>
      <c r="H18" s="151">
        <v>7</v>
      </c>
      <c r="I18" s="151">
        <v>6</v>
      </c>
      <c r="J18" s="151">
        <v>7</v>
      </c>
      <c r="K18" s="151">
        <v>7</v>
      </c>
      <c r="L18" s="151">
        <v>7</v>
      </c>
      <c r="M18" s="151">
        <v>6</v>
      </c>
      <c r="N18" s="151">
        <v>5</v>
      </c>
      <c r="O18" s="151">
        <v>2</v>
      </c>
      <c r="P18" s="151">
        <v>4</v>
      </c>
      <c r="Q18" s="151">
        <v>5</v>
      </c>
      <c r="R18" s="150"/>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row>
    <row r="19" spans="1:259">
      <c r="A19" s="197" t="s">
        <v>243</v>
      </c>
      <c r="B19" s="151">
        <v>1</v>
      </c>
      <c r="C19" s="210">
        <v>2</v>
      </c>
      <c r="D19" s="210">
        <v>3</v>
      </c>
      <c r="E19" s="151">
        <v>2</v>
      </c>
      <c r="F19" s="151">
        <v>3</v>
      </c>
      <c r="G19" s="151">
        <v>5</v>
      </c>
      <c r="H19" s="151">
        <v>4</v>
      </c>
      <c r="I19" s="151">
        <v>5</v>
      </c>
      <c r="J19" s="151">
        <v>3</v>
      </c>
      <c r="K19" s="151">
        <v>2</v>
      </c>
      <c r="L19" s="151">
        <v>2</v>
      </c>
      <c r="M19" s="151">
        <v>3</v>
      </c>
      <c r="N19" s="151">
        <v>4</v>
      </c>
      <c r="O19" s="151">
        <v>6</v>
      </c>
      <c r="P19" s="151">
        <v>7</v>
      </c>
      <c r="Q19" s="151">
        <v>5</v>
      </c>
      <c r="R19" s="150"/>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row>
    <row r="20" spans="1:259" ht="21" customHeight="1">
      <c r="A20" s="200" t="s">
        <v>241</v>
      </c>
      <c r="B20" s="151">
        <v>12</v>
      </c>
      <c r="C20" s="210">
        <v>14</v>
      </c>
      <c r="D20" s="210">
        <v>13</v>
      </c>
      <c r="E20" s="151">
        <v>11</v>
      </c>
      <c r="F20" s="151">
        <v>15</v>
      </c>
      <c r="G20" s="151">
        <v>14</v>
      </c>
      <c r="H20" s="151">
        <v>14</v>
      </c>
      <c r="I20" s="151">
        <v>16</v>
      </c>
      <c r="J20" s="151">
        <v>13</v>
      </c>
      <c r="K20" s="151">
        <v>11</v>
      </c>
      <c r="L20" s="151">
        <v>1</v>
      </c>
      <c r="M20" s="151">
        <v>0</v>
      </c>
      <c r="N20" s="151">
        <v>1</v>
      </c>
      <c r="O20" s="151">
        <v>3</v>
      </c>
      <c r="P20" s="151">
        <v>5</v>
      </c>
      <c r="Q20" s="151">
        <v>6</v>
      </c>
      <c r="R20" s="150"/>
      <c r="S20" s="10"/>
      <c r="T20" s="10"/>
      <c r="U20" s="10"/>
      <c r="V20" s="10"/>
      <c r="W20" s="10"/>
      <c r="X20" s="10"/>
      <c r="Y20" s="10"/>
      <c r="Z20" s="10"/>
      <c r="AA20" s="10"/>
      <c r="AB20" s="10"/>
      <c r="AC20" s="10"/>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row>
    <row r="21" spans="1:259" ht="21" customHeight="1">
      <c r="A21" s="200" t="s">
        <v>240</v>
      </c>
      <c r="B21" s="151">
        <v>23</v>
      </c>
      <c r="C21" s="210">
        <v>20</v>
      </c>
      <c r="D21" s="210">
        <v>22</v>
      </c>
      <c r="E21" s="151">
        <v>28</v>
      </c>
      <c r="F21" s="151">
        <v>26</v>
      </c>
      <c r="G21" s="151">
        <v>26</v>
      </c>
      <c r="H21" s="151">
        <v>25</v>
      </c>
      <c r="I21" s="151">
        <v>30</v>
      </c>
      <c r="J21" s="151">
        <v>27</v>
      </c>
      <c r="K21" s="151">
        <v>28</v>
      </c>
      <c r="L21" s="151">
        <v>30</v>
      </c>
      <c r="M21" s="151">
        <v>32</v>
      </c>
      <c r="N21" s="151">
        <v>28</v>
      </c>
      <c r="O21" s="151">
        <v>32</v>
      </c>
      <c r="P21" s="151">
        <v>36</v>
      </c>
      <c r="Q21" s="151">
        <v>39</v>
      </c>
      <c r="R21" s="150"/>
      <c r="S21" s="10"/>
      <c r="T21" s="10"/>
      <c r="U21" s="10"/>
      <c r="V21" s="10"/>
      <c r="W21" s="10"/>
      <c r="X21" s="10"/>
      <c r="Y21" s="10"/>
      <c r="Z21" s="10"/>
      <c r="AA21" s="10"/>
      <c r="AB21" s="10"/>
      <c r="AC21" s="10"/>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row>
    <row r="22" spans="1:259" ht="21" customHeight="1">
      <c r="A22" s="200" t="s">
        <v>245</v>
      </c>
      <c r="B22" s="151">
        <v>16</v>
      </c>
      <c r="C22" s="210">
        <v>17</v>
      </c>
      <c r="D22" s="210">
        <v>16</v>
      </c>
      <c r="E22" s="151">
        <v>17</v>
      </c>
      <c r="F22" s="151">
        <v>20</v>
      </c>
      <c r="G22" s="151">
        <v>21</v>
      </c>
      <c r="H22" s="151">
        <v>21</v>
      </c>
      <c r="I22" s="151">
        <v>24</v>
      </c>
      <c r="J22" s="151">
        <v>24</v>
      </c>
      <c r="K22" s="151">
        <v>19</v>
      </c>
      <c r="L22" s="151">
        <v>16</v>
      </c>
      <c r="M22" s="151">
        <v>16</v>
      </c>
      <c r="N22" s="151">
        <v>17</v>
      </c>
      <c r="O22" s="151">
        <v>16</v>
      </c>
      <c r="P22" s="151">
        <v>15</v>
      </c>
      <c r="Q22" s="151">
        <v>11</v>
      </c>
      <c r="R22" s="150"/>
      <c r="S22" s="10"/>
      <c r="T22" s="10"/>
      <c r="U22" s="10"/>
      <c r="V22" s="10"/>
      <c r="W22" s="10"/>
      <c r="X22" s="10"/>
      <c r="Y22" s="10"/>
      <c r="Z22" s="10"/>
      <c r="AA22" s="10"/>
      <c r="AB22" s="10"/>
      <c r="AC22" s="10"/>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row>
    <row r="23" spans="1:259">
      <c r="A23" s="197" t="s">
        <v>339</v>
      </c>
      <c r="B23" s="151">
        <v>7586</v>
      </c>
      <c r="C23" s="210">
        <v>7800</v>
      </c>
      <c r="D23" s="210">
        <v>7794</v>
      </c>
      <c r="E23" s="151">
        <v>8112</v>
      </c>
      <c r="F23" s="151">
        <v>8443</v>
      </c>
      <c r="G23" s="151">
        <v>8648</v>
      </c>
      <c r="H23" s="151">
        <v>8989</v>
      </c>
      <c r="I23" s="151">
        <v>9344</v>
      </c>
      <c r="J23" s="151">
        <v>9315</v>
      </c>
      <c r="K23" s="151">
        <v>8187</v>
      </c>
      <c r="L23" s="151">
        <v>8326</v>
      </c>
      <c r="M23" s="151">
        <v>8550</v>
      </c>
      <c r="N23" s="151">
        <v>8641</v>
      </c>
      <c r="O23" s="151">
        <v>8764</v>
      </c>
      <c r="P23" s="151">
        <v>9232</v>
      </c>
      <c r="Q23" s="151">
        <v>9614</v>
      </c>
      <c r="R23" s="150"/>
      <c r="S23" s="10"/>
      <c r="T23" s="10"/>
      <c r="U23" s="10"/>
      <c r="V23" s="10"/>
      <c r="W23" s="10"/>
      <c r="X23" s="10"/>
      <c r="Y23" s="10"/>
      <c r="Z23" s="10"/>
      <c r="AA23" s="10"/>
      <c r="AB23" s="10"/>
      <c r="AC23" s="10"/>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row>
    <row r="24" spans="1:259" ht="21" customHeight="1">
      <c r="A24" s="200" t="s">
        <v>338</v>
      </c>
      <c r="B24" s="151">
        <v>100</v>
      </c>
      <c r="C24" s="210">
        <v>106</v>
      </c>
      <c r="D24" s="210">
        <v>108</v>
      </c>
      <c r="E24" s="151">
        <v>108</v>
      </c>
      <c r="F24" s="151">
        <v>116</v>
      </c>
      <c r="G24" s="151">
        <v>112</v>
      </c>
      <c r="H24" s="151">
        <v>119</v>
      </c>
      <c r="I24" s="151">
        <v>128</v>
      </c>
      <c r="J24" s="151">
        <v>134</v>
      </c>
      <c r="K24" s="151">
        <v>129</v>
      </c>
      <c r="L24" s="151">
        <v>125</v>
      </c>
      <c r="M24" s="151">
        <v>131</v>
      </c>
      <c r="N24" s="151">
        <v>124</v>
      </c>
      <c r="O24" s="151">
        <v>129</v>
      </c>
      <c r="P24" s="151">
        <v>142</v>
      </c>
      <c r="Q24" s="151">
        <v>147</v>
      </c>
      <c r="R24" s="150"/>
      <c r="S24" s="10"/>
      <c r="T24" s="10"/>
      <c r="U24" s="10"/>
      <c r="V24" s="10"/>
      <c r="W24" s="10"/>
      <c r="X24" s="10"/>
      <c r="Y24" s="10"/>
      <c r="Z24" s="10"/>
      <c r="AA24" s="10"/>
      <c r="AB24" s="10"/>
      <c r="AC24" s="10"/>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row>
    <row r="25" spans="1:259" ht="21" customHeight="1">
      <c r="A25" s="200" t="s">
        <v>340</v>
      </c>
      <c r="B25" s="151">
        <v>250</v>
      </c>
      <c r="C25" s="210">
        <v>259</v>
      </c>
      <c r="D25" s="210">
        <v>279</v>
      </c>
      <c r="E25" s="151">
        <v>281</v>
      </c>
      <c r="F25" s="151">
        <v>298</v>
      </c>
      <c r="G25" s="151">
        <v>309</v>
      </c>
      <c r="H25" s="151">
        <v>325</v>
      </c>
      <c r="I25" s="151">
        <v>336</v>
      </c>
      <c r="J25" s="151">
        <v>356</v>
      </c>
      <c r="K25" s="151">
        <v>372</v>
      </c>
      <c r="L25" s="151">
        <v>386</v>
      </c>
      <c r="M25" s="151">
        <v>391</v>
      </c>
      <c r="N25" s="151">
        <v>420</v>
      </c>
      <c r="O25" s="151">
        <v>409</v>
      </c>
      <c r="P25" s="151">
        <v>418</v>
      </c>
      <c r="Q25" s="151">
        <v>416</v>
      </c>
      <c r="R25" s="150"/>
      <c r="S25" s="10"/>
      <c r="T25" s="10"/>
      <c r="U25" s="10"/>
      <c r="V25" s="10"/>
      <c r="W25" s="10"/>
      <c r="X25" s="10"/>
      <c r="Y25" s="10"/>
      <c r="Z25" s="10"/>
      <c r="AA25" s="10"/>
      <c r="AB25" s="10"/>
      <c r="AC25" s="10"/>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row>
    <row r="26" spans="1:259">
      <c r="A26" s="197" t="s">
        <v>248</v>
      </c>
      <c r="B26" s="151">
        <v>3</v>
      </c>
      <c r="C26" s="210">
        <v>2</v>
      </c>
      <c r="D26" s="210">
        <v>2</v>
      </c>
      <c r="E26" s="151">
        <v>3</v>
      </c>
      <c r="F26" s="151">
        <v>3</v>
      </c>
      <c r="G26" s="151">
        <v>4</v>
      </c>
      <c r="H26" s="151">
        <v>4</v>
      </c>
      <c r="I26" s="151">
        <v>5</v>
      </c>
      <c r="J26" s="151">
        <v>3</v>
      </c>
      <c r="K26" s="151">
        <v>4</v>
      </c>
      <c r="L26" s="151">
        <v>4</v>
      </c>
      <c r="M26" s="151">
        <v>4</v>
      </c>
      <c r="N26" s="151">
        <v>4</v>
      </c>
      <c r="O26" s="151">
        <v>4</v>
      </c>
      <c r="P26" s="151">
        <v>4</v>
      </c>
      <c r="Q26" s="151">
        <v>4</v>
      </c>
      <c r="R26" s="150"/>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row>
    <row r="27" spans="1:259" ht="21" customHeight="1">
      <c r="A27" s="200" t="s">
        <v>341</v>
      </c>
      <c r="B27" s="151">
        <v>22</v>
      </c>
      <c r="C27" s="210">
        <v>23</v>
      </c>
      <c r="D27" s="210">
        <v>30</v>
      </c>
      <c r="E27" s="151">
        <v>30</v>
      </c>
      <c r="F27" s="151">
        <v>37</v>
      </c>
      <c r="G27" s="151">
        <v>35</v>
      </c>
      <c r="H27" s="151">
        <v>36</v>
      </c>
      <c r="I27" s="151">
        <v>32</v>
      </c>
      <c r="J27" s="151">
        <v>32</v>
      </c>
      <c r="K27" s="151">
        <v>33</v>
      </c>
      <c r="L27" s="151">
        <v>5</v>
      </c>
      <c r="M27" s="151">
        <v>6</v>
      </c>
      <c r="N27" s="151">
        <v>6</v>
      </c>
      <c r="O27" s="151">
        <v>8</v>
      </c>
      <c r="P27" s="151">
        <v>9</v>
      </c>
      <c r="Q27" s="151">
        <v>10</v>
      </c>
      <c r="R27" s="150"/>
      <c r="S27" s="10"/>
      <c r="T27" s="10"/>
      <c r="U27" s="10"/>
      <c r="V27" s="10"/>
      <c r="W27" s="10"/>
      <c r="X27" s="10"/>
      <c r="Y27" s="10"/>
      <c r="Z27" s="10"/>
      <c r="AA27" s="10"/>
      <c r="AB27" s="10"/>
      <c r="AC27" s="10"/>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row>
    <row r="28" spans="1:259" ht="21" customHeight="1">
      <c r="A28" s="200" t="s">
        <v>236</v>
      </c>
      <c r="B28" s="151">
        <v>17</v>
      </c>
      <c r="C28" s="210">
        <v>16</v>
      </c>
      <c r="D28" s="210">
        <v>16</v>
      </c>
      <c r="E28" s="151">
        <v>13</v>
      </c>
      <c r="F28" s="151">
        <v>16</v>
      </c>
      <c r="G28" s="151">
        <v>16</v>
      </c>
      <c r="H28" s="151">
        <v>14</v>
      </c>
      <c r="I28" s="151">
        <v>19</v>
      </c>
      <c r="J28" s="151">
        <v>22</v>
      </c>
      <c r="K28" s="151">
        <v>23</v>
      </c>
      <c r="L28" s="151">
        <v>3</v>
      </c>
      <c r="M28" s="151">
        <v>3</v>
      </c>
      <c r="N28" s="151">
        <v>5</v>
      </c>
      <c r="O28" s="151">
        <v>7</v>
      </c>
      <c r="P28" s="151">
        <v>7</v>
      </c>
      <c r="Q28" s="151">
        <v>7</v>
      </c>
      <c r="R28" s="150"/>
      <c r="S28" s="10"/>
      <c r="T28" s="10"/>
      <c r="U28" s="10"/>
      <c r="V28" s="10"/>
      <c r="W28" s="10"/>
      <c r="X28" s="10"/>
      <c r="Y28" s="10"/>
      <c r="Z28" s="10"/>
      <c r="AA28" s="10"/>
      <c r="AB28" s="10"/>
      <c r="AC28" s="10"/>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row>
    <row r="29" spans="1:259">
      <c r="A29" s="197" t="s">
        <v>244</v>
      </c>
      <c r="B29" s="151">
        <v>7</v>
      </c>
      <c r="C29" s="210">
        <v>7</v>
      </c>
      <c r="D29" s="210">
        <v>6</v>
      </c>
      <c r="E29" s="151">
        <v>6</v>
      </c>
      <c r="F29" s="151">
        <v>5</v>
      </c>
      <c r="G29" s="151">
        <v>4</v>
      </c>
      <c r="H29" s="151">
        <v>6</v>
      </c>
      <c r="I29" s="151">
        <v>6</v>
      </c>
      <c r="J29" s="151">
        <v>5</v>
      </c>
      <c r="K29" s="151">
        <v>4</v>
      </c>
      <c r="L29" s="151">
        <v>1</v>
      </c>
      <c r="M29" s="151">
        <v>2</v>
      </c>
      <c r="N29" s="151">
        <v>2</v>
      </c>
      <c r="O29" s="151">
        <v>2</v>
      </c>
      <c r="P29" s="151">
        <v>2</v>
      </c>
      <c r="Q29" s="151">
        <v>1</v>
      </c>
      <c r="R29" s="150"/>
      <c r="S29" s="10"/>
      <c r="T29" s="10"/>
      <c r="U29" s="10"/>
      <c r="V29" s="10"/>
      <c r="W29" s="10"/>
      <c r="X29" s="10"/>
      <c r="Y29" s="10"/>
      <c r="Z29" s="10"/>
      <c r="AA29" s="10"/>
      <c r="AB29" s="10"/>
      <c r="AC29" s="10"/>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row>
    <row r="30" spans="1:259">
      <c r="A30" s="197" t="s">
        <v>342</v>
      </c>
      <c r="B30" s="151">
        <v>14</v>
      </c>
      <c r="C30" s="210">
        <v>14</v>
      </c>
      <c r="D30" s="210">
        <v>13</v>
      </c>
      <c r="E30" s="151">
        <v>11</v>
      </c>
      <c r="F30" s="151">
        <v>10</v>
      </c>
      <c r="G30" s="151">
        <v>12</v>
      </c>
      <c r="H30" s="151">
        <v>16</v>
      </c>
      <c r="I30" s="151">
        <v>18</v>
      </c>
      <c r="J30" s="151">
        <v>18</v>
      </c>
      <c r="K30" s="151">
        <v>22</v>
      </c>
      <c r="L30" s="151">
        <v>21</v>
      </c>
      <c r="M30" s="151">
        <v>17</v>
      </c>
      <c r="N30" s="151">
        <v>19</v>
      </c>
      <c r="O30" s="151">
        <v>18</v>
      </c>
      <c r="P30" s="151">
        <v>18</v>
      </c>
      <c r="Q30" s="151">
        <v>24</v>
      </c>
      <c r="R30" s="150"/>
      <c r="S30" s="10"/>
      <c r="T30" s="10"/>
      <c r="U30" s="10"/>
      <c r="V30" s="10"/>
      <c r="W30" s="10"/>
      <c r="X30" s="10"/>
      <c r="Y30" s="10"/>
      <c r="Z30" s="10"/>
      <c r="AA30" s="10"/>
      <c r="AB30" s="10"/>
      <c r="AC30" s="10"/>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row>
    <row r="31" spans="1:259" ht="21" customHeight="1">
      <c r="A31" s="200" t="s">
        <v>337</v>
      </c>
      <c r="B31" s="151">
        <v>5</v>
      </c>
      <c r="C31" s="210">
        <v>8</v>
      </c>
      <c r="D31" s="210">
        <v>7</v>
      </c>
      <c r="E31" s="151">
        <v>7</v>
      </c>
      <c r="F31" s="151">
        <v>8</v>
      </c>
      <c r="G31" s="151">
        <v>7</v>
      </c>
      <c r="H31" s="151">
        <v>6</v>
      </c>
      <c r="I31" s="151">
        <v>6</v>
      </c>
      <c r="J31" s="151">
        <v>6</v>
      </c>
      <c r="K31" s="151">
        <v>7</v>
      </c>
      <c r="L31" s="151">
        <v>4</v>
      </c>
      <c r="M31" s="151">
        <v>5</v>
      </c>
      <c r="N31" s="151">
        <v>4</v>
      </c>
      <c r="O31" s="151">
        <v>8</v>
      </c>
      <c r="P31" s="151">
        <v>9</v>
      </c>
      <c r="Q31" s="151">
        <v>4</v>
      </c>
      <c r="R31" s="150"/>
      <c r="S31" s="10"/>
      <c r="T31" s="10"/>
      <c r="U31" s="10"/>
      <c r="V31" s="10"/>
      <c r="W31" s="10"/>
      <c r="X31" s="10"/>
      <c r="Y31" s="10"/>
      <c r="Z31" s="10"/>
      <c r="AA31" s="10"/>
      <c r="AB31" s="10"/>
      <c r="AC31" s="10"/>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row>
    <row r="32" spans="1:259" s="123" customFormat="1">
      <c r="A32" s="67" t="s">
        <v>67</v>
      </c>
      <c r="B32" s="147">
        <f t="shared" ref="B32:Q32" si="6">SUM(B33:B34)</f>
        <v>4148</v>
      </c>
      <c r="C32" s="147">
        <f t="shared" ref="C32:D32" si="7">SUM(C33:C34)</f>
        <v>4128</v>
      </c>
      <c r="D32" s="147">
        <f t="shared" si="7"/>
        <v>4083</v>
      </c>
      <c r="E32" s="147">
        <f t="shared" si="6"/>
        <v>3908</v>
      </c>
      <c r="F32" s="147">
        <f t="shared" si="6"/>
        <v>3823</v>
      </c>
      <c r="G32" s="147">
        <f t="shared" si="6"/>
        <v>3633</v>
      </c>
      <c r="H32" s="147">
        <f t="shared" si="6"/>
        <v>3542</v>
      </c>
      <c r="I32" s="147">
        <f t="shared" si="6"/>
        <v>3538</v>
      </c>
      <c r="J32" s="147">
        <f t="shared" si="6"/>
        <v>3419</v>
      </c>
      <c r="K32" s="147">
        <f t="shared" si="6"/>
        <v>3323</v>
      </c>
      <c r="L32" s="147">
        <f t="shared" si="6"/>
        <v>3245</v>
      </c>
      <c r="M32" s="147">
        <f t="shared" si="6"/>
        <v>3155</v>
      </c>
      <c r="N32" s="147">
        <f t="shared" si="6"/>
        <v>3161</v>
      </c>
      <c r="O32" s="147">
        <f t="shared" si="6"/>
        <v>3120</v>
      </c>
      <c r="P32" s="147">
        <f t="shared" si="6"/>
        <v>3115</v>
      </c>
      <c r="Q32" s="147">
        <f t="shared" si="6"/>
        <v>3095</v>
      </c>
      <c r="R32" s="145"/>
    </row>
    <row r="33" spans="1:259">
      <c r="A33" s="197" t="s">
        <v>224</v>
      </c>
      <c r="B33" s="151">
        <v>1824</v>
      </c>
      <c r="C33" s="210">
        <v>1806</v>
      </c>
      <c r="D33" s="210">
        <v>1704</v>
      </c>
      <c r="E33" s="151">
        <v>1541</v>
      </c>
      <c r="F33" s="151">
        <v>1420</v>
      </c>
      <c r="G33" s="151">
        <v>1242</v>
      </c>
      <c r="H33" s="151">
        <v>1132</v>
      </c>
      <c r="I33" s="151">
        <v>1053</v>
      </c>
      <c r="J33" s="151">
        <v>919</v>
      </c>
      <c r="K33" s="151">
        <v>823</v>
      </c>
      <c r="L33" s="151">
        <v>759</v>
      </c>
      <c r="M33" s="151">
        <v>664</v>
      </c>
      <c r="N33" s="151">
        <v>651</v>
      </c>
      <c r="O33" s="151">
        <v>617</v>
      </c>
      <c r="P33" s="151">
        <v>615</v>
      </c>
      <c r="Q33" s="151">
        <v>592</v>
      </c>
      <c r="R33" s="150"/>
      <c r="S33" s="10"/>
      <c r="T33" s="10"/>
      <c r="U33" s="10"/>
      <c r="V33" s="10"/>
      <c r="W33" s="10"/>
      <c r="X33" s="10"/>
      <c r="Y33" s="10"/>
      <c r="Z33" s="10"/>
      <c r="AA33" s="10"/>
      <c r="AB33" s="10"/>
      <c r="AC33" s="10"/>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row>
    <row r="34" spans="1:259" ht="21" customHeight="1">
      <c r="A34" s="214" t="s">
        <v>336</v>
      </c>
      <c r="B34" s="210">
        <v>2324</v>
      </c>
      <c r="C34" s="210">
        <v>2322</v>
      </c>
      <c r="D34" s="210">
        <v>2379</v>
      </c>
      <c r="E34" s="210">
        <v>2367</v>
      </c>
      <c r="F34" s="210">
        <v>2403</v>
      </c>
      <c r="G34" s="210">
        <v>2391</v>
      </c>
      <c r="H34" s="210">
        <v>2410</v>
      </c>
      <c r="I34" s="210">
        <v>2485</v>
      </c>
      <c r="J34" s="210">
        <v>2500</v>
      </c>
      <c r="K34" s="210">
        <v>2500</v>
      </c>
      <c r="L34" s="210">
        <v>2486</v>
      </c>
      <c r="M34" s="210">
        <v>2491</v>
      </c>
      <c r="N34" s="151">
        <v>2510</v>
      </c>
      <c r="O34" s="151">
        <v>2503</v>
      </c>
      <c r="P34" s="151">
        <v>2500</v>
      </c>
      <c r="Q34" s="151">
        <v>2503</v>
      </c>
      <c r="R34" s="150"/>
      <c r="S34" s="10"/>
      <c r="T34" s="10"/>
      <c r="U34" s="10"/>
      <c r="V34" s="10"/>
      <c r="W34" s="10"/>
      <c r="X34" s="10"/>
      <c r="Y34" s="10"/>
      <c r="Z34" s="10"/>
      <c r="AA34" s="10"/>
      <c r="AB34" s="10"/>
      <c r="AC34" s="10"/>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row>
    <row r="35" spans="1:259">
      <c r="A35" s="67" t="s">
        <v>66</v>
      </c>
      <c r="B35" s="147">
        <v>1</v>
      </c>
      <c r="C35" s="147">
        <v>0</v>
      </c>
      <c r="D35" s="147">
        <v>0</v>
      </c>
      <c r="E35" s="147">
        <v>0</v>
      </c>
      <c r="F35" s="147">
        <v>0</v>
      </c>
      <c r="G35" s="147">
        <v>0</v>
      </c>
      <c r="H35" s="147">
        <v>0</v>
      </c>
      <c r="I35" s="147">
        <v>1</v>
      </c>
      <c r="J35" s="147">
        <v>1</v>
      </c>
      <c r="K35" s="147">
        <v>1</v>
      </c>
      <c r="L35" s="147">
        <v>0</v>
      </c>
      <c r="M35" s="147">
        <v>1</v>
      </c>
      <c r="N35" s="147">
        <v>1</v>
      </c>
      <c r="O35" s="147">
        <v>1</v>
      </c>
      <c r="P35" s="149" t="s">
        <v>52</v>
      </c>
      <c r="Q35" s="149" t="s">
        <v>52</v>
      </c>
      <c r="R35" s="148"/>
      <c r="S35" s="10"/>
      <c r="T35" s="10"/>
      <c r="U35" s="10"/>
      <c r="V35" s="10"/>
      <c r="W35" s="10"/>
      <c r="X35" s="10"/>
      <c r="Y35" s="10"/>
      <c r="Z35" s="10"/>
      <c r="AA35" s="10"/>
      <c r="AB35" s="10"/>
      <c r="AC35" s="10"/>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row>
    <row r="36" spans="1:259">
      <c r="A36" s="67" t="s">
        <v>65</v>
      </c>
      <c r="B36" s="147">
        <v>2</v>
      </c>
      <c r="C36" s="147">
        <v>1</v>
      </c>
      <c r="D36" s="147">
        <v>1</v>
      </c>
      <c r="E36" s="147">
        <v>1</v>
      </c>
      <c r="F36" s="147">
        <v>1</v>
      </c>
      <c r="G36" s="147">
        <v>1</v>
      </c>
      <c r="H36" s="147">
        <v>3</v>
      </c>
      <c r="I36" s="147">
        <v>3</v>
      </c>
      <c r="J36" s="147">
        <v>4</v>
      </c>
      <c r="K36" s="147">
        <v>2</v>
      </c>
      <c r="L36" s="147">
        <v>3</v>
      </c>
      <c r="M36" s="147">
        <v>5</v>
      </c>
      <c r="N36" s="147">
        <v>5</v>
      </c>
      <c r="O36" s="147">
        <v>4</v>
      </c>
      <c r="P36" s="147">
        <v>1</v>
      </c>
      <c r="Q36" s="147">
        <v>3</v>
      </c>
      <c r="R36" s="145"/>
      <c r="S36" s="10"/>
      <c r="T36" s="10"/>
      <c r="U36" s="10"/>
      <c r="V36" s="10"/>
      <c r="W36" s="10"/>
      <c r="X36" s="10"/>
      <c r="Y36" s="10"/>
      <c r="Z36" s="10"/>
      <c r="AA36" s="10"/>
      <c r="AB36" s="10"/>
      <c r="AC36" s="10"/>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row>
    <row r="37" spans="1:259">
      <c r="A37" s="133" t="s">
        <v>64</v>
      </c>
      <c r="B37" s="146">
        <v>12</v>
      </c>
      <c r="C37" s="146">
        <v>8</v>
      </c>
      <c r="D37" s="146">
        <v>6</v>
      </c>
      <c r="E37" s="146">
        <v>6</v>
      </c>
      <c r="F37" s="146">
        <v>7</v>
      </c>
      <c r="G37" s="146">
        <v>9</v>
      </c>
      <c r="H37" s="146">
        <v>9</v>
      </c>
      <c r="I37" s="146">
        <v>10</v>
      </c>
      <c r="J37" s="146">
        <v>11</v>
      </c>
      <c r="K37" s="146">
        <v>9</v>
      </c>
      <c r="L37" s="146">
        <v>10</v>
      </c>
      <c r="M37" s="146">
        <v>9</v>
      </c>
      <c r="N37" s="146">
        <v>11</v>
      </c>
      <c r="O37" s="146">
        <v>14</v>
      </c>
      <c r="P37" s="146">
        <v>15</v>
      </c>
      <c r="Q37" s="146">
        <v>10</v>
      </c>
      <c r="R37" s="145"/>
      <c r="S37" s="10"/>
      <c r="T37" s="10"/>
      <c r="U37" s="10"/>
      <c r="V37" s="10"/>
      <c r="W37" s="10"/>
      <c r="X37" s="10"/>
      <c r="Y37" s="10"/>
      <c r="Z37" s="10"/>
      <c r="AA37" s="10"/>
      <c r="AB37" s="10"/>
      <c r="AC37" s="10"/>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row>
    <row r="38" spans="1:259">
      <c r="A38" s="140"/>
      <c r="B38" s="140"/>
      <c r="C38" s="140"/>
      <c r="D38" s="140"/>
      <c r="E38" s="140"/>
      <c r="F38" s="140"/>
      <c r="G38" s="140"/>
      <c r="H38" s="140"/>
      <c r="I38" s="140"/>
      <c r="J38" s="140"/>
      <c r="K38" s="144"/>
      <c r="L38" s="144"/>
      <c r="M38" s="144"/>
      <c r="N38" s="144"/>
      <c r="O38" s="144"/>
      <c r="P38" s="144"/>
      <c r="Q38" s="144"/>
      <c r="R38" s="144"/>
      <c r="S38" s="10"/>
      <c r="T38" s="10"/>
      <c r="U38" s="10"/>
      <c r="V38" s="10"/>
      <c r="W38" s="10"/>
      <c r="X38" s="10"/>
      <c r="Y38" s="10"/>
      <c r="Z38" s="10"/>
      <c r="AA38" s="10"/>
      <c r="AB38" s="10"/>
      <c r="AC38" s="10"/>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row>
    <row r="39" spans="1:259">
      <c r="A39" s="12" t="s">
        <v>63</v>
      </c>
      <c r="B39" s="12"/>
      <c r="C39" s="12"/>
      <c r="D39" s="12"/>
      <c r="E39" s="12"/>
      <c r="F39" s="12"/>
      <c r="G39" s="12"/>
      <c r="H39" s="12"/>
      <c r="I39" s="12"/>
      <c r="J39" s="12"/>
      <c r="K39" s="3"/>
      <c r="L39" s="3"/>
      <c r="M39" s="9"/>
      <c r="N39" s="9"/>
      <c r="O39" s="9"/>
      <c r="P39" s="9"/>
      <c r="Q39" s="9"/>
      <c r="R39" s="2"/>
      <c r="S39" s="10"/>
      <c r="T39" s="10"/>
      <c r="U39" s="10"/>
      <c r="V39" s="10"/>
      <c r="W39" s="10"/>
      <c r="X39" s="10"/>
      <c r="Y39" s="10"/>
      <c r="Z39" s="10"/>
      <c r="AA39" s="10"/>
      <c r="AB39" s="10"/>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row>
    <row r="40" spans="1:259">
      <c r="A40" s="12" t="s">
        <v>62</v>
      </c>
      <c r="B40" s="12"/>
      <c r="C40" s="12"/>
      <c r="D40" s="12"/>
      <c r="E40" s="12"/>
      <c r="F40" s="12"/>
      <c r="G40" s="12"/>
      <c r="H40" s="12"/>
      <c r="I40" s="12"/>
      <c r="J40" s="12"/>
      <c r="K40" s="3"/>
      <c r="L40" s="3"/>
      <c r="R40" s="10"/>
      <c r="S40" s="10"/>
      <c r="T40" s="10"/>
      <c r="U40" s="10"/>
      <c r="V40" s="10"/>
      <c r="W40" s="10"/>
      <c r="X40" s="10"/>
      <c r="Y40" s="10"/>
      <c r="Z40" s="10"/>
      <c r="AA40" s="10"/>
      <c r="AB40" s="10"/>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row>
    <row r="41" spans="1:259">
      <c r="A41" s="12"/>
      <c r="B41" s="12"/>
      <c r="C41" s="12"/>
      <c r="D41" s="12"/>
      <c r="E41" s="12"/>
      <c r="F41" s="12"/>
      <c r="G41" s="12"/>
      <c r="H41" s="12"/>
      <c r="I41" s="12"/>
      <c r="J41" s="12"/>
      <c r="K41" s="3"/>
      <c r="L41" s="3"/>
      <c r="R41" s="10"/>
      <c r="S41" s="10"/>
      <c r="T41" s="10"/>
      <c r="U41" s="10"/>
      <c r="V41" s="10"/>
      <c r="W41" s="10"/>
      <c r="X41" s="10"/>
      <c r="Y41" s="10"/>
      <c r="Z41" s="10"/>
      <c r="AA41" s="10"/>
      <c r="AB41" s="10"/>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row>
    <row r="42" spans="1:259">
      <c r="A42" s="12"/>
      <c r="B42" s="12"/>
      <c r="C42" s="12"/>
      <c r="D42" s="12"/>
      <c r="E42" s="12"/>
      <c r="F42" s="12"/>
      <c r="G42" s="12"/>
      <c r="H42" s="12"/>
      <c r="I42" s="12"/>
      <c r="J42" s="12"/>
      <c r="K42" s="3"/>
      <c r="L42" s="3"/>
      <c r="R42" s="10"/>
      <c r="S42" s="10"/>
      <c r="T42" s="10"/>
      <c r="U42" s="10"/>
      <c r="V42" s="10"/>
      <c r="W42" s="10"/>
      <c r="X42" s="10"/>
      <c r="Y42" s="10"/>
      <c r="Z42" s="10"/>
      <c r="AA42" s="10"/>
      <c r="AB42" s="10"/>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row>
    <row r="43" spans="1:259">
      <c r="A43" s="12"/>
      <c r="B43" s="12"/>
      <c r="C43" s="12"/>
      <c r="D43" s="12"/>
      <c r="E43" s="12"/>
      <c r="F43" s="12"/>
      <c r="G43" s="12"/>
      <c r="H43" s="12"/>
      <c r="I43" s="12"/>
      <c r="J43" s="12"/>
      <c r="K43" s="3"/>
      <c r="L43" s="3"/>
      <c r="R43" s="10"/>
      <c r="S43" s="10"/>
      <c r="T43" s="10"/>
      <c r="U43" s="10"/>
      <c r="V43" s="10"/>
      <c r="W43" s="10"/>
      <c r="X43" s="10"/>
      <c r="Y43" s="10"/>
      <c r="Z43" s="10"/>
      <c r="AA43" s="10"/>
      <c r="AB43" s="10"/>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row>
    <row r="44" spans="1:259">
      <c r="A44" s="12"/>
      <c r="B44" s="12"/>
      <c r="C44" s="12"/>
      <c r="D44" s="12"/>
      <c r="E44" s="12"/>
      <c r="F44" s="12"/>
      <c r="G44" s="12"/>
      <c r="H44" s="12"/>
      <c r="I44" s="12"/>
      <c r="J44" s="12"/>
      <c r="K44" s="3"/>
      <c r="L44" s="3"/>
      <c r="R44" s="10"/>
      <c r="S44" s="10"/>
      <c r="T44" s="10"/>
      <c r="U44" s="10"/>
      <c r="V44" s="10"/>
      <c r="W44" s="10"/>
      <c r="X44" s="10"/>
      <c r="Y44" s="10"/>
      <c r="Z44" s="10"/>
      <c r="AA44" s="10"/>
      <c r="AB44" s="10"/>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row>
    <row r="45" spans="1:259">
      <c r="A45" s="12"/>
      <c r="B45" s="12"/>
      <c r="C45" s="12"/>
      <c r="D45" s="12"/>
      <c r="E45" s="12"/>
      <c r="F45" s="12"/>
      <c r="G45" s="12"/>
      <c r="H45" s="12"/>
      <c r="I45" s="12"/>
      <c r="J45" s="12"/>
      <c r="K45" s="3"/>
      <c r="L45" s="3"/>
      <c r="R45" s="10"/>
      <c r="S45" s="10"/>
      <c r="T45" s="10"/>
      <c r="U45" s="10"/>
      <c r="V45" s="10"/>
      <c r="W45" s="10"/>
      <c r="X45" s="10"/>
      <c r="Y45" s="10"/>
      <c r="Z45" s="10"/>
      <c r="AA45" s="10"/>
      <c r="AB45" s="10"/>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row>
    <row r="46" spans="1:259">
      <c r="A46" s="12"/>
      <c r="B46" s="12"/>
      <c r="C46" s="12"/>
      <c r="D46" s="12"/>
      <c r="E46" s="12"/>
      <c r="F46" s="12"/>
      <c r="G46" s="12"/>
      <c r="H46" s="12"/>
      <c r="I46" s="12"/>
      <c r="J46" s="12"/>
      <c r="K46" s="3"/>
      <c r="L46" s="3"/>
      <c r="R46" s="10"/>
      <c r="S46" s="10"/>
      <c r="T46" s="10"/>
      <c r="U46" s="10"/>
      <c r="V46" s="10"/>
      <c r="W46" s="10"/>
      <c r="X46" s="10"/>
      <c r="Y46" s="10"/>
      <c r="Z46" s="10"/>
      <c r="AA46" s="10"/>
      <c r="AB46" s="10"/>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row>
    <row r="47" spans="1:259">
      <c r="A47" s="12"/>
      <c r="B47" s="12"/>
      <c r="C47" s="12"/>
      <c r="D47" s="12"/>
      <c r="E47" s="12"/>
      <c r="F47" s="12"/>
      <c r="G47" s="12"/>
      <c r="H47" s="12"/>
      <c r="I47" s="12"/>
      <c r="J47" s="12"/>
      <c r="K47" s="3"/>
      <c r="L47" s="3"/>
      <c r="R47" s="10"/>
      <c r="S47" s="10"/>
      <c r="T47" s="10"/>
      <c r="U47" s="10"/>
      <c r="V47" s="10"/>
      <c r="W47" s="10"/>
      <c r="X47" s="10"/>
      <c r="Y47" s="10"/>
      <c r="Z47" s="10"/>
      <c r="AA47" s="10"/>
      <c r="AB47" s="10"/>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row>
    <row r="48" spans="1:259">
      <c r="A48" s="12"/>
      <c r="B48" s="12"/>
      <c r="C48" s="12"/>
      <c r="D48" s="12"/>
      <c r="E48" s="12"/>
      <c r="F48" s="12"/>
      <c r="G48" s="12"/>
      <c r="H48" s="12"/>
      <c r="I48" s="12"/>
      <c r="J48" s="12"/>
      <c r="K48" s="3"/>
      <c r="L48" s="3"/>
      <c r="R48" s="10"/>
      <c r="S48" s="10"/>
      <c r="T48" s="10"/>
      <c r="U48" s="10"/>
      <c r="V48" s="10"/>
      <c r="W48" s="10"/>
      <c r="X48" s="10"/>
      <c r="Y48" s="10"/>
      <c r="Z48" s="10"/>
      <c r="AA48" s="10"/>
      <c r="AB48" s="10"/>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row>
    <row r="49" spans="1:259">
      <c r="A49" s="12"/>
      <c r="B49" s="12"/>
      <c r="C49" s="12"/>
      <c r="D49" s="12"/>
      <c r="E49" s="12"/>
      <c r="F49" s="12"/>
      <c r="G49" s="12"/>
      <c r="H49" s="12"/>
      <c r="I49" s="12"/>
      <c r="J49" s="12"/>
      <c r="K49" s="3"/>
      <c r="L49" s="3"/>
      <c r="R49" s="10"/>
      <c r="S49" s="10"/>
      <c r="T49" s="10"/>
      <c r="U49" s="10"/>
      <c r="V49" s="10"/>
      <c r="W49" s="10"/>
      <c r="X49" s="10"/>
      <c r="Y49" s="10"/>
      <c r="Z49" s="10"/>
      <c r="AA49" s="10"/>
      <c r="AB49" s="10"/>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row>
    <row r="50" spans="1:259">
      <c r="A50" s="12"/>
      <c r="B50" s="12"/>
      <c r="C50" s="12"/>
      <c r="D50" s="12"/>
      <c r="E50" s="12"/>
      <c r="F50" s="12"/>
      <c r="G50" s="12"/>
      <c r="H50" s="12"/>
      <c r="I50" s="12"/>
      <c r="J50" s="12"/>
      <c r="K50" s="3"/>
      <c r="L50" s="3"/>
      <c r="R50" s="10"/>
      <c r="S50" s="10"/>
      <c r="T50" s="10"/>
      <c r="U50" s="10"/>
      <c r="V50" s="10"/>
      <c r="W50" s="10"/>
      <c r="X50" s="10"/>
      <c r="Y50" s="10"/>
      <c r="Z50" s="10"/>
      <c r="AA50" s="10"/>
      <c r="AB50" s="10"/>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row>
    <row r="51" spans="1:259">
      <c r="A51" s="12"/>
      <c r="B51" s="12"/>
      <c r="C51" s="12"/>
      <c r="D51" s="12"/>
      <c r="E51" s="12"/>
      <c r="F51" s="12"/>
      <c r="G51" s="12"/>
      <c r="H51" s="12"/>
      <c r="I51" s="12"/>
      <c r="J51" s="12"/>
      <c r="K51" s="3"/>
      <c r="L51" s="3"/>
      <c r="R51" s="10"/>
      <c r="S51" s="10"/>
      <c r="T51" s="10"/>
      <c r="U51" s="10"/>
      <c r="V51" s="10"/>
      <c r="W51" s="10"/>
      <c r="X51" s="10"/>
      <c r="Y51" s="10"/>
      <c r="Z51" s="10"/>
      <c r="AA51" s="10"/>
      <c r="AB51" s="10"/>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row>
    <row r="52" spans="1:259">
      <c r="A52" s="12"/>
      <c r="B52" s="12"/>
      <c r="C52" s="12"/>
      <c r="D52" s="12"/>
      <c r="E52" s="12"/>
      <c r="F52" s="12"/>
      <c r="G52" s="12"/>
      <c r="H52" s="12"/>
      <c r="I52" s="12"/>
      <c r="J52" s="12"/>
      <c r="K52" s="3"/>
      <c r="L52" s="3"/>
      <c r="R52" s="10"/>
      <c r="S52" s="10"/>
      <c r="T52" s="10"/>
      <c r="U52" s="10"/>
      <c r="V52" s="10"/>
      <c r="W52" s="10"/>
      <c r="X52" s="10"/>
      <c r="Y52" s="10"/>
      <c r="Z52" s="10"/>
      <c r="AA52" s="10"/>
      <c r="AB52" s="10"/>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row>
    <row r="53" spans="1:259">
      <c r="A53" s="12"/>
      <c r="B53" s="12"/>
      <c r="C53" s="12"/>
      <c r="D53" s="12"/>
      <c r="E53" s="12"/>
      <c r="F53" s="12"/>
      <c r="G53" s="12"/>
      <c r="H53" s="12"/>
      <c r="I53" s="12"/>
      <c r="J53" s="12"/>
      <c r="K53" s="3"/>
      <c r="L53" s="3"/>
      <c r="R53" s="10"/>
      <c r="S53" s="10"/>
      <c r="T53" s="10"/>
      <c r="U53" s="10"/>
      <c r="V53" s="10"/>
      <c r="W53" s="10"/>
      <c r="X53" s="10"/>
      <c r="Y53" s="10"/>
      <c r="Z53" s="10"/>
      <c r="AA53" s="10"/>
      <c r="AB53" s="10"/>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row>
    <row r="54" spans="1:259">
      <c r="A54" s="12"/>
      <c r="B54" s="12"/>
      <c r="C54" s="12"/>
      <c r="D54" s="12"/>
      <c r="E54" s="12"/>
      <c r="F54" s="12"/>
      <c r="G54" s="12"/>
      <c r="H54" s="12"/>
      <c r="I54" s="12"/>
      <c r="J54" s="12"/>
      <c r="K54" s="3"/>
      <c r="L54" s="3"/>
      <c r="R54" s="10"/>
      <c r="S54" s="10"/>
      <c r="T54" s="10"/>
      <c r="U54" s="10"/>
      <c r="V54" s="10"/>
      <c r="W54" s="10"/>
      <c r="X54" s="10"/>
      <c r="Y54" s="10"/>
      <c r="Z54" s="10"/>
      <c r="AA54" s="10"/>
      <c r="AB54" s="10"/>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row>
    <row r="55" spans="1:259">
      <c r="A55" s="12"/>
      <c r="B55" s="12"/>
      <c r="C55" s="12"/>
      <c r="D55" s="12"/>
      <c r="E55" s="12"/>
      <c r="F55" s="12"/>
      <c r="G55" s="12"/>
      <c r="H55" s="12"/>
      <c r="I55" s="12"/>
      <c r="J55" s="12"/>
      <c r="K55" s="3"/>
      <c r="L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row>
    <row r="56" spans="1:259">
      <c r="A56" s="12"/>
      <c r="B56" s="12"/>
      <c r="C56" s="12"/>
      <c r="D56" s="12"/>
      <c r="E56" s="12"/>
      <c r="F56" s="12"/>
      <c r="G56" s="12"/>
      <c r="H56" s="12"/>
      <c r="I56" s="12"/>
      <c r="J56" s="12"/>
      <c r="K56" s="3"/>
      <c r="L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row>
    <row r="57" spans="1:259">
      <c r="A57" s="12"/>
      <c r="B57" s="12"/>
      <c r="C57" s="12"/>
      <c r="D57" s="12"/>
      <c r="E57" s="12"/>
      <c r="F57" s="12"/>
      <c r="G57" s="12"/>
      <c r="H57" s="12"/>
      <c r="I57" s="12"/>
      <c r="J57" s="12"/>
      <c r="K57" s="3"/>
      <c r="L57" s="3"/>
      <c r="R57" s="10"/>
      <c r="S57" s="10"/>
      <c r="T57" s="10"/>
      <c r="U57" s="10"/>
      <c r="V57" s="10"/>
      <c r="W57" s="10"/>
      <c r="X57" s="10"/>
      <c r="Y57" s="10"/>
      <c r="Z57" s="10"/>
      <c r="AA57" s="10"/>
      <c r="AB57" s="10"/>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row>
    <row r="58" spans="1:259">
      <c r="A58" s="12"/>
      <c r="B58" s="12"/>
      <c r="C58" s="12"/>
      <c r="D58" s="12"/>
      <c r="E58" s="12"/>
      <c r="F58" s="12"/>
      <c r="G58" s="12"/>
      <c r="H58" s="12"/>
      <c r="I58" s="12"/>
      <c r="J58" s="12"/>
      <c r="K58" s="3"/>
      <c r="L58" s="3"/>
      <c r="R58" s="10"/>
      <c r="S58" s="10"/>
      <c r="T58" s="10"/>
      <c r="U58" s="10"/>
      <c r="V58" s="10"/>
      <c r="W58" s="10"/>
      <c r="X58" s="10"/>
      <c r="Y58" s="10"/>
      <c r="Z58" s="10"/>
      <c r="AA58" s="10"/>
      <c r="AB58" s="10"/>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row>
    <row r="59" spans="1:259">
      <c r="A59" s="12"/>
      <c r="B59" s="12"/>
      <c r="C59" s="12"/>
      <c r="D59" s="12"/>
      <c r="E59" s="12"/>
      <c r="F59" s="12"/>
      <c r="G59" s="12"/>
      <c r="H59" s="12"/>
      <c r="I59" s="12"/>
      <c r="J59" s="12"/>
      <c r="K59" s="3"/>
      <c r="L59" s="3"/>
      <c r="R59" s="10"/>
      <c r="S59" s="10"/>
      <c r="T59" s="10"/>
      <c r="U59" s="10"/>
      <c r="V59" s="10"/>
      <c r="W59" s="10"/>
      <c r="X59" s="10"/>
      <c r="Y59" s="10"/>
      <c r="Z59" s="10"/>
      <c r="AA59" s="10"/>
      <c r="AB59" s="10"/>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row>
    <row r="60" spans="1:259">
      <c r="A60" s="12"/>
      <c r="B60" s="12"/>
      <c r="C60" s="12"/>
      <c r="D60" s="12"/>
      <c r="E60" s="12"/>
      <c r="F60" s="12"/>
      <c r="G60" s="12"/>
      <c r="H60" s="12"/>
      <c r="I60" s="12"/>
      <c r="J60" s="12"/>
      <c r="K60" s="3"/>
      <c r="L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row>
  </sheetData>
  <pageMargins left="0.38" right="0" top="1" bottom="1" header="0.5" footer="0.5"/>
  <pageSetup firstPageNumber="12" orientation="portrait" useFirstPageNumber="1" horizontalDpi="4294967292" verticalDpi="300" r:id="rId1"/>
  <headerFooter alignWithMargins="0">
    <oddFooter>&amp;C&amp;P of 31</oddFooter>
  </headerFooter>
  <ignoredErrors>
    <ignoredError sqref="K32:O32 B32 I32:J32 C33:J33 C32:H32"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9"/>
  <sheetViews>
    <sheetView showGridLines="0" zoomScaleNormal="100" workbookViewId="0">
      <selection activeCell="S1" sqref="S1"/>
    </sheetView>
  </sheetViews>
  <sheetFormatPr defaultColWidth="11.77734375" defaultRowHeight="10.199999999999999"/>
  <cols>
    <col min="1" max="1" width="37.109375" style="51" customWidth="1"/>
    <col min="2" max="10" width="7.33203125" style="51" customWidth="1"/>
    <col min="11" max="11" width="7.33203125" style="1" customWidth="1"/>
    <col min="12" max="12" width="7.33203125" style="158" hidden="1" customWidth="1"/>
    <col min="13" max="15" width="7.33203125" style="13" hidden="1" customWidth="1"/>
    <col min="16" max="17" width="7.33203125" style="1" hidden="1" customWidth="1"/>
    <col min="18" max="16384" width="11.77734375" style="1"/>
  </cols>
  <sheetData>
    <row r="1" spans="1:29">
      <c r="A1" s="34" t="s">
        <v>75</v>
      </c>
      <c r="B1" s="34"/>
      <c r="C1" s="34"/>
      <c r="D1" s="34"/>
      <c r="E1" s="34"/>
      <c r="F1" s="34"/>
      <c r="G1" s="34"/>
      <c r="H1" s="34"/>
      <c r="I1" s="34"/>
      <c r="J1" s="34"/>
      <c r="K1" s="34"/>
      <c r="L1" s="34"/>
      <c r="M1" s="129"/>
      <c r="N1" s="129"/>
      <c r="O1" s="129"/>
      <c r="P1" s="31"/>
      <c r="Q1" s="31"/>
    </row>
    <row r="2" spans="1:29" ht="13.5" customHeight="1">
      <c r="A2" s="34" t="s">
        <v>74</v>
      </c>
      <c r="B2" s="34"/>
      <c r="C2" s="34"/>
      <c r="D2" s="34"/>
      <c r="E2" s="34"/>
      <c r="F2" s="34"/>
      <c r="G2" s="34"/>
      <c r="H2" s="34"/>
      <c r="I2" s="34"/>
      <c r="J2" s="34"/>
      <c r="K2" s="34"/>
      <c r="L2" s="34"/>
      <c r="M2" s="129"/>
      <c r="N2" s="129"/>
      <c r="O2" s="129"/>
      <c r="P2" s="31"/>
      <c r="Q2" s="31"/>
    </row>
    <row r="3" spans="1:29">
      <c r="A3" s="178" t="s">
        <v>125</v>
      </c>
      <c r="B3" s="34"/>
      <c r="C3" s="34"/>
      <c r="D3" s="34"/>
      <c r="E3" s="34"/>
      <c r="F3" s="34"/>
      <c r="G3" s="34"/>
      <c r="H3" s="34"/>
      <c r="I3" s="34"/>
      <c r="J3" s="34"/>
      <c r="K3" s="34"/>
      <c r="L3" s="34"/>
      <c r="M3" s="129"/>
      <c r="N3" s="129"/>
      <c r="O3" s="129"/>
      <c r="P3" s="31"/>
      <c r="Q3" s="31"/>
    </row>
    <row r="4" spans="1:29">
      <c r="A4" s="34"/>
      <c r="B4" s="34"/>
      <c r="C4" s="34"/>
      <c r="D4" s="34"/>
      <c r="E4" s="34"/>
      <c r="F4" s="34"/>
      <c r="G4" s="34"/>
      <c r="H4" s="34"/>
      <c r="I4" s="34"/>
      <c r="J4" s="34"/>
      <c r="K4" s="34"/>
      <c r="L4" s="165"/>
      <c r="M4" s="129"/>
      <c r="N4" s="129"/>
      <c r="O4" s="129"/>
      <c r="P4" s="33"/>
      <c r="Q4" s="31"/>
    </row>
    <row r="5" spans="1:29" s="128" customFormat="1" ht="16.5" customHeight="1">
      <c r="A5" s="30" t="s">
        <v>47</v>
      </c>
      <c r="B5" s="30">
        <v>2016</v>
      </c>
      <c r="C5" s="30">
        <v>2015</v>
      </c>
      <c r="D5" s="30">
        <v>2014</v>
      </c>
      <c r="E5" s="30">
        <v>2013</v>
      </c>
      <c r="F5" s="30">
        <v>2012</v>
      </c>
      <c r="G5" s="30">
        <v>2011</v>
      </c>
      <c r="H5" s="30">
        <v>2010</v>
      </c>
      <c r="I5" s="30">
        <v>2009</v>
      </c>
      <c r="J5" s="30">
        <v>2008</v>
      </c>
      <c r="K5" s="30">
        <v>2007</v>
      </c>
      <c r="L5" s="30">
        <v>2006</v>
      </c>
      <c r="M5" s="30">
        <v>2005</v>
      </c>
      <c r="N5" s="30">
        <v>2004</v>
      </c>
      <c r="O5" s="30">
        <v>2003</v>
      </c>
      <c r="P5" s="30">
        <v>2002</v>
      </c>
      <c r="Q5" s="30">
        <v>2001</v>
      </c>
      <c r="R5" s="29"/>
    </row>
    <row r="6" spans="1:29">
      <c r="A6" s="67" t="s">
        <v>25</v>
      </c>
      <c r="B6" s="153">
        <f t="shared" ref="B6:P6" si="0">B7+B15+B26</f>
        <v>23961</v>
      </c>
      <c r="C6" s="153">
        <f t="shared" ref="C6:D6" si="1">C7+C15+C26</f>
        <v>25751</v>
      </c>
      <c r="D6" s="153">
        <f t="shared" si="1"/>
        <v>26424</v>
      </c>
      <c r="E6" s="153">
        <f t="shared" si="0"/>
        <v>27184</v>
      </c>
      <c r="F6" s="153">
        <f t="shared" si="0"/>
        <v>27950</v>
      </c>
      <c r="G6" s="153">
        <f t="shared" si="0"/>
        <v>28556</v>
      </c>
      <c r="H6" s="153">
        <f t="shared" si="0"/>
        <v>28896</v>
      </c>
      <c r="I6" s="153">
        <f t="shared" si="0"/>
        <v>29131</v>
      </c>
      <c r="J6" s="153">
        <f t="shared" si="0"/>
        <v>29214</v>
      </c>
      <c r="K6" s="153">
        <f t="shared" si="0"/>
        <v>29513</v>
      </c>
      <c r="L6" s="153">
        <f t="shared" si="0"/>
        <v>30137</v>
      </c>
      <c r="M6" s="153">
        <f t="shared" si="0"/>
        <v>30186</v>
      </c>
      <c r="N6" s="153">
        <f t="shared" si="0"/>
        <v>30222</v>
      </c>
      <c r="O6" s="153">
        <f t="shared" si="0"/>
        <v>30125</v>
      </c>
      <c r="P6" s="153">
        <f t="shared" si="0"/>
        <v>31146</v>
      </c>
      <c r="Q6" s="153">
        <f>Q7+Q15</f>
        <v>17885</v>
      </c>
      <c r="R6" s="145"/>
      <c r="S6" s="10"/>
      <c r="T6" s="10"/>
      <c r="U6" s="10"/>
      <c r="V6" s="10"/>
      <c r="W6" s="10"/>
      <c r="X6" s="10"/>
      <c r="Y6" s="10"/>
      <c r="Z6" s="10"/>
      <c r="AA6" s="10"/>
      <c r="AB6" s="10"/>
      <c r="AC6" s="10"/>
    </row>
    <row r="7" spans="1:29" s="21" customFormat="1">
      <c r="A7" s="136" t="s">
        <v>69</v>
      </c>
      <c r="B7" s="147">
        <f t="shared" ref="B7:Q7" si="2">SUM(B8:B14)</f>
        <v>13610</v>
      </c>
      <c r="C7" s="147">
        <f t="shared" ref="C7:D7" si="3">SUM(C8:C14)</f>
        <v>17348</v>
      </c>
      <c r="D7" s="147">
        <f t="shared" si="3"/>
        <v>17792</v>
      </c>
      <c r="E7" s="147">
        <f t="shared" si="2"/>
        <v>18200</v>
      </c>
      <c r="F7" s="147">
        <f t="shared" si="2"/>
        <v>18633</v>
      </c>
      <c r="G7" s="147">
        <f t="shared" si="2"/>
        <v>18980</v>
      </c>
      <c r="H7" s="147">
        <f t="shared" si="2"/>
        <v>19170</v>
      </c>
      <c r="I7" s="147">
        <f t="shared" si="2"/>
        <v>19370</v>
      </c>
      <c r="J7" s="147">
        <f t="shared" si="2"/>
        <v>19479</v>
      </c>
      <c r="K7" s="147">
        <f t="shared" si="2"/>
        <v>19652</v>
      </c>
      <c r="L7" s="147">
        <f t="shared" si="2"/>
        <v>20002</v>
      </c>
      <c r="M7" s="147">
        <f t="shared" si="2"/>
        <v>20052</v>
      </c>
      <c r="N7" s="147">
        <f t="shared" si="2"/>
        <v>20112</v>
      </c>
      <c r="O7" s="147">
        <f t="shared" si="2"/>
        <v>20079</v>
      </c>
      <c r="P7" s="147">
        <f t="shared" si="2"/>
        <v>20574</v>
      </c>
      <c r="Q7" s="147">
        <f t="shared" si="2"/>
        <v>12834</v>
      </c>
      <c r="R7" s="145"/>
      <c r="S7" s="98"/>
      <c r="T7" s="98"/>
      <c r="U7" s="98"/>
      <c r="V7" s="98"/>
      <c r="W7" s="98"/>
      <c r="X7" s="98"/>
      <c r="Y7" s="98"/>
      <c r="Z7" s="98"/>
      <c r="AA7" s="98"/>
      <c r="AB7" s="98"/>
      <c r="AC7" s="98"/>
    </row>
    <row r="8" spans="1:29">
      <c r="A8" s="197" t="s">
        <v>212</v>
      </c>
      <c r="B8" s="151">
        <v>10144</v>
      </c>
      <c r="C8" s="210">
        <v>13718</v>
      </c>
      <c r="D8" s="210">
        <v>14029</v>
      </c>
      <c r="E8" s="151">
        <v>14312</v>
      </c>
      <c r="F8" s="151">
        <v>14564</v>
      </c>
      <c r="G8" s="151">
        <v>14733</v>
      </c>
      <c r="H8" s="151">
        <v>14837</v>
      </c>
      <c r="I8" s="151">
        <v>14850</v>
      </c>
      <c r="J8" s="151">
        <v>14779</v>
      </c>
      <c r="K8" s="151">
        <v>14955</v>
      </c>
      <c r="L8" s="151">
        <v>15091</v>
      </c>
      <c r="M8" s="151">
        <v>14934</v>
      </c>
      <c r="N8" s="151">
        <v>14849</v>
      </c>
      <c r="O8" s="151">
        <v>14784</v>
      </c>
      <c r="P8" s="151">
        <v>15165</v>
      </c>
      <c r="Q8" s="151">
        <v>7372</v>
      </c>
      <c r="R8" s="150"/>
      <c r="S8" s="10"/>
      <c r="T8" s="10"/>
      <c r="U8" s="10"/>
      <c r="V8" s="10"/>
      <c r="W8" s="10"/>
      <c r="X8" s="10"/>
      <c r="Y8" s="10"/>
      <c r="Z8" s="10"/>
      <c r="AA8" s="10"/>
      <c r="AB8" s="10"/>
      <c r="AC8" s="10"/>
    </row>
    <row r="9" spans="1:29">
      <c r="A9" s="197" t="s">
        <v>343</v>
      </c>
      <c r="B9" s="151">
        <v>2253</v>
      </c>
      <c r="C9" s="210">
        <v>2336</v>
      </c>
      <c r="D9" s="210">
        <v>2413</v>
      </c>
      <c r="E9" s="151">
        <v>2494</v>
      </c>
      <c r="F9" s="151">
        <v>2594</v>
      </c>
      <c r="G9" s="151">
        <v>2721</v>
      </c>
      <c r="H9" s="151">
        <v>2778</v>
      </c>
      <c r="I9" s="151">
        <v>2855</v>
      </c>
      <c r="J9" s="151">
        <v>2995</v>
      </c>
      <c r="K9" s="151">
        <v>3009</v>
      </c>
      <c r="L9" s="151">
        <v>3172</v>
      </c>
      <c r="M9" s="151">
        <v>3293</v>
      </c>
      <c r="N9" s="151">
        <v>3406</v>
      </c>
      <c r="O9" s="151">
        <v>3420</v>
      </c>
      <c r="P9" s="151">
        <v>3502</v>
      </c>
      <c r="Q9" s="151">
        <v>3531</v>
      </c>
      <c r="R9" s="150"/>
      <c r="S9" s="10"/>
      <c r="T9" s="10"/>
      <c r="U9" s="10"/>
      <c r="V9" s="10"/>
      <c r="W9" s="10"/>
      <c r="X9" s="10"/>
      <c r="Y9" s="10"/>
      <c r="Z9" s="10"/>
      <c r="AA9" s="10"/>
      <c r="AB9" s="10"/>
      <c r="AC9" s="10"/>
    </row>
    <row r="10" spans="1:29">
      <c r="A10" s="197" t="s">
        <v>344</v>
      </c>
      <c r="B10" s="151">
        <v>71</v>
      </c>
      <c r="C10" s="210">
        <v>73</v>
      </c>
      <c r="D10" s="210">
        <v>76</v>
      </c>
      <c r="E10" s="151">
        <v>77</v>
      </c>
      <c r="F10" s="151">
        <v>85</v>
      </c>
      <c r="G10" s="151">
        <v>79</v>
      </c>
      <c r="H10" s="151">
        <v>84</v>
      </c>
      <c r="I10" s="151">
        <v>91</v>
      </c>
      <c r="J10" s="151">
        <v>89</v>
      </c>
      <c r="K10" s="151">
        <v>82</v>
      </c>
      <c r="L10" s="151">
        <v>84</v>
      </c>
      <c r="M10" s="151">
        <v>91</v>
      </c>
      <c r="N10" s="151">
        <v>84</v>
      </c>
      <c r="O10" s="151">
        <v>84</v>
      </c>
      <c r="P10" s="151">
        <v>86</v>
      </c>
      <c r="Q10" s="151">
        <v>83</v>
      </c>
      <c r="R10" s="150"/>
      <c r="S10" s="10"/>
      <c r="T10" s="10"/>
      <c r="U10" s="10"/>
      <c r="V10" s="10"/>
      <c r="W10" s="10"/>
      <c r="X10" s="10"/>
      <c r="Y10" s="10"/>
      <c r="Z10" s="10"/>
      <c r="AA10" s="10"/>
      <c r="AB10" s="10"/>
      <c r="AC10" s="10"/>
    </row>
    <row r="11" spans="1:29" ht="21" customHeight="1">
      <c r="A11" s="200" t="s">
        <v>345</v>
      </c>
      <c r="B11" s="151">
        <v>23</v>
      </c>
      <c r="C11" s="210">
        <v>20</v>
      </c>
      <c r="D11" s="210">
        <v>22</v>
      </c>
      <c r="E11" s="151">
        <v>28</v>
      </c>
      <c r="F11" s="151">
        <v>26</v>
      </c>
      <c r="G11" s="151">
        <v>26</v>
      </c>
      <c r="H11" s="151">
        <v>25</v>
      </c>
      <c r="I11" s="151">
        <v>30</v>
      </c>
      <c r="J11" s="151">
        <v>27</v>
      </c>
      <c r="K11" s="151">
        <v>28</v>
      </c>
      <c r="L11" s="151">
        <v>30</v>
      </c>
      <c r="M11" s="151">
        <v>32</v>
      </c>
      <c r="N11" s="151">
        <v>28</v>
      </c>
      <c r="O11" s="151">
        <v>32</v>
      </c>
      <c r="P11" s="151">
        <v>36</v>
      </c>
      <c r="Q11" s="151">
        <v>39</v>
      </c>
      <c r="R11" s="150"/>
      <c r="S11" s="10"/>
      <c r="T11" s="10"/>
      <c r="U11" s="10"/>
      <c r="V11" s="10"/>
      <c r="W11" s="10"/>
      <c r="X11" s="10"/>
      <c r="Y11" s="10"/>
      <c r="Z11" s="10"/>
      <c r="AA11" s="10"/>
      <c r="AB11" s="10"/>
      <c r="AC11" s="10"/>
    </row>
    <row r="12" spans="1:29">
      <c r="A12" s="197" t="s">
        <v>349</v>
      </c>
      <c r="B12" s="151">
        <v>1016</v>
      </c>
      <c r="C12" s="210">
        <v>1092</v>
      </c>
      <c r="D12" s="210">
        <v>1139</v>
      </c>
      <c r="E12" s="151">
        <v>1175</v>
      </c>
      <c r="F12" s="151">
        <v>1242</v>
      </c>
      <c r="G12" s="151">
        <v>1302</v>
      </c>
      <c r="H12" s="151">
        <v>1320</v>
      </c>
      <c r="I12" s="151">
        <v>1410</v>
      </c>
      <c r="J12" s="151">
        <v>1448</v>
      </c>
      <c r="K12" s="151">
        <v>1442</v>
      </c>
      <c r="L12" s="151">
        <v>1493</v>
      </c>
      <c r="M12" s="151">
        <v>1565</v>
      </c>
      <c r="N12" s="151">
        <v>1616</v>
      </c>
      <c r="O12" s="151">
        <v>1628</v>
      </c>
      <c r="P12" s="151">
        <v>1639</v>
      </c>
      <c r="Q12" s="151">
        <v>1657</v>
      </c>
      <c r="R12" s="150"/>
      <c r="S12" s="10"/>
      <c r="T12" s="10"/>
      <c r="U12" s="10"/>
      <c r="V12" s="10"/>
      <c r="W12" s="10"/>
      <c r="X12" s="10"/>
      <c r="Y12" s="10"/>
      <c r="Z12" s="10"/>
      <c r="AA12" s="10"/>
      <c r="AB12" s="10"/>
      <c r="AC12" s="10"/>
    </row>
    <row r="13" spans="1:29" ht="21" customHeight="1">
      <c r="A13" s="200" t="s">
        <v>350</v>
      </c>
      <c r="B13" s="151">
        <v>100</v>
      </c>
      <c r="C13" s="210">
        <v>106</v>
      </c>
      <c r="D13" s="210">
        <v>108</v>
      </c>
      <c r="E13" s="151">
        <v>108</v>
      </c>
      <c r="F13" s="151">
        <v>116</v>
      </c>
      <c r="G13" s="151">
        <v>112</v>
      </c>
      <c r="H13" s="151">
        <v>119</v>
      </c>
      <c r="I13" s="151">
        <v>128</v>
      </c>
      <c r="J13" s="151">
        <v>134</v>
      </c>
      <c r="K13" s="151">
        <v>129</v>
      </c>
      <c r="L13" s="151">
        <v>125</v>
      </c>
      <c r="M13" s="151">
        <v>131</v>
      </c>
      <c r="N13" s="151">
        <v>124</v>
      </c>
      <c r="O13" s="151">
        <v>129</v>
      </c>
      <c r="P13" s="151">
        <v>142</v>
      </c>
      <c r="Q13" s="151">
        <v>147</v>
      </c>
      <c r="R13" s="150"/>
    </row>
    <row r="14" spans="1:29">
      <c r="A14" s="197" t="s">
        <v>351</v>
      </c>
      <c r="B14" s="151">
        <v>3</v>
      </c>
      <c r="C14" s="210">
        <v>3</v>
      </c>
      <c r="D14" s="210">
        <v>5</v>
      </c>
      <c r="E14" s="151">
        <v>6</v>
      </c>
      <c r="F14" s="151">
        <v>6</v>
      </c>
      <c r="G14" s="151">
        <v>7</v>
      </c>
      <c r="H14" s="151">
        <v>7</v>
      </c>
      <c r="I14" s="151">
        <v>6</v>
      </c>
      <c r="J14" s="151">
        <v>7</v>
      </c>
      <c r="K14" s="151">
        <v>7</v>
      </c>
      <c r="L14" s="151">
        <v>7</v>
      </c>
      <c r="M14" s="151">
        <v>6</v>
      </c>
      <c r="N14" s="151">
        <v>5</v>
      </c>
      <c r="O14" s="151">
        <v>2</v>
      </c>
      <c r="P14" s="151">
        <v>4</v>
      </c>
      <c r="Q14" s="151">
        <v>5</v>
      </c>
      <c r="R14" s="150"/>
    </row>
    <row r="15" spans="1:29" s="21" customFormat="1">
      <c r="A15" s="67" t="s">
        <v>68</v>
      </c>
      <c r="B15" s="147">
        <f>SUM(B16:B25)</f>
        <v>6849</v>
      </c>
      <c r="C15" s="147">
        <f>SUM(C16:C25)</f>
        <v>6380</v>
      </c>
      <c r="D15" s="147">
        <f>SUM(D16:D25)</f>
        <v>6605</v>
      </c>
      <c r="E15" s="147">
        <f>SUM(E16:E25)</f>
        <v>6925</v>
      </c>
      <c r="F15" s="147">
        <f t="shared" ref="F15:G15" si="4">SUM(F16:F25)</f>
        <v>7211</v>
      </c>
      <c r="G15" s="147">
        <f t="shared" si="4"/>
        <v>7427</v>
      </c>
      <c r="H15" s="147">
        <f t="shared" ref="H15:Q15" si="5">SUM(H16:H25)</f>
        <v>7592</v>
      </c>
      <c r="I15" s="147">
        <f t="shared" si="5"/>
        <v>7689</v>
      </c>
      <c r="J15" s="147">
        <f t="shared" si="5"/>
        <v>7787</v>
      </c>
      <c r="K15" s="147">
        <f t="shared" si="5"/>
        <v>7915</v>
      </c>
      <c r="L15" s="147">
        <f t="shared" si="5"/>
        <v>8148</v>
      </c>
      <c r="M15" s="147">
        <f t="shared" si="5"/>
        <v>8255</v>
      </c>
      <c r="N15" s="147">
        <f t="shared" si="5"/>
        <v>8364</v>
      </c>
      <c r="O15" s="147">
        <f t="shared" si="5"/>
        <v>8415</v>
      </c>
      <c r="P15" s="147">
        <f t="shared" si="5"/>
        <v>8791</v>
      </c>
      <c r="Q15" s="147">
        <f t="shared" si="5"/>
        <v>5051</v>
      </c>
      <c r="R15" s="145"/>
    </row>
    <row r="16" spans="1:29">
      <c r="A16" s="197" t="s">
        <v>226</v>
      </c>
      <c r="B16" s="151">
        <v>4348</v>
      </c>
      <c r="C16" s="210">
        <v>3723</v>
      </c>
      <c r="D16" s="210">
        <v>3877</v>
      </c>
      <c r="E16" s="151">
        <v>4013</v>
      </c>
      <c r="F16" s="151">
        <v>4137</v>
      </c>
      <c r="G16" s="151">
        <v>4260</v>
      </c>
      <c r="H16" s="151">
        <v>4307</v>
      </c>
      <c r="I16" s="151">
        <v>4352</v>
      </c>
      <c r="J16" s="151">
        <v>4334</v>
      </c>
      <c r="K16" s="151">
        <v>4377</v>
      </c>
      <c r="L16" s="151">
        <v>4520</v>
      </c>
      <c r="M16" s="151">
        <v>4556</v>
      </c>
      <c r="N16" s="151">
        <v>4505</v>
      </c>
      <c r="O16" s="151">
        <v>4535</v>
      </c>
      <c r="P16" s="151">
        <v>4880</v>
      </c>
      <c r="Q16" s="151">
        <v>1101</v>
      </c>
      <c r="R16" s="150"/>
      <c r="S16" s="10"/>
      <c r="T16" s="10"/>
      <c r="U16" s="10"/>
      <c r="V16" s="10"/>
      <c r="W16" s="10"/>
      <c r="X16" s="10"/>
      <c r="Y16" s="10"/>
      <c r="Z16" s="10"/>
      <c r="AA16" s="10"/>
      <c r="AB16" s="10"/>
      <c r="AC16" s="10"/>
    </row>
    <row r="17" spans="1:29">
      <c r="A17" s="197" t="s">
        <v>352</v>
      </c>
      <c r="B17" s="151">
        <v>1785</v>
      </c>
      <c r="C17" s="210">
        <v>1907</v>
      </c>
      <c r="D17" s="210">
        <v>1964</v>
      </c>
      <c r="E17" s="151">
        <v>2134</v>
      </c>
      <c r="F17" s="151">
        <v>2245</v>
      </c>
      <c r="G17" s="151">
        <v>2324</v>
      </c>
      <c r="H17" s="151">
        <v>2409</v>
      </c>
      <c r="I17" s="151">
        <v>2448</v>
      </c>
      <c r="J17" s="151">
        <v>2533</v>
      </c>
      <c r="K17" s="151">
        <v>2591</v>
      </c>
      <c r="L17" s="151">
        <v>2691</v>
      </c>
      <c r="M17" s="151">
        <v>2736</v>
      </c>
      <c r="N17" s="151">
        <v>2836</v>
      </c>
      <c r="O17" s="151">
        <v>2852</v>
      </c>
      <c r="P17" s="151">
        <v>2879</v>
      </c>
      <c r="Q17" s="151">
        <v>2915</v>
      </c>
      <c r="R17" s="150"/>
      <c r="S17" s="10"/>
      <c r="T17" s="10"/>
      <c r="U17" s="10"/>
      <c r="V17" s="10"/>
      <c r="W17" s="10"/>
      <c r="X17" s="10"/>
      <c r="Y17" s="10"/>
      <c r="Z17" s="10"/>
      <c r="AA17" s="10"/>
      <c r="AB17" s="10"/>
      <c r="AC17" s="10"/>
    </row>
    <row r="18" spans="1:29">
      <c r="A18" s="197" t="s">
        <v>217</v>
      </c>
      <c r="B18" s="151">
        <v>381</v>
      </c>
      <c r="C18" s="210">
        <v>395</v>
      </c>
      <c r="D18" s="210">
        <v>391</v>
      </c>
      <c r="E18" s="151">
        <v>394</v>
      </c>
      <c r="F18" s="151">
        <v>422</v>
      </c>
      <c r="G18" s="151">
        <v>429</v>
      </c>
      <c r="H18" s="151">
        <v>449</v>
      </c>
      <c r="I18" s="151">
        <v>448</v>
      </c>
      <c r="J18" s="151">
        <v>456</v>
      </c>
      <c r="K18" s="151">
        <v>470</v>
      </c>
      <c r="L18" s="151">
        <v>477</v>
      </c>
      <c r="M18" s="151">
        <v>498</v>
      </c>
      <c r="N18" s="151">
        <v>523</v>
      </c>
      <c r="O18" s="151">
        <v>534</v>
      </c>
      <c r="P18" s="151">
        <v>535</v>
      </c>
      <c r="Q18" s="151">
        <v>551</v>
      </c>
      <c r="R18" s="150"/>
    </row>
    <row r="19" spans="1:29" ht="21" customHeight="1">
      <c r="A19" s="200" t="s">
        <v>353</v>
      </c>
      <c r="B19" s="151">
        <v>16</v>
      </c>
      <c r="C19" s="210">
        <v>17</v>
      </c>
      <c r="D19" s="210">
        <v>16</v>
      </c>
      <c r="E19" s="151">
        <v>17</v>
      </c>
      <c r="F19" s="151">
        <v>20</v>
      </c>
      <c r="G19" s="151">
        <v>21</v>
      </c>
      <c r="H19" s="151">
        <v>21</v>
      </c>
      <c r="I19" s="151">
        <v>24</v>
      </c>
      <c r="J19" s="151">
        <v>24</v>
      </c>
      <c r="K19" s="151">
        <v>19</v>
      </c>
      <c r="L19" s="151">
        <v>16</v>
      </c>
      <c r="M19" s="151">
        <v>16</v>
      </c>
      <c r="N19" s="151">
        <v>17</v>
      </c>
      <c r="O19" s="151">
        <v>16</v>
      </c>
      <c r="P19" s="151">
        <v>15</v>
      </c>
      <c r="Q19" s="151">
        <v>11</v>
      </c>
      <c r="R19" s="150"/>
    </row>
    <row r="20" spans="1:29">
      <c r="A20" s="197" t="s">
        <v>355</v>
      </c>
      <c r="B20" s="151">
        <v>1</v>
      </c>
      <c r="C20" s="210">
        <v>2</v>
      </c>
      <c r="D20" s="210">
        <v>3</v>
      </c>
      <c r="E20" s="151">
        <v>2</v>
      </c>
      <c r="F20" s="151">
        <v>3</v>
      </c>
      <c r="G20" s="151">
        <v>5</v>
      </c>
      <c r="H20" s="151">
        <v>4</v>
      </c>
      <c r="I20" s="151">
        <v>5</v>
      </c>
      <c r="J20" s="151">
        <v>3</v>
      </c>
      <c r="K20" s="151">
        <v>2</v>
      </c>
      <c r="L20" s="151">
        <v>2</v>
      </c>
      <c r="M20" s="151">
        <v>3</v>
      </c>
      <c r="N20" s="151">
        <v>4</v>
      </c>
      <c r="O20" s="151">
        <v>6</v>
      </c>
      <c r="P20" s="151">
        <v>7</v>
      </c>
      <c r="Q20" s="151">
        <v>5</v>
      </c>
      <c r="R20" s="150"/>
    </row>
    <row r="21" spans="1:29" ht="21" customHeight="1">
      <c r="A21" s="200" t="s">
        <v>356</v>
      </c>
      <c r="B21" s="151">
        <v>46</v>
      </c>
      <c r="C21" s="210">
        <v>53</v>
      </c>
      <c r="D21" s="210">
        <v>52</v>
      </c>
      <c r="E21" s="151">
        <v>64</v>
      </c>
      <c r="F21" s="151">
        <v>62</v>
      </c>
      <c r="G21" s="151">
        <v>56</v>
      </c>
      <c r="H21" s="151">
        <v>57</v>
      </c>
      <c r="I21" s="151">
        <v>51</v>
      </c>
      <c r="J21" s="151">
        <v>53</v>
      </c>
      <c r="K21" s="151">
        <v>54</v>
      </c>
      <c r="L21" s="151">
        <v>48</v>
      </c>
      <c r="M21" s="151">
        <v>46</v>
      </c>
      <c r="N21" s="151">
        <v>48</v>
      </c>
      <c r="O21" s="151">
        <v>48</v>
      </c>
      <c r="P21" s="151">
        <v>46</v>
      </c>
      <c r="Q21" s="151">
        <v>41</v>
      </c>
      <c r="R21" s="150"/>
      <c r="S21" s="10"/>
      <c r="T21" s="10"/>
      <c r="U21" s="10"/>
      <c r="V21" s="10"/>
      <c r="W21" s="10"/>
      <c r="X21" s="10"/>
      <c r="Y21" s="10"/>
      <c r="Z21" s="10"/>
      <c r="AA21" s="10"/>
      <c r="AB21" s="10"/>
      <c r="AC21" s="10"/>
    </row>
    <row r="22" spans="1:29" ht="21" customHeight="1">
      <c r="A22" s="200" t="s">
        <v>354</v>
      </c>
      <c r="B22" s="151">
        <v>250</v>
      </c>
      <c r="C22" s="210">
        <v>259</v>
      </c>
      <c r="D22" s="210">
        <v>279</v>
      </c>
      <c r="E22" s="151">
        <v>281</v>
      </c>
      <c r="F22" s="151">
        <v>298</v>
      </c>
      <c r="G22" s="151">
        <v>309</v>
      </c>
      <c r="H22" s="151">
        <v>325</v>
      </c>
      <c r="I22" s="151">
        <v>336</v>
      </c>
      <c r="J22" s="151">
        <v>356</v>
      </c>
      <c r="K22" s="151">
        <v>372</v>
      </c>
      <c r="L22" s="151">
        <v>386</v>
      </c>
      <c r="M22" s="151">
        <v>391</v>
      </c>
      <c r="N22" s="151">
        <v>420</v>
      </c>
      <c r="O22" s="151">
        <v>409</v>
      </c>
      <c r="P22" s="151">
        <v>418</v>
      </c>
      <c r="Q22" s="151">
        <v>416</v>
      </c>
      <c r="R22" s="150"/>
      <c r="S22" s="10"/>
      <c r="T22" s="10"/>
      <c r="U22" s="10"/>
      <c r="V22" s="10"/>
      <c r="W22" s="10"/>
      <c r="X22" s="10"/>
      <c r="Y22" s="10"/>
      <c r="Z22" s="10"/>
      <c r="AA22" s="10"/>
      <c r="AB22" s="10"/>
      <c r="AC22" s="10"/>
    </row>
    <row r="23" spans="1:29" ht="21" customHeight="1">
      <c r="A23" s="200" t="s">
        <v>348</v>
      </c>
      <c r="B23" s="151">
        <v>5</v>
      </c>
      <c r="C23" s="210">
        <v>8</v>
      </c>
      <c r="D23" s="210">
        <v>7</v>
      </c>
      <c r="E23" s="151">
        <v>7</v>
      </c>
      <c r="F23" s="151">
        <v>8</v>
      </c>
      <c r="G23" s="151">
        <v>7</v>
      </c>
      <c r="H23" s="151">
        <v>6</v>
      </c>
      <c r="I23" s="151">
        <v>6</v>
      </c>
      <c r="J23" s="151">
        <v>6</v>
      </c>
      <c r="K23" s="151">
        <v>7</v>
      </c>
      <c r="L23" s="151">
        <v>5</v>
      </c>
      <c r="M23" s="151">
        <v>6</v>
      </c>
      <c r="N23" s="151">
        <v>6</v>
      </c>
      <c r="O23" s="151">
        <v>8</v>
      </c>
      <c r="P23" s="151">
        <v>4</v>
      </c>
      <c r="Q23" s="151">
        <v>4</v>
      </c>
      <c r="R23" s="150"/>
      <c r="S23" s="10"/>
      <c r="T23" s="10"/>
      <c r="U23" s="10"/>
      <c r="V23" s="10"/>
      <c r="W23" s="10"/>
      <c r="X23" s="10"/>
      <c r="Y23" s="10"/>
      <c r="Z23" s="10"/>
      <c r="AA23" s="10"/>
      <c r="AB23" s="10"/>
      <c r="AC23" s="10"/>
    </row>
    <row r="24" spans="1:29" ht="21" customHeight="1">
      <c r="A24" s="200" t="s">
        <v>347</v>
      </c>
      <c r="B24" s="151">
        <v>17</v>
      </c>
      <c r="C24" s="210">
        <v>16</v>
      </c>
      <c r="D24" s="210">
        <v>16</v>
      </c>
      <c r="E24" s="151">
        <v>13</v>
      </c>
      <c r="F24" s="151">
        <v>16</v>
      </c>
      <c r="G24" s="151">
        <v>16</v>
      </c>
      <c r="H24" s="151">
        <v>14</v>
      </c>
      <c r="I24" s="151">
        <v>19</v>
      </c>
      <c r="J24" s="151">
        <v>22</v>
      </c>
      <c r="K24" s="151">
        <v>23</v>
      </c>
      <c r="L24" s="151">
        <v>3</v>
      </c>
      <c r="M24" s="151">
        <v>3</v>
      </c>
      <c r="N24" s="151">
        <v>5</v>
      </c>
      <c r="O24" s="151">
        <v>7</v>
      </c>
      <c r="P24" s="151">
        <v>7</v>
      </c>
      <c r="Q24" s="151">
        <v>7</v>
      </c>
      <c r="R24" s="150"/>
      <c r="S24" s="10"/>
      <c r="T24" s="10"/>
      <c r="U24" s="10"/>
      <c r="V24" s="10"/>
      <c r="W24" s="10"/>
      <c r="X24" s="10"/>
      <c r="Y24" s="10"/>
      <c r="Z24" s="10"/>
      <c r="AA24" s="10"/>
      <c r="AB24" s="10"/>
      <c r="AC24" s="10"/>
    </row>
    <row r="25" spans="1:29">
      <c r="A25" s="197" t="s">
        <v>346</v>
      </c>
      <c r="B25" s="151">
        <v>0</v>
      </c>
      <c r="C25" s="210">
        <v>0</v>
      </c>
      <c r="D25" s="210">
        <v>0</v>
      </c>
      <c r="E25" s="151">
        <v>0</v>
      </c>
      <c r="F25" s="151">
        <v>0</v>
      </c>
      <c r="G25" s="151">
        <v>0</v>
      </c>
      <c r="H25" s="151">
        <v>0</v>
      </c>
      <c r="I25" s="151">
        <v>0</v>
      </c>
      <c r="J25" s="151">
        <v>0</v>
      </c>
      <c r="K25" s="151">
        <v>0</v>
      </c>
      <c r="L25" s="151">
        <v>0</v>
      </c>
      <c r="M25" s="151">
        <v>0</v>
      </c>
      <c r="N25" s="151">
        <v>0</v>
      </c>
      <c r="O25" s="151">
        <v>0</v>
      </c>
      <c r="P25" s="151">
        <v>0</v>
      </c>
      <c r="Q25" s="151">
        <v>0</v>
      </c>
      <c r="R25" s="150"/>
      <c r="S25" s="10"/>
      <c r="T25" s="10"/>
      <c r="U25" s="10"/>
      <c r="V25" s="10"/>
      <c r="W25" s="10"/>
      <c r="X25" s="10"/>
      <c r="Y25" s="10"/>
      <c r="Z25" s="10"/>
      <c r="AA25" s="10"/>
      <c r="AB25" s="10"/>
      <c r="AC25" s="10"/>
    </row>
    <row r="26" spans="1:29" s="21" customFormat="1">
      <c r="A26" s="133" t="s">
        <v>140</v>
      </c>
      <c r="B26" s="146">
        <v>3502</v>
      </c>
      <c r="C26" s="146">
        <v>2023</v>
      </c>
      <c r="D26" s="146">
        <v>2027</v>
      </c>
      <c r="E26" s="146">
        <v>2059</v>
      </c>
      <c r="F26" s="146">
        <v>2106</v>
      </c>
      <c r="G26" s="146">
        <v>2149</v>
      </c>
      <c r="H26" s="146">
        <v>2134</v>
      </c>
      <c r="I26" s="146">
        <v>2072</v>
      </c>
      <c r="J26" s="146">
        <v>1948</v>
      </c>
      <c r="K26" s="146">
        <v>1946</v>
      </c>
      <c r="L26" s="146">
        <v>1987</v>
      </c>
      <c r="M26" s="146">
        <v>1879</v>
      </c>
      <c r="N26" s="146">
        <v>1746</v>
      </c>
      <c r="O26" s="146">
        <v>1631</v>
      </c>
      <c r="P26" s="146">
        <v>1781</v>
      </c>
      <c r="Q26" s="164" t="s">
        <v>52</v>
      </c>
      <c r="R26" s="163"/>
    </row>
    <row r="27" spans="1:29" s="21" customFormat="1">
      <c r="A27" s="140"/>
      <c r="B27" s="140"/>
      <c r="C27" s="140"/>
      <c r="D27" s="140"/>
      <c r="E27" s="140"/>
      <c r="F27" s="140"/>
      <c r="G27" s="140"/>
      <c r="H27" s="140"/>
      <c r="I27" s="140"/>
      <c r="J27" s="140"/>
      <c r="K27" s="144"/>
      <c r="L27" s="144"/>
      <c r="M27" s="144"/>
      <c r="N27" s="144"/>
      <c r="O27" s="144"/>
      <c r="P27" s="144"/>
      <c r="Q27" s="162"/>
      <c r="R27" s="162"/>
    </row>
    <row r="28" spans="1:29" ht="11.25" customHeight="1">
      <c r="A28" s="12" t="s">
        <v>73</v>
      </c>
      <c r="B28" s="12"/>
      <c r="C28" s="12"/>
      <c r="D28" s="12"/>
      <c r="E28" s="12"/>
      <c r="F28" s="12"/>
      <c r="G28" s="12"/>
      <c r="H28" s="12"/>
      <c r="I28" s="12"/>
      <c r="J28" s="12"/>
      <c r="K28" s="161"/>
      <c r="L28" s="161"/>
      <c r="M28" s="160"/>
      <c r="N28" s="160"/>
      <c r="O28" s="160"/>
      <c r="P28" s="160"/>
      <c r="Q28" s="159"/>
      <c r="R28" s="10"/>
      <c r="S28" s="10"/>
      <c r="T28" s="10"/>
      <c r="U28" s="10"/>
      <c r="V28" s="10"/>
      <c r="W28" s="10"/>
      <c r="X28" s="10"/>
      <c r="Y28" s="10"/>
      <c r="Z28" s="10"/>
      <c r="AA28" s="10"/>
      <c r="AB28" s="10"/>
    </row>
    <row r="29" spans="1:29" s="3" customFormat="1" ht="11.25" customHeight="1">
      <c r="A29" s="6" t="s">
        <v>159</v>
      </c>
      <c r="B29" s="6"/>
      <c r="C29" s="6"/>
      <c r="D29" s="6"/>
      <c r="E29" s="6"/>
      <c r="F29" s="6"/>
      <c r="G29" s="6"/>
      <c r="H29" s="6"/>
      <c r="I29" s="6"/>
      <c r="J29" s="6"/>
      <c r="K29" s="5"/>
      <c r="L29" s="13"/>
      <c r="N29" s="13"/>
    </row>
    <row r="30" spans="1:29" s="3" customFormat="1" ht="11.25" customHeight="1">
      <c r="A30" s="6" t="s">
        <v>51</v>
      </c>
      <c r="B30" s="6"/>
      <c r="C30" s="6"/>
      <c r="D30" s="6"/>
      <c r="E30" s="6"/>
      <c r="F30" s="6"/>
      <c r="G30" s="6"/>
      <c r="H30" s="6"/>
      <c r="I30" s="6"/>
      <c r="J30" s="6"/>
      <c r="K30" s="5"/>
      <c r="L30" s="13"/>
      <c r="N30" s="13"/>
    </row>
    <row r="31" spans="1:29">
      <c r="A31" s="6" t="s">
        <v>72</v>
      </c>
      <c r="B31" s="6"/>
      <c r="C31" s="6"/>
      <c r="D31" s="6"/>
      <c r="E31" s="6"/>
      <c r="F31" s="6"/>
      <c r="G31" s="6"/>
      <c r="H31" s="6"/>
      <c r="I31" s="6"/>
      <c r="P31" s="10"/>
      <c r="Q31" s="10"/>
      <c r="R31" s="10"/>
      <c r="S31" s="10"/>
      <c r="T31" s="10"/>
      <c r="U31" s="10"/>
      <c r="V31" s="10"/>
      <c r="W31" s="10"/>
      <c r="X31" s="10"/>
      <c r="Y31" s="10"/>
      <c r="Z31" s="10"/>
      <c r="AA31" s="10"/>
      <c r="AB31" s="10"/>
    </row>
    <row r="32" spans="1:29">
      <c r="P32" s="10"/>
      <c r="Q32" s="10"/>
      <c r="R32" s="10"/>
      <c r="S32" s="10"/>
      <c r="T32" s="10"/>
      <c r="U32" s="10"/>
      <c r="V32" s="10"/>
      <c r="W32" s="10"/>
      <c r="X32" s="10"/>
      <c r="Y32" s="10"/>
      <c r="Z32" s="10"/>
      <c r="AA32" s="10"/>
      <c r="AB32" s="10"/>
    </row>
    <row r="33" spans="16:28">
      <c r="P33" s="10"/>
      <c r="Q33" s="10"/>
      <c r="R33" s="10"/>
      <c r="S33" s="10"/>
      <c r="T33" s="10"/>
      <c r="U33" s="10"/>
      <c r="V33" s="10"/>
      <c r="W33" s="10"/>
      <c r="X33" s="10"/>
      <c r="Y33" s="10"/>
      <c r="Z33" s="10"/>
      <c r="AA33" s="10"/>
      <c r="AB33" s="10"/>
    </row>
    <row r="34" spans="16:28">
      <c r="P34" s="10"/>
      <c r="Q34" s="10"/>
      <c r="R34" s="10"/>
      <c r="S34" s="10"/>
      <c r="T34" s="10"/>
      <c r="U34" s="10"/>
      <c r="V34" s="10"/>
      <c r="W34" s="10"/>
      <c r="X34" s="10"/>
      <c r="Y34" s="10"/>
      <c r="Z34" s="10"/>
      <c r="AA34" s="10"/>
      <c r="AB34" s="10"/>
    </row>
    <row r="35" spans="16:28">
      <c r="P35" s="10"/>
      <c r="Q35" s="10"/>
      <c r="R35" s="10"/>
      <c r="S35" s="10"/>
      <c r="T35" s="10"/>
      <c r="U35" s="10"/>
      <c r="V35" s="10"/>
      <c r="W35" s="10"/>
      <c r="X35" s="10"/>
      <c r="Y35" s="10"/>
      <c r="Z35" s="10"/>
      <c r="AA35" s="10"/>
      <c r="AB35" s="10"/>
    </row>
    <row r="36" spans="16:28">
      <c r="P36" s="10"/>
      <c r="Q36" s="10"/>
      <c r="R36" s="10"/>
      <c r="S36" s="10"/>
      <c r="T36" s="10"/>
      <c r="U36" s="10"/>
      <c r="V36" s="10"/>
      <c r="W36" s="10"/>
      <c r="X36" s="10"/>
      <c r="Y36" s="10"/>
      <c r="Z36" s="10"/>
      <c r="AA36" s="10"/>
      <c r="AB36" s="10"/>
    </row>
    <row r="37" spans="16:28">
      <c r="P37" s="10"/>
      <c r="Q37" s="10"/>
      <c r="R37" s="10"/>
      <c r="S37" s="10"/>
      <c r="T37" s="10"/>
      <c r="U37" s="10"/>
      <c r="V37" s="10"/>
      <c r="W37" s="10"/>
      <c r="X37" s="10"/>
      <c r="Y37" s="10"/>
      <c r="Z37" s="10"/>
      <c r="AA37" s="10"/>
      <c r="AB37" s="10"/>
    </row>
    <row r="38" spans="16:28">
      <c r="P38" s="10"/>
      <c r="Q38" s="10"/>
      <c r="R38" s="10"/>
      <c r="S38" s="10"/>
      <c r="T38" s="10"/>
      <c r="U38" s="10"/>
      <c r="V38" s="10"/>
      <c r="W38" s="10"/>
      <c r="X38" s="10"/>
      <c r="Y38" s="10"/>
      <c r="Z38" s="10"/>
      <c r="AA38" s="10"/>
      <c r="AB38" s="10"/>
    </row>
    <row r="39" spans="16:28">
      <c r="P39" s="10"/>
      <c r="Q39" s="10"/>
      <c r="R39" s="10"/>
      <c r="S39" s="10"/>
      <c r="T39" s="10"/>
      <c r="U39" s="10"/>
      <c r="V39" s="10"/>
      <c r="W39" s="10"/>
      <c r="X39" s="10"/>
      <c r="Y39" s="10"/>
      <c r="Z39" s="10"/>
      <c r="AA39" s="10"/>
      <c r="AB39" s="10"/>
    </row>
    <row r="40" spans="16:28">
      <c r="P40" s="10"/>
      <c r="Q40" s="10"/>
      <c r="R40" s="10"/>
      <c r="S40" s="10"/>
      <c r="T40" s="10"/>
      <c r="U40" s="10"/>
      <c r="V40" s="10"/>
      <c r="W40" s="10"/>
      <c r="X40" s="10"/>
      <c r="Y40" s="10"/>
      <c r="Z40" s="10"/>
      <c r="AA40" s="10"/>
      <c r="AB40" s="10"/>
    </row>
    <row r="41" spans="16:28">
      <c r="P41" s="10"/>
      <c r="Q41" s="10"/>
      <c r="R41" s="10"/>
      <c r="S41" s="10"/>
      <c r="T41" s="10"/>
      <c r="U41" s="10"/>
      <c r="V41" s="10"/>
      <c r="W41" s="10"/>
      <c r="X41" s="10"/>
      <c r="Y41" s="10"/>
      <c r="Z41" s="10"/>
      <c r="AA41" s="10"/>
      <c r="AB41" s="10"/>
    </row>
    <row r="42" spans="16:28">
      <c r="P42" s="10"/>
      <c r="Q42" s="10"/>
      <c r="R42" s="10"/>
      <c r="S42" s="10"/>
      <c r="T42" s="10"/>
      <c r="U42" s="10"/>
      <c r="V42" s="10"/>
      <c r="W42" s="10"/>
      <c r="X42" s="10"/>
      <c r="Y42" s="10"/>
      <c r="Z42" s="10"/>
      <c r="AA42" s="10"/>
      <c r="AB42" s="10"/>
    </row>
    <row r="43" spans="16:28">
      <c r="P43" s="10"/>
      <c r="Q43" s="10"/>
      <c r="R43" s="10"/>
      <c r="S43" s="10"/>
      <c r="T43" s="10"/>
      <c r="U43" s="10"/>
      <c r="V43" s="10"/>
      <c r="W43" s="10"/>
      <c r="X43" s="10"/>
      <c r="Y43" s="10"/>
      <c r="Z43" s="10"/>
      <c r="AA43" s="10"/>
      <c r="AB43" s="10"/>
    </row>
    <row r="44" spans="16:28">
      <c r="P44" s="10"/>
      <c r="Q44" s="10"/>
      <c r="R44" s="10"/>
      <c r="S44" s="10"/>
      <c r="T44" s="10"/>
      <c r="U44" s="10"/>
      <c r="V44" s="10"/>
      <c r="W44" s="10"/>
      <c r="X44" s="10"/>
      <c r="Y44" s="10"/>
      <c r="Z44" s="10"/>
      <c r="AA44" s="10"/>
      <c r="AB44" s="10"/>
    </row>
    <row r="46" spans="16:28">
      <c r="P46" s="10"/>
    </row>
    <row r="47" spans="16:28">
      <c r="P47" s="10"/>
      <c r="Q47" s="10"/>
      <c r="R47" s="10"/>
      <c r="S47" s="10"/>
      <c r="T47" s="10"/>
      <c r="U47" s="10"/>
      <c r="V47" s="10"/>
      <c r="W47" s="10"/>
      <c r="X47" s="10"/>
      <c r="Y47" s="10"/>
      <c r="Z47" s="10"/>
      <c r="AA47" s="10"/>
      <c r="AB47" s="10"/>
    </row>
    <row r="48" spans="16:28">
      <c r="P48" s="10"/>
      <c r="Q48" s="10"/>
      <c r="R48" s="10"/>
      <c r="S48" s="10"/>
      <c r="T48" s="10"/>
      <c r="U48" s="10"/>
      <c r="V48" s="10"/>
      <c r="W48" s="10"/>
      <c r="X48" s="10"/>
      <c r="Y48" s="10"/>
      <c r="Z48" s="10"/>
      <c r="AA48" s="10"/>
      <c r="AB48" s="10"/>
    </row>
    <row r="49" spans="16:28">
      <c r="P49" s="10"/>
      <c r="Q49" s="10"/>
      <c r="R49" s="10"/>
      <c r="S49" s="10"/>
      <c r="T49" s="10"/>
      <c r="U49" s="10"/>
      <c r="V49" s="10"/>
      <c r="W49" s="10"/>
      <c r="X49" s="10"/>
      <c r="Y49" s="10"/>
      <c r="Z49" s="10"/>
      <c r="AA49" s="10"/>
      <c r="AB49" s="10"/>
    </row>
  </sheetData>
  <pageMargins left="0.45" right="0" top="1" bottom="1" header="0.5" footer="0.5"/>
  <pageSetup firstPageNumber="13" orientation="portrait" useFirstPageNumber="1" horizontalDpi="4294967292" verticalDpi="300" r:id="rId1"/>
  <headerFooter alignWithMargins="0">
    <oddFooter>&amp;C&amp;P of 31</oddFooter>
  </headerFooter>
  <ignoredErrors>
    <ignoredError sqref="B15:K15"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41</vt:i4>
      </vt:variant>
    </vt:vector>
  </HeadingPairs>
  <TitlesOfParts>
    <vt:vector size="66" baseType="lpstr">
      <vt:lpstr>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12a</vt:lpstr>
      <vt:lpstr>Table 13</vt:lpstr>
      <vt:lpstr>Table 13a</vt:lpstr>
      <vt:lpstr>Table 14</vt:lpstr>
      <vt:lpstr>Table 15</vt:lpstr>
      <vt:lpstr>Table 16</vt:lpstr>
      <vt:lpstr>Table 17</vt:lpstr>
      <vt:lpstr>Table 18</vt:lpstr>
      <vt:lpstr>Table 19</vt:lpstr>
      <vt:lpstr>Table 20</vt:lpstr>
      <vt:lpstr>Table 21</vt:lpstr>
      <vt:lpstr>Table 22</vt:lpstr>
      <vt:lpstr>'Table 5'!\S</vt:lpstr>
      <vt:lpstr>'Table 9'!\S</vt:lpstr>
      <vt:lpstr>ESTIMATED_ACTIVE_WOMEN_AIRMEN_CERTIFICATES_HELD</vt:lpstr>
      <vt:lpstr>ForTable4</vt:lpstr>
      <vt:lpstr>NOTES!Print_Area</vt:lpstr>
      <vt:lpstr>'Table 1'!Print_Area</vt:lpstr>
      <vt:lpstr>'Table 10'!Print_Area</vt:lpstr>
      <vt:lpstr>'Table 11'!Print_Area</vt:lpstr>
      <vt:lpstr>'Table 12'!Print_Area</vt:lpstr>
      <vt:lpstr>'Table 12a'!Print_Area</vt:lpstr>
      <vt:lpstr>'Table 13'!Print_Area</vt:lpstr>
      <vt:lpstr>'Table 13a'!Print_Area</vt:lpstr>
      <vt:lpstr>'Table 14'!Print_Area</vt:lpstr>
      <vt:lpstr>'Table 15'!Print_Area</vt:lpstr>
      <vt:lpstr>'Table 16'!Print_Area</vt:lpstr>
      <vt:lpstr>'Table 17'!Print_Area</vt:lpstr>
      <vt:lpstr>'Table 18'!Print_Area</vt:lpstr>
      <vt:lpstr>'Table 19'!Print_Area</vt:lpstr>
      <vt:lpstr>'Table 2'!Print_Area</vt:lpstr>
      <vt:lpstr>'Table 20'!Print_Area</vt:lpstr>
      <vt:lpstr>'Table 21'!Print_Area</vt:lpstr>
      <vt:lpstr>'Table 22'!Print_Area</vt:lpstr>
      <vt:lpstr>'Table 3'!Print_Area</vt:lpstr>
      <vt:lpstr>'Table 4'!Print_Area</vt:lpstr>
      <vt:lpstr>'Table 5'!Print_Area</vt:lpstr>
      <vt:lpstr>'Table 6'!Print_Area</vt:lpstr>
      <vt:lpstr>'Table 7'!Print_Area</vt:lpstr>
      <vt:lpstr>'Table 8'!Print_Area</vt:lpstr>
      <vt:lpstr>'Table 9'!Print_Area</vt:lpstr>
      <vt:lpstr>'Table 10'!Print_Titles</vt:lpstr>
      <vt:lpstr>'Table 14'!Print_Titles</vt:lpstr>
      <vt:lpstr>'Table 15'!Print_Titles</vt:lpstr>
      <vt:lpstr>'Table 3'!Print_Titles</vt:lpstr>
      <vt:lpstr>'Table 4'!Print_Titles</vt:lpstr>
      <vt:lpstr>'Table 5'!Print_Titles</vt:lpstr>
      <vt:lpstr>'Table 6'!Print_Titles</vt:lpstr>
      <vt:lpstr>'Table 7'!Print_Titles</vt:lpstr>
      <vt:lpstr>'Table 9'!Print_Titles</vt:lpstr>
      <vt:lpstr>SPACE</vt:lpstr>
      <vt:lpstr>TABLE_2</vt:lpstr>
      <vt:lpstr>Table4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2016 ACTIVE CIVIL AIRMEN STATISTICS</dc:title>
  <dc:creator>H. Anna Barlett | 202-267-4070 | Anna.Barlett@faa.gov</dc:creator>
  <cp:lastModifiedBy>Barlett, Anna (FAA)</cp:lastModifiedBy>
  <cp:lastPrinted>2017-02-16T21:06:28Z</cp:lastPrinted>
  <dcterms:created xsi:type="dcterms:W3CDTF">2011-04-13T17:06:47Z</dcterms:created>
  <dcterms:modified xsi:type="dcterms:W3CDTF">2017-02-17T20:13:02Z</dcterms:modified>
</cp:coreProperties>
</file>