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72" windowWidth="15240" windowHeight="8352" tabRatio="868"/>
  </bookViews>
  <sheets>
    <sheet name="NOTES" sheetId="28" r:id="rId1"/>
    <sheet name="Table 1" sheetId="4" r:id="rId2"/>
    <sheet name="Table 2" sheetId="3" r:id="rId3"/>
    <sheet name="Table 3" sheetId="7" r:id="rId4"/>
    <sheet name="Table 4" sheetId="8" r:id="rId5"/>
    <sheet name="Table 5" sheetId="12" r:id="rId6"/>
    <sheet name="Table 6" sheetId="13" r:id="rId7"/>
    <sheet name="Table 7" sheetId="10" r:id="rId8"/>
    <sheet name="Table 8" sheetId="11" r:id="rId9"/>
    <sheet name="Table 9" sheetId="9" r:id="rId10"/>
    <sheet name="Table 10" sheetId="5" r:id="rId11"/>
    <sheet name="Table 11" sheetId="6" r:id="rId12"/>
    <sheet name="Table 12" sheetId="17" r:id="rId13"/>
    <sheet name="Table 12a" sheetId="18" r:id="rId14"/>
    <sheet name="Table 13" sheetId="19" r:id="rId15"/>
    <sheet name="Table 13a" sheetId="20" r:id="rId16"/>
    <sheet name="Table 14" sheetId="15" r:id="rId17"/>
    <sheet name="Table 15" sheetId="16" r:id="rId18"/>
    <sheet name="Table 16" sheetId="21" r:id="rId19"/>
    <sheet name="Table 17" sheetId="22" r:id="rId20"/>
    <sheet name="Table 18" sheetId="23" r:id="rId21"/>
    <sheet name="Table 19" sheetId="24" r:id="rId22"/>
    <sheet name="Table 20" sheetId="25" r:id="rId23"/>
    <sheet name="Table 21" sheetId="26" r:id="rId24"/>
    <sheet name="Table 22" sheetId="27" r:id="rId25"/>
  </sheets>
  <externalReferences>
    <externalReference r:id="rId26"/>
  </externalReferences>
  <definedNames>
    <definedName name="\S" localSheetId="0">'[1]Table 10'!#REF!</definedName>
    <definedName name="\S" localSheetId="16">'Table 14'!#REF!</definedName>
    <definedName name="\S" localSheetId="17">'Table 15'!#REF!</definedName>
    <definedName name="\S" localSheetId="5">'Table 5'!$J$2</definedName>
    <definedName name="\S" localSheetId="6">'Table 6'!#REF!</definedName>
    <definedName name="\S" localSheetId="9">'Table 9'!$P$2</definedName>
    <definedName name="\S">'Table 10'!#REF!</definedName>
    <definedName name="_5" localSheetId="0">'[1]Table 6'!#REF!</definedName>
    <definedName name="_5">'Table 6'!#REF!</definedName>
    <definedName name="aGE" localSheetId="0">#REF!</definedName>
    <definedName name="aGE">#REF!</definedName>
    <definedName name="AgeW">#REF!</definedName>
    <definedName name="APR2OR">#REF!</definedName>
    <definedName name="APR2RE">#REF!</definedName>
    <definedName name="APROR">#REF!</definedName>
    <definedName name="APRRE">#REF!</definedName>
    <definedName name="AUGOR">#REF!</definedName>
    <definedName name="AUGRE">#REF!</definedName>
    <definedName name="AvAgeW2010">#REF!</definedName>
    <definedName name="AveAGE">#REF!</definedName>
    <definedName name="AveAgeW">#REF!</definedName>
    <definedName name="CERT">#REF!</definedName>
    <definedName name="DECOR">#REF!</definedName>
    <definedName name="DECRE">#REF!</definedName>
    <definedName name="ESTIMATED_ACTIVE_WOMEN_AIRMEN_CERTIFICATES_HELD">'Table 2'!$A$2</definedName>
    <definedName name="FEB2OR">#REF!</definedName>
    <definedName name="FEB2RE">#REF!</definedName>
    <definedName name="FEBOR">#REF!</definedName>
    <definedName name="FEBRE">#REF!</definedName>
    <definedName name="ForTable4">'Table 3'!$A$7:$B$58</definedName>
    <definedName name="FSDO">#REF!</definedName>
    <definedName name="InstrumentMaster">#REF!</definedName>
    <definedName name="JAN2OR">#REF!</definedName>
    <definedName name="JAN2RE">#REF!</definedName>
    <definedName name="JANOR">#REF!</definedName>
    <definedName name="JANRE">#REF!</definedName>
    <definedName name="JULOR">#REF!</definedName>
    <definedName name="JULRE">#REF!</definedName>
    <definedName name="JUNOR">#REF!</definedName>
    <definedName name="JUNRE">#REF!</definedName>
    <definedName name="MAR2OR">#REF!</definedName>
    <definedName name="MAR2RE">#REF!</definedName>
    <definedName name="MAROR">#REF!</definedName>
    <definedName name="MARRE">#REF!</definedName>
    <definedName name="Master4T1pl">#REF!</definedName>
    <definedName name="MAYOR">#REF!</definedName>
    <definedName name="MAYRE">#REF!</definedName>
    <definedName name="NonPilot">#REF!</definedName>
    <definedName name="NonPilotandWomen">#REF!</definedName>
    <definedName name="NOVOR">#REF!</definedName>
    <definedName name="NOVRE">#REF!</definedName>
    <definedName name="OCTOR">#REF!</definedName>
    <definedName name="OCTRE">#REF!</definedName>
    <definedName name="_xlnm.Print_Area" localSheetId="0">NOTES!$A$1:$B$34</definedName>
    <definedName name="_xlnm.Print_Area" localSheetId="1">'Table 1'!$A$1:$N$45</definedName>
    <definedName name="_xlnm.Print_Area" localSheetId="10">'Table 10'!$A$1:$N$47</definedName>
    <definedName name="_xlnm.Print_Area" localSheetId="11">'Table 11'!$A$1:$F$26</definedName>
    <definedName name="_xlnm.Print_Area" localSheetId="12">'Table 12'!$A$1:$I$30</definedName>
    <definedName name="_xlnm.Print_Area" localSheetId="13">'Table 12a'!$A$1:$I$30</definedName>
    <definedName name="_xlnm.Print_Area" localSheetId="14">'Table 13'!$A$1:$H$30</definedName>
    <definedName name="_xlnm.Print_Area" localSheetId="15">'Table 13a'!$A$1:$H$21</definedName>
    <definedName name="_xlnm.Print_Area" localSheetId="16">'Table 14'!$A$1:$J$90</definedName>
    <definedName name="_xlnm.Print_Area" localSheetId="17">'Table 15'!$A$1:$J$89</definedName>
    <definedName name="_xlnm.Print_Area" localSheetId="18">'Table 16'!$A$1:$J$40</definedName>
    <definedName name="_xlnm.Print_Area" localSheetId="19">'Table 17'!$A$1:$P$39</definedName>
    <definedName name="_xlnm.Print_Area" localSheetId="20">'Table 18'!$A$1:$P$41</definedName>
    <definedName name="_xlnm.Print_Area" localSheetId="21">'Table 19'!$A$1:$I$31</definedName>
    <definedName name="_xlnm.Print_Area" localSheetId="2">'Table 2'!$A$1:$P$36</definedName>
    <definedName name="_xlnm.Print_Area" localSheetId="22">'Table 20'!$A$1:$I$37</definedName>
    <definedName name="_xlnm.Print_Area" localSheetId="23">'Table 21'!$A$1:$N$11</definedName>
    <definedName name="_xlnm.Print_Area" localSheetId="24">'Table 22'!$A$1:$P$21</definedName>
    <definedName name="_xlnm.Print_Area" localSheetId="3">'Table 3'!$A$1:$K$70</definedName>
    <definedName name="_xlnm.Print_Area" localSheetId="4">'Table 4'!$A$7:$P$72</definedName>
    <definedName name="_xlnm.Print_Area" localSheetId="5">'Table 5'!$A$7:$H$88</definedName>
    <definedName name="_xlnm.Print_Area" localSheetId="6">'Table 6'!$A$7:$H$87</definedName>
    <definedName name="_xlnm.Print_Area" localSheetId="7">'Table 7'!$A$1:$P$40</definedName>
    <definedName name="_xlnm.Print_Area" localSheetId="8">'Table 8'!$A$1:$P$31</definedName>
    <definedName name="_xlnm.Print_Area" localSheetId="9">'Table 9'!$A$1:$K$67</definedName>
    <definedName name="_xlnm.Print_Titles" localSheetId="10">'Table 10'!$1:$5</definedName>
    <definedName name="_xlnm.Print_Titles" localSheetId="16">'Table 14'!$1:$6</definedName>
    <definedName name="_xlnm.Print_Titles" localSheetId="17">'Table 15'!$1:$6</definedName>
    <definedName name="_xlnm.Print_Titles" localSheetId="3">'Table 3'!$1:$6</definedName>
    <definedName name="_xlnm.Print_Titles" localSheetId="4">'Table 4'!$1:$6</definedName>
    <definedName name="_xlnm.Print_Titles" localSheetId="5">'Table 5'!$1:$6</definedName>
    <definedName name="_xlnm.Print_Titles" localSheetId="6">'Table 6'!$1:$6</definedName>
    <definedName name="_xlnm.Print_Titles" localSheetId="7">'Table 7'!$1:$5</definedName>
    <definedName name="_xlnm.Print_Titles" localSheetId="9">'Table 9'!$1:$6</definedName>
    <definedName name="RegionCheck">#REF!</definedName>
    <definedName name="RegionContNP">#REF!</definedName>
    <definedName name="RegionControl">#REF!</definedName>
    <definedName name="RegionControlNPAll">#REF!</definedName>
    <definedName name="RegionControlNPW">#REF!</definedName>
    <definedName name="RegionControlWNP">#REF!</definedName>
    <definedName name="RegionWControl">#REF!</definedName>
    <definedName name="SEPOR">#REF!</definedName>
    <definedName name="SEPRE">#REF!</definedName>
    <definedName name="SPACE">'Table 5'!$J$2:$L$2</definedName>
    <definedName name="StatesTotal">#REF!</definedName>
    <definedName name="StatesWomen">#REF!</definedName>
    <definedName name="TABLE_2">'Table 2'!$A$1:$A$3</definedName>
    <definedName name="Table11">#REF!</definedName>
    <definedName name="Table1718">#REF!</definedName>
    <definedName name="Table21">#REF!</definedName>
    <definedName name="Table22">#REF!</definedName>
    <definedName name="Table4">'Table 3'!$A$7:$B$58</definedName>
    <definedName name="Women">#REF!</definedName>
    <definedName name="WomenStat">#REF!</definedName>
    <definedName name="WomenStats">#REF!</definedName>
  </definedNames>
  <calcPr calcId="145621"/>
</workbook>
</file>

<file path=xl/calcChain.xml><?xml version="1.0" encoding="utf-8"?>
<calcChain xmlns="http://schemas.openxmlformats.org/spreadsheetml/2006/main">
  <c r="B6" i="27" l="1"/>
  <c r="C6" i="27"/>
  <c r="D6" i="27"/>
  <c r="E6" i="27"/>
  <c r="F6" i="27"/>
  <c r="G6" i="27"/>
  <c r="H6" i="27"/>
  <c r="I6" i="27"/>
  <c r="J6" i="27"/>
  <c r="K6" i="27"/>
  <c r="L6" i="27"/>
  <c r="N6" i="27"/>
  <c r="O6" i="27"/>
  <c r="P6" i="27"/>
  <c r="M18" i="27"/>
  <c r="M6" i="27" s="1"/>
  <c r="B6" i="26" l="1"/>
  <c r="C6" i="26"/>
  <c r="D6" i="26"/>
  <c r="E6" i="26"/>
  <c r="F6" i="26"/>
  <c r="G6" i="26"/>
  <c r="H6" i="26"/>
  <c r="I6" i="26"/>
  <c r="J6" i="26"/>
  <c r="K6" i="26"/>
  <c r="L6" i="26"/>
  <c r="M6" i="26"/>
  <c r="N6" i="26"/>
  <c r="O6" i="26"/>
  <c r="P6" i="26"/>
  <c r="B7" i="25"/>
  <c r="D7" i="25" s="1"/>
  <c r="C7" i="25"/>
  <c r="F7" i="25"/>
  <c r="I7" i="25" s="1"/>
  <c r="G7" i="25"/>
  <c r="D8" i="25"/>
  <c r="H8" i="25"/>
  <c r="H7" i="25" s="1"/>
  <c r="D9" i="25"/>
  <c r="E9" i="25" s="1"/>
  <c r="H9" i="25"/>
  <c r="D11" i="25"/>
  <c r="E11" i="25" s="1"/>
  <c r="H11" i="25"/>
  <c r="I11" i="25"/>
  <c r="D12" i="25"/>
  <c r="E12" i="25" s="1"/>
  <c r="H12" i="25"/>
  <c r="I12" i="25"/>
  <c r="D13" i="25"/>
  <c r="E13" i="25" s="1"/>
  <c r="H13" i="25"/>
  <c r="I13" i="25"/>
  <c r="D14" i="25"/>
  <c r="E14" i="25" s="1"/>
  <c r="H14" i="25"/>
  <c r="I14" i="25"/>
  <c r="D15" i="25"/>
  <c r="E15" i="25" s="1"/>
  <c r="H15" i="25"/>
  <c r="D16" i="25"/>
  <c r="E16" i="25" s="1"/>
  <c r="H16" i="25"/>
  <c r="I16" i="25" s="1"/>
  <c r="B17" i="25"/>
  <c r="C17" i="25"/>
  <c r="F17" i="25"/>
  <c r="I17" i="25" s="1"/>
  <c r="G17" i="25"/>
  <c r="H17" i="25" s="1"/>
  <c r="D18" i="25"/>
  <c r="E18" i="25" s="1"/>
  <c r="H18" i="25"/>
  <c r="I18" i="25" s="1"/>
  <c r="D19" i="25"/>
  <c r="E19" i="25" s="1"/>
  <c r="H19" i="25"/>
  <c r="D20" i="25"/>
  <c r="H20" i="25"/>
  <c r="D21" i="25"/>
  <c r="H21" i="25"/>
  <c r="D22" i="25"/>
  <c r="E22" i="25"/>
  <c r="H22" i="25"/>
  <c r="I22" i="25" s="1"/>
  <c r="D23" i="25"/>
  <c r="H23" i="25"/>
  <c r="D24" i="25"/>
  <c r="H24" i="25"/>
  <c r="D25" i="25"/>
  <c r="E25" i="25"/>
  <c r="H25" i="25"/>
  <c r="D26" i="25"/>
  <c r="H26" i="25"/>
  <c r="D27" i="25"/>
  <c r="E27" i="25" s="1"/>
  <c r="H27" i="25"/>
  <c r="B7" i="24"/>
  <c r="E7" i="24" s="1"/>
  <c r="C7" i="24"/>
  <c r="D7" i="24"/>
  <c r="F7" i="24"/>
  <c r="G7" i="24"/>
  <c r="D8" i="24"/>
  <c r="E8" i="24"/>
  <c r="H8" i="24"/>
  <c r="H7" i="24" s="1"/>
  <c r="D9" i="24"/>
  <c r="E9" i="24"/>
  <c r="H9" i="24"/>
  <c r="I9" i="24" s="1"/>
  <c r="D11" i="24"/>
  <c r="E11" i="24"/>
  <c r="H11" i="24"/>
  <c r="I11" i="24" s="1"/>
  <c r="D12" i="24"/>
  <c r="E12" i="24"/>
  <c r="H12" i="24"/>
  <c r="I12" i="24" s="1"/>
  <c r="D13" i="24"/>
  <c r="E13" i="24" s="1"/>
  <c r="H13" i="24"/>
  <c r="I13" i="24" s="1"/>
  <c r="D14" i="24"/>
  <c r="E14" i="24" s="1"/>
  <c r="H14" i="24"/>
  <c r="I14" i="24" s="1"/>
  <c r="D15" i="24"/>
  <c r="E15" i="24" s="1"/>
  <c r="H15" i="24"/>
  <c r="I15" i="24" s="1"/>
  <c r="D16" i="24"/>
  <c r="E16" i="24" s="1"/>
  <c r="H16" i="24"/>
  <c r="I16" i="24" s="1"/>
  <c r="B17" i="24"/>
  <c r="C17" i="24"/>
  <c r="F17" i="24"/>
  <c r="G17" i="24"/>
  <c r="H17" i="24"/>
  <c r="I17" i="24" s="1"/>
  <c r="D18" i="24"/>
  <c r="E18" i="24" s="1"/>
  <c r="H18" i="24"/>
  <c r="I18" i="24" s="1"/>
  <c r="D19" i="24"/>
  <c r="E19" i="24" s="1"/>
  <c r="H19" i="24"/>
  <c r="D20" i="24"/>
  <c r="H20" i="24"/>
  <c r="I20" i="24" s="1"/>
  <c r="D21" i="24"/>
  <c r="D17" i="24" s="1"/>
  <c r="E17" i="24" s="1"/>
  <c r="H21" i="24"/>
  <c r="D22" i="24"/>
  <c r="E22" i="24" s="1"/>
  <c r="H22" i="24"/>
  <c r="I22" i="24" s="1"/>
  <c r="D23" i="24"/>
  <c r="D24" i="24"/>
  <c r="H24" i="24"/>
  <c r="I24" i="24" s="1"/>
  <c r="D25" i="24"/>
  <c r="E25" i="24"/>
  <c r="H25" i="24"/>
  <c r="I25" i="24" s="1"/>
  <c r="D26" i="24"/>
  <c r="H26" i="24"/>
  <c r="D27" i="24"/>
  <c r="E27" i="24" s="1"/>
  <c r="H27" i="24"/>
  <c r="I27" i="24" s="1"/>
  <c r="B6" i="23"/>
  <c r="C6" i="23"/>
  <c r="D6" i="23"/>
  <c r="E6" i="23"/>
  <c r="F6" i="23"/>
  <c r="G6" i="23"/>
  <c r="H6" i="23"/>
  <c r="I6" i="23"/>
  <c r="J6" i="23"/>
  <c r="K6" i="23"/>
  <c r="L6" i="23"/>
  <c r="N6" i="23"/>
  <c r="O6" i="23"/>
  <c r="P6" i="23"/>
  <c r="M11" i="23"/>
  <c r="M6" i="23" s="1"/>
  <c r="M12" i="23"/>
  <c r="M13" i="23"/>
  <c r="M14" i="23"/>
  <c r="M15" i="23"/>
  <c r="M16" i="23"/>
  <c r="B18" i="23"/>
  <c r="C18" i="23"/>
  <c r="D18" i="23"/>
  <c r="E18" i="23"/>
  <c r="F18" i="23"/>
  <c r="G18" i="23"/>
  <c r="H18" i="23"/>
  <c r="I18" i="23"/>
  <c r="J18" i="23"/>
  <c r="K18" i="23"/>
  <c r="L18" i="23"/>
  <c r="N18" i="23"/>
  <c r="O18" i="23"/>
  <c r="P18" i="23"/>
  <c r="M21" i="23"/>
  <c r="M18" i="23" s="1"/>
  <c r="B6" i="22"/>
  <c r="C6" i="22"/>
  <c r="D6" i="22"/>
  <c r="E6" i="22"/>
  <c r="F6" i="22"/>
  <c r="G6" i="22"/>
  <c r="H6" i="22"/>
  <c r="I6" i="22"/>
  <c r="J6" i="22"/>
  <c r="K6" i="22"/>
  <c r="L6" i="22"/>
  <c r="N6" i="22"/>
  <c r="O6" i="22"/>
  <c r="M8" i="22"/>
  <c r="P8" i="22"/>
  <c r="M11" i="22"/>
  <c r="P11" i="22"/>
  <c r="M12" i="22"/>
  <c r="P12" i="22"/>
  <c r="M13" i="22"/>
  <c r="P13" i="22"/>
  <c r="M14" i="22"/>
  <c r="P14" i="22"/>
  <c r="M15" i="22"/>
  <c r="P15" i="22"/>
  <c r="M16" i="22"/>
  <c r="P16" i="22"/>
  <c r="M17" i="22"/>
  <c r="B18" i="22"/>
  <c r="C18" i="22"/>
  <c r="D18" i="22"/>
  <c r="E18" i="22"/>
  <c r="F18" i="22"/>
  <c r="G18" i="22"/>
  <c r="H18" i="22"/>
  <c r="I18" i="22"/>
  <c r="J18" i="22"/>
  <c r="K18" i="22"/>
  <c r="L18" i="22"/>
  <c r="N18" i="22"/>
  <c r="O18" i="22"/>
  <c r="P19" i="22"/>
  <c r="P21" i="22"/>
  <c r="M23" i="22"/>
  <c r="P23" i="22"/>
  <c r="P24" i="22"/>
  <c r="M25" i="22"/>
  <c r="P25" i="22"/>
  <c r="M28" i="22"/>
  <c r="P28" i="22"/>
  <c r="D7" i="21"/>
  <c r="C7" i="21" s="1"/>
  <c r="E7" i="21"/>
  <c r="F7" i="21"/>
  <c r="H7" i="21"/>
  <c r="G7" i="21" s="1"/>
  <c r="I7" i="21"/>
  <c r="J7" i="21"/>
  <c r="C8" i="21"/>
  <c r="B8" i="21" s="1"/>
  <c r="G8" i="21"/>
  <c r="C9" i="21"/>
  <c r="G9" i="21"/>
  <c r="B9" i="21" s="1"/>
  <c r="B10" i="21"/>
  <c r="C10" i="21"/>
  <c r="G10" i="21"/>
  <c r="C12" i="21"/>
  <c r="B12" i="21" s="1"/>
  <c r="G12" i="21"/>
  <c r="C13" i="21"/>
  <c r="B13" i="21" s="1"/>
  <c r="G13" i="21"/>
  <c r="C14" i="21"/>
  <c r="B14" i="21" s="1"/>
  <c r="G14" i="21"/>
  <c r="B15" i="21"/>
  <c r="C15" i="21"/>
  <c r="G15" i="21"/>
  <c r="C16" i="21"/>
  <c r="B16" i="21" s="1"/>
  <c r="G16" i="21"/>
  <c r="C17" i="21"/>
  <c r="B17" i="21" s="1"/>
  <c r="G17" i="21"/>
  <c r="D18" i="21"/>
  <c r="E18" i="21"/>
  <c r="F18" i="21"/>
  <c r="H18" i="21"/>
  <c r="I18" i="21"/>
  <c r="J18" i="21"/>
  <c r="C19" i="21"/>
  <c r="C18" i="21" s="1"/>
  <c r="G19" i="21"/>
  <c r="G18" i="21" s="1"/>
  <c r="C20" i="21"/>
  <c r="B20" i="21" s="1"/>
  <c r="G20" i="21"/>
  <c r="B21" i="21"/>
  <c r="C21" i="21"/>
  <c r="G21" i="21"/>
  <c r="C22" i="21"/>
  <c r="B22" i="21" s="1"/>
  <c r="G22" i="21"/>
  <c r="C23" i="21"/>
  <c r="B23" i="21" s="1"/>
  <c r="G23" i="21"/>
  <c r="C24" i="21"/>
  <c r="B24" i="21" s="1"/>
  <c r="G24" i="21"/>
  <c r="B25" i="21"/>
  <c r="C25" i="21"/>
  <c r="G25" i="21"/>
  <c r="C26" i="21"/>
  <c r="B26" i="21" s="1"/>
  <c r="G26" i="21"/>
  <c r="C27" i="21"/>
  <c r="B27" i="21" s="1"/>
  <c r="G27" i="21"/>
  <c r="C28" i="21"/>
  <c r="B28" i="21" s="1"/>
  <c r="G28" i="21"/>
  <c r="P6" i="22" l="1"/>
  <c r="M18" i="22"/>
  <c r="P18" i="22"/>
  <c r="M6" i="22"/>
  <c r="E17" i="25"/>
  <c r="B7" i="21"/>
  <c r="I7" i="24"/>
  <c r="E7" i="25"/>
  <c r="B19" i="21"/>
  <c r="B18" i="21" s="1"/>
  <c r="D17" i="25"/>
  <c r="C8" i="18"/>
  <c r="B8" i="18" s="1"/>
  <c r="D8" i="18"/>
  <c r="E8" i="18"/>
  <c r="F8" i="18"/>
  <c r="G8" i="18"/>
  <c r="H8" i="18"/>
  <c r="I8" i="18"/>
  <c r="B9" i="18"/>
  <c r="B10" i="18"/>
  <c r="B11" i="18"/>
  <c r="B12" i="18"/>
  <c r="B13" i="18"/>
  <c r="B14" i="18"/>
  <c r="B15" i="18"/>
  <c r="B16" i="18"/>
  <c r="B17" i="18"/>
  <c r="B18" i="18"/>
  <c r="B19" i="18"/>
  <c r="B20" i="18"/>
  <c r="B21" i="18"/>
  <c r="B22" i="18"/>
  <c r="B23" i="18"/>
  <c r="C8" i="17"/>
  <c r="D8" i="17"/>
  <c r="E8" i="17"/>
  <c r="F8" i="17"/>
  <c r="B8" i="17" s="1"/>
  <c r="G8" i="17"/>
  <c r="H8" i="17"/>
  <c r="I8" i="17"/>
  <c r="B9" i="17"/>
  <c r="B10" i="17"/>
  <c r="B11" i="17"/>
  <c r="B12" i="17"/>
  <c r="B13" i="17"/>
  <c r="B14" i="17"/>
  <c r="B15" i="17"/>
  <c r="B16" i="17"/>
  <c r="B17" i="17"/>
  <c r="B18" i="17"/>
  <c r="B19" i="17"/>
  <c r="B20" i="17"/>
  <c r="B21" i="17"/>
  <c r="B22" i="17"/>
  <c r="B23" i="17"/>
  <c r="A4" i="16" l="1"/>
  <c r="E22" i="6" l="1"/>
  <c r="E23" i="6"/>
  <c r="E24" i="6"/>
  <c r="E11" i="6" l="1"/>
  <c r="C36" i="5"/>
  <c r="C32" i="5"/>
  <c r="C15" i="5"/>
  <c r="C8" i="5"/>
  <c r="C15" i="11"/>
  <c r="C7" i="11"/>
  <c r="C32" i="10"/>
  <c r="C15" i="10"/>
  <c r="C7" i="10"/>
  <c r="D4" i="12"/>
  <c r="C52" i="8"/>
  <c r="C40" i="8"/>
  <c r="C36" i="8"/>
  <c r="C19" i="8"/>
  <c r="C12" i="8"/>
  <c r="C14" i="3"/>
  <c r="C6" i="3"/>
  <c r="C6" i="11" l="1"/>
  <c r="C6" i="5"/>
  <c r="C6" i="10"/>
  <c r="C7" i="8"/>
  <c r="C18" i="4" l="1"/>
  <c r="C6" i="4"/>
  <c r="E12" i="6" l="1"/>
  <c r="D36" i="5"/>
  <c r="D32" i="5"/>
  <c r="D15" i="5"/>
  <c r="D8" i="5"/>
  <c r="D15" i="11"/>
  <c r="D7" i="11"/>
  <c r="D32" i="10"/>
  <c r="D15" i="10"/>
  <c r="D7" i="10"/>
  <c r="D52" i="8"/>
  <c r="D40" i="8"/>
  <c r="D36" i="8"/>
  <c r="D19" i="8"/>
  <c r="D12" i="8"/>
  <c r="D14" i="3"/>
  <c r="D6" i="3"/>
  <c r="D18" i="4"/>
  <c r="D6" i="4"/>
  <c r="D6" i="5" l="1"/>
  <c r="D6" i="11"/>
  <c r="D6" i="10"/>
  <c r="D7" i="8"/>
  <c r="E13" i="6" l="1"/>
  <c r="E8" i="5"/>
  <c r="E15" i="5"/>
  <c r="E32" i="5"/>
  <c r="E36" i="5"/>
  <c r="E15" i="11"/>
  <c r="E7" i="11"/>
  <c r="E32" i="10"/>
  <c r="E15" i="10"/>
  <c r="E7" i="10"/>
  <c r="D4" i="13"/>
  <c r="A4" i="9" s="1"/>
  <c r="E52" i="8"/>
  <c r="E40" i="8"/>
  <c r="E36" i="8"/>
  <c r="E19" i="8"/>
  <c r="E12" i="8"/>
  <c r="E14" i="3"/>
  <c r="E6" i="3"/>
  <c r="E6" i="5" l="1"/>
  <c r="E6" i="11"/>
  <c r="E6" i="10"/>
  <c r="E7" i="8"/>
  <c r="E18" i="4" l="1"/>
  <c r="E6" i="4"/>
  <c r="F36" i="5" l="1"/>
  <c r="F32" i="5"/>
  <c r="F15" i="5"/>
  <c r="F8" i="5"/>
  <c r="F15" i="11"/>
  <c r="F7" i="11"/>
  <c r="F32" i="10"/>
  <c r="F15" i="10"/>
  <c r="F7" i="10"/>
  <c r="F52" i="8"/>
  <c r="F40" i="8"/>
  <c r="F36" i="8"/>
  <c r="F19" i="8"/>
  <c r="F12" i="8"/>
  <c r="F18" i="4"/>
  <c r="F6" i="4"/>
  <c r="F14" i="3"/>
  <c r="F6" i="3"/>
  <c r="F6" i="5" l="1"/>
  <c r="F6" i="11"/>
  <c r="F6" i="10"/>
  <c r="F7" i="8"/>
  <c r="E15" i="6" l="1"/>
  <c r="G36" i="5"/>
  <c r="G32" i="5"/>
  <c r="G15" i="5"/>
  <c r="G8" i="5"/>
  <c r="G15" i="11"/>
  <c r="G7" i="11"/>
  <c r="G32" i="10"/>
  <c r="G15" i="10"/>
  <c r="G7" i="10"/>
  <c r="G6" i="5" l="1"/>
  <c r="G6" i="11"/>
  <c r="G6" i="10"/>
  <c r="G52" i="8"/>
  <c r="G40" i="8"/>
  <c r="G36" i="8"/>
  <c r="G19" i="8"/>
  <c r="G12" i="8"/>
  <c r="G7" i="8" l="1"/>
  <c r="G14" i="3"/>
  <c r="G6" i="3"/>
  <c r="G18" i="4" l="1"/>
  <c r="G6" i="4"/>
  <c r="B71" i="16" l="1"/>
  <c r="B77" i="16"/>
  <c r="B13" i="16"/>
  <c r="B76" i="16"/>
  <c r="B68" i="16"/>
  <c r="B73" i="16"/>
  <c r="B74" i="16"/>
  <c r="B75" i="16"/>
  <c r="B16" i="16"/>
  <c r="B53" i="16"/>
  <c r="B19" i="16"/>
  <c r="B28" i="16"/>
  <c r="B62" i="16"/>
  <c r="B15" i="16"/>
  <c r="B53" i="15" l="1"/>
  <c r="B18" i="15"/>
  <c r="B76" i="15"/>
  <c r="B74" i="15"/>
  <c r="B71" i="15"/>
  <c r="B75" i="15"/>
  <c r="B62" i="15"/>
  <c r="B68" i="15"/>
  <c r="B28" i="15"/>
  <c r="B15" i="15"/>
  <c r="B13" i="15"/>
  <c r="D66" i="13" l="1"/>
  <c r="H66" i="13"/>
  <c r="C66" i="13"/>
  <c r="G66" i="13"/>
  <c r="B71" i="13"/>
  <c r="B75" i="13"/>
  <c r="F66" i="13"/>
  <c r="B52" i="13"/>
  <c r="B77" i="13"/>
  <c r="E66" i="13"/>
  <c r="B15" i="13"/>
  <c r="B28" i="13"/>
  <c r="B67" i="13"/>
  <c r="B76" i="13"/>
  <c r="B69" i="13"/>
  <c r="B70" i="13"/>
  <c r="B68" i="13"/>
  <c r="B72" i="13"/>
  <c r="B73" i="13"/>
  <c r="B74" i="13"/>
  <c r="B62" i="13"/>
  <c r="B19" i="13"/>
  <c r="B13" i="13"/>
  <c r="B76" i="12" l="1"/>
  <c r="B75" i="12"/>
  <c r="B72" i="12"/>
  <c r="B74" i="12"/>
  <c r="B66" i="13"/>
  <c r="B28" i="12"/>
  <c r="B62" i="12"/>
  <c r="B71" i="12"/>
  <c r="B73" i="12"/>
  <c r="B68" i="12"/>
  <c r="B53" i="12"/>
  <c r="B18" i="12"/>
  <c r="B13" i="12"/>
  <c r="B16" i="12"/>
  <c r="J66" i="15" l="1"/>
  <c r="I66" i="15"/>
  <c r="H66" i="15"/>
  <c r="F66" i="15"/>
  <c r="E66" i="15"/>
  <c r="D66" i="15"/>
  <c r="J59" i="15"/>
  <c r="I59" i="15"/>
  <c r="H59" i="15"/>
  <c r="G59" i="15"/>
  <c r="E59" i="15"/>
  <c r="D59" i="15"/>
  <c r="J51" i="15"/>
  <c r="I51" i="15"/>
  <c r="H51" i="15"/>
  <c r="G51" i="15"/>
  <c r="F51" i="15"/>
  <c r="E51" i="15"/>
  <c r="D51" i="15"/>
  <c r="C51" i="15"/>
  <c r="J43" i="15"/>
  <c r="I43" i="15"/>
  <c r="H43" i="15"/>
  <c r="G43" i="15"/>
  <c r="F43" i="15"/>
  <c r="E43" i="15"/>
  <c r="I34" i="15"/>
  <c r="F34" i="15"/>
  <c r="E34" i="15"/>
  <c r="J17" i="15"/>
  <c r="I17" i="15"/>
  <c r="F17" i="15"/>
  <c r="E17" i="15"/>
  <c r="I66" i="16"/>
  <c r="H66" i="16"/>
  <c r="G66" i="16"/>
  <c r="H59" i="16"/>
  <c r="G59" i="16"/>
  <c r="D59" i="16"/>
  <c r="C59" i="16"/>
  <c r="C51" i="16"/>
  <c r="H51" i="16"/>
  <c r="G51" i="16"/>
  <c r="J43" i="16"/>
  <c r="G43" i="16"/>
  <c r="F43" i="16"/>
  <c r="E43" i="16"/>
  <c r="C43" i="16"/>
  <c r="J34" i="16"/>
  <c r="F34" i="16"/>
  <c r="C34" i="16"/>
  <c r="C17" i="16"/>
  <c r="I10" i="16"/>
  <c r="H10" i="16"/>
  <c r="E10" i="16"/>
  <c r="C10" i="16"/>
  <c r="J10" i="16"/>
  <c r="B52" i="15"/>
  <c r="G34" i="16" l="1"/>
  <c r="J34" i="15"/>
  <c r="D43" i="15"/>
  <c r="H17" i="15"/>
  <c r="C34" i="15"/>
  <c r="E59" i="16"/>
  <c r="G17" i="15"/>
  <c r="E34" i="16"/>
  <c r="H34" i="15"/>
  <c r="J17" i="16"/>
  <c r="C59" i="15"/>
  <c r="G17" i="16"/>
  <c r="D51" i="16"/>
  <c r="G34" i="15"/>
  <c r="H43" i="16"/>
  <c r="D34" i="15"/>
  <c r="F59" i="15"/>
  <c r="C43" i="15"/>
  <c r="C66" i="15"/>
  <c r="I43" i="16"/>
  <c r="F59" i="16"/>
  <c r="I34" i="16"/>
  <c r="H34" i="16"/>
  <c r="D17" i="15"/>
  <c r="F17" i="16"/>
  <c r="E17" i="16"/>
  <c r="E66" i="16"/>
  <c r="F51" i="16"/>
  <c r="F66" i="16"/>
  <c r="J51" i="16"/>
  <c r="J59" i="16"/>
  <c r="G66" i="15"/>
  <c r="B29" i="15"/>
  <c r="B38" i="15"/>
  <c r="B42" i="15"/>
  <c r="B49" i="15"/>
  <c r="B57" i="15"/>
  <c r="B20" i="15"/>
  <c r="B23" i="15"/>
  <c r="B24" i="15"/>
  <c r="B25" i="15"/>
  <c r="B26" i="15"/>
  <c r="B32" i="15"/>
  <c r="B33" i="15"/>
  <c r="B36" i="15"/>
  <c r="B37" i="15"/>
  <c r="B39" i="15"/>
  <c r="B40" i="15"/>
  <c r="B41" i="15"/>
  <c r="B45" i="15"/>
  <c r="B47" i="15"/>
  <c r="B48" i="15"/>
  <c r="B63" i="15"/>
  <c r="B64" i="15"/>
  <c r="B65" i="15"/>
  <c r="B69" i="15"/>
  <c r="B72" i="15"/>
  <c r="B73" i="15"/>
  <c r="B80" i="15"/>
  <c r="E10" i="15"/>
  <c r="E8" i="15" s="1"/>
  <c r="E7" i="15" s="1"/>
  <c r="I10" i="15"/>
  <c r="I8" i="15" s="1"/>
  <c r="I7" i="15" s="1"/>
  <c r="C17" i="15"/>
  <c r="B27" i="15"/>
  <c r="B30" i="15"/>
  <c r="B31" i="15"/>
  <c r="B50" i="15"/>
  <c r="B70" i="15"/>
  <c r="B77" i="15"/>
  <c r="F10" i="15"/>
  <c r="F8" i="15" s="1"/>
  <c r="F7" i="15" s="1"/>
  <c r="J10" i="15"/>
  <c r="J8" i="15" s="1"/>
  <c r="J7" i="15" s="1"/>
  <c r="E51" i="16"/>
  <c r="G10" i="16"/>
  <c r="G8" i="16" s="1"/>
  <c r="G7" i="16" s="1"/>
  <c r="I17" i="16"/>
  <c r="B31" i="16"/>
  <c r="B46" i="16"/>
  <c r="B57" i="16"/>
  <c r="I51" i="16"/>
  <c r="H17" i="16"/>
  <c r="I59" i="16"/>
  <c r="J66" i="16"/>
  <c r="B14" i="16"/>
  <c r="B18" i="16"/>
  <c r="B21" i="16"/>
  <c r="B23" i="16"/>
  <c r="B24" i="16"/>
  <c r="B25" i="16"/>
  <c r="B26" i="16"/>
  <c r="B27" i="16"/>
  <c r="B29" i="16"/>
  <c r="B30" i="16"/>
  <c r="B33" i="16"/>
  <c r="B35" i="16"/>
  <c r="B36" i="16"/>
  <c r="B37" i="16"/>
  <c r="B38" i="16"/>
  <c r="B39" i="16"/>
  <c r="B40" i="16"/>
  <c r="B41" i="16"/>
  <c r="B42" i="16"/>
  <c r="B44" i="16"/>
  <c r="B45" i="16"/>
  <c r="B47" i="16"/>
  <c r="B48" i="16"/>
  <c r="B49" i="16"/>
  <c r="B54" i="16"/>
  <c r="B55" i="16"/>
  <c r="B56" i="16"/>
  <c r="B58" i="16"/>
  <c r="B61" i="16"/>
  <c r="B64" i="16"/>
  <c r="B69" i="16"/>
  <c r="B70" i="16"/>
  <c r="B72" i="16"/>
  <c r="B52" i="16"/>
  <c r="B32" i="16"/>
  <c r="D34" i="16"/>
  <c r="D43" i="16"/>
  <c r="B67" i="16"/>
  <c r="D17" i="16"/>
  <c r="B21" i="15"/>
  <c r="B22" i="15"/>
  <c r="B54" i="15"/>
  <c r="B67" i="15"/>
  <c r="B60" i="15"/>
  <c r="B35" i="15"/>
  <c r="C10" i="15"/>
  <c r="G10" i="15"/>
  <c r="B16" i="15"/>
  <c r="D10" i="15"/>
  <c r="H10" i="15"/>
  <c r="B55" i="15"/>
  <c r="B56" i="15"/>
  <c r="B58" i="15"/>
  <c r="C66" i="16"/>
  <c r="D66" i="16"/>
  <c r="B20" i="16"/>
  <c r="B22" i="16"/>
  <c r="B11" i="16"/>
  <c r="B19" i="15"/>
  <c r="B12" i="15"/>
  <c r="B61" i="15"/>
  <c r="B44" i="15"/>
  <c r="B46" i="15"/>
  <c r="B14" i="15"/>
  <c r="B60" i="16"/>
  <c r="B63" i="16"/>
  <c r="B65" i="16"/>
  <c r="B9" i="16"/>
  <c r="B80" i="16"/>
  <c r="B50" i="16"/>
  <c r="B9" i="15"/>
  <c r="D10" i="16"/>
  <c r="F10" i="16"/>
  <c r="B12" i="16"/>
  <c r="B11" i="15"/>
  <c r="H8" i="15" l="1"/>
  <c r="H7" i="15" s="1"/>
  <c r="C8" i="15"/>
  <c r="C7" i="15" s="1"/>
  <c r="D8" i="15"/>
  <c r="D7" i="15" s="1"/>
  <c r="F8" i="16"/>
  <c r="F7" i="16" s="1"/>
  <c r="H8" i="16"/>
  <c r="G8" i="15"/>
  <c r="G7" i="15" s="1"/>
  <c r="J8" i="16"/>
  <c r="E8" i="16"/>
  <c r="B66" i="15"/>
  <c r="B59" i="15"/>
  <c r="B34" i="15"/>
  <c r="B17" i="15"/>
  <c r="B51" i="16"/>
  <c r="I8" i="16"/>
  <c r="B66" i="16"/>
  <c r="B34" i="16"/>
  <c r="B43" i="16"/>
  <c r="B51" i="15"/>
  <c r="C8" i="16"/>
  <c r="B17" i="16"/>
  <c r="D8" i="16"/>
  <c r="B10" i="16"/>
  <c r="B59" i="16"/>
  <c r="B43" i="15"/>
  <c r="B10" i="15"/>
  <c r="E10" i="6"/>
  <c r="H7" i="16" l="1"/>
  <c r="C7" i="16"/>
  <c r="J7" i="16"/>
  <c r="I7" i="16"/>
  <c r="E7" i="16"/>
  <c r="B8" i="15"/>
  <c r="B7" i="15" s="1"/>
  <c r="D7" i="16"/>
  <c r="B8" i="16"/>
  <c r="B7" i="16" s="1"/>
  <c r="G66" i="12" l="1"/>
  <c r="E66" i="12"/>
  <c r="C66" i="12"/>
  <c r="H34" i="12"/>
  <c r="B50" i="12"/>
  <c r="B54" i="12"/>
  <c r="B80" i="12"/>
  <c r="F34" i="12"/>
  <c r="D34" i="12"/>
  <c r="F43" i="12"/>
  <c r="D43" i="12"/>
  <c r="H43" i="12"/>
  <c r="D51" i="12"/>
  <c r="H51" i="12"/>
  <c r="F51" i="12"/>
  <c r="D59" i="12"/>
  <c r="H59" i="12"/>
  <c r="F59" i="12"/>
  <c r="B67" i="12"/>
  <c r="D66" i="12"/>
  <c r="H66" i="12"/>
  <c r="B70" i="12"/>
  <c r="C17" i="12"/>
  <c r="G17" i="12"/>
  <c r="C34" i="12"/>
  <c r="G34" i="12"/>
  <c r="C43" i="12"/>
  <c r="F66" i="12"/>
  <c r="B41" i="12"/>
  <c r="B56" i="12"/>
  <c r="B58" i="12"/>
  <c r="B61" i="12"/>
  <c r="B64" i="12"/>
  <c r="B69" i="12"/>
  <c r="B77" i="12"/>
  <c r="H10" i="12"/>
  <c r="D10" i="12"/>
  <c r="D10" i="13"/>
  <c r="B55" i="13"/>
  <c r="H10" i="13"/>
  <c r="D17" i="13"/>
  <c r="D34" i="13"/>
  <c r="H34" i="13"/>
  <c r="D43" i="13"/>
  <c r="H43" i="13"/>
  <c r="F43" i="13"/>
  <c r="F51" i="13"/>
  <c r="F59" i="13"/>
  <c r="D59" i="13"/>
  <c r="H59" i="13"/>
  <c r="C10" i="13"/>
  <c r="G10" i="13"/>
  <c r="C17" i="13"/>
  <c r="G17" i="13"/>
  <c r="C34" i="13"/>
  <c r="G34" i="13"/>
  <c r="B38" i="13"/>
  <c r="B42" i="13"/>
  <c r="C43" i="13"/>
  <c r="G43" i="13"/>
  <c r="B45" i="13"/>
  <c r="B49" i="13"/>
  <c r="E51" i="13"/>
  <c r="B57" i="13"/>
  <c r="B58" i="13"/>
  <c r="E59" i="13"/>
  <c r="B61" i="13"/>
  <c r="B64" i="13"/>
  <c r="B48" i="13"/>
  <c r="B50" i="13"/>
  <c r="E10" i="13"/>
  <c r="D51" i="13"/>
  <c r="H51" i="13"/>
  <c r="B53" i="13"/>
  <c r="B78" i="13"/>
  <c r="E34" i="13"/>
  <c r="C51" i="13"/>
  <c r="G51" i="13"/>
  <c r="C59" i="13"/>
  <c r="G59" i="13"/>
  <c r="B44" i="12"/>
  <c r="D17" i="12"/>
  <c r="H17" i="12"/>
  <c r="B57" i="12"/>
  <c r="C59" i="12"/>
  <c r="G59" i="12"/>
  <c r="B63" i="12"/>
  <c r="G10" i="12"/>
  <c r="C10" i="12"/>
  <c r="B79" i="13"/>
  <c r="E10" i="12"/>
  <c r="E17" i="12"/>
  <c r="E34" i="12"/>
  <c r="C51" i="12"/>
  <c r="G51" i="12"/>
  <c r="B55" i="12"/>
  <c r="B79" i="12"/>
  <c r="B78" i="12"/>
  <c r="B49" i="12"/>
  <c r="E17" i="13"/>
  <c r="B12" i="12"/>
  <c r="B15" i="12"/>
  <c r="B20" i="12"/>
  <c r="E43" i="13"/>
  <c r="B78" i="15"/>
  <c r="B79" i="16"/>
  <c r="B22" i="12"/>
  <c r="B24" i="12"/>
  <c r="B78" i="16"/>
  <c r="F10" i="12"/>
  <c r="F17" i="12"/>
  <c r="F10" i="13"/>
  <c r="F17" i="13"/>
  <c r="F34" i="13"/>
  <c r="B14" i="12"/>
  <c r="B21" i="12"/>
  <c r="B30" i="12"/>
  <c r="E51" i="12"/>
  <c r="E59" i="12"/>
  <c r="B80" i="13"/>
  <c r="B25" i="12"/>
  <c r="B79" i="15"/>
  <c r="B36" i="13"/>
  <c r="B40" i="13"/>
  <c r="B47" i="13"/>
  <c r="B22" i="13"/>
  <c r="B31" i="13"/>
  <c r="B37" i="13"/>
  <c r="B39" i="13"/>
  <c r="B41" i="13"/>
  <c r="B46" i="13"/>
  <c r="B33" i="13"/>
  <c r="B23" i="13"/>
  <c r="B24" i="13"/>
  <c r="B25" i="13"/>
  <c r="B26" i="13"/>
  <c r="B27" i="13"/>
  <c r="B30" i="13"/>
  <c r="B32" i="13"/>
  <c r="B54" i="13"/>
  <c r="B56" i="13"/>
  <c r="B63" i="13"/>
  <c r="B65" i="13"/>
  <c r="B14" i="13"/>
  <c r="H17" i="13"/>
  <c r="B29" i="13"/>
  <c r="B9" i="13"/>
  <c r="B12" i="13"/>
  <c r="B16" i="13"/>
  <c r="B21" i="13"/>
  <c r="B60" i="13"/>
  <c r="B18" i="13"/>
  <c r="B11" i="13"/>
  <c r="B65" i="12"/>
  <c r="B23" i="12"/>
  <c r="B29" i="12"/>
  <c r="B31" i="12"/>
  <c r="B60" i="12"/>
  <c r="B52" i="12"/>
  <c r="B32" i="12"/>
  <c r="B33" i="12"/>
  <c r="B36" i="12"/>
  <c r="B37" i="12"/>
  <c r="B38" i="12"/>
  <c r="B39" i="12"/>
  <c r="B40" i="12"/>
  <c r="B42" i="12"/>
  <c r="B45" i="12"/>
  <c r="B46" i="12"/>
  <c r="B48" i="12"/>
  <c r="G43" i="12"/>
  <c r="B26" i="12"/>
  <c r="B27" i="12"/>
  <c r="E43" i="12"/>
  <c r="B47" i="12"/>
  <c r="B35" i="12"/>
  <c r="B19" i="12"/>
  <c r="B20" i="13"/>
  <c r="B44" i="13"/>
  <c r="B35" i="13"/>
  <c r="B11" i="12"/>
  <c r="B9" i="12"/>
  <c r="D8" i="12" l="1"/>
  <c r="D7" i="12" s="1"/>
  <c r="H8" i="12"/>
  <c r="B66" i="12"/>
  <c r="G8" i="12"/>
  <c r="G8" i="13"/>
  <c r="G7" i="13" s="1"/>
  <c r="D8" i="13"/>
  <c r="C8" i="13"/>
  <c r="C7" i="13" s="1"/>
  <c r="H8" i="13"/>
  <c r="H7" i="13" s="1"/>
  <c r="E8" i="13"/>
  <c r="E7" i="13" s="1"/>
  <c r="C8" i="12"/>
  <c r="C7" i="12" s="1"/>
  <c r="B51" i="12"/>
  <c r="F8" i="13"/>
  <c r="F7" i="13" s="1"/>
  <c r="B43" i="13"/>
  <c r="B51" i="13"/>
  <c r="E8" i="12"/>
  <c r="B59" i="12"/>
  <c r="F8" i="12"/>
  <c r="B10" i="12"/>
  <c r="B17" i="13"/>
  <c r="B34" i="13"/>
  <c r="B10" i="13"/>
  <c r="B59" i="13"/>
  <c r="B43" i="12"/>
  <c r="B34" i="12"/>
  <c r="B17" i="12"/>
  <c r="H32" i="10"/>
  <c r="H15" i="10"/>
  <c r="H7" i="10"/>
  <c r="I7" i="10"/>
  <c r="I15" i="10"/>
  <c r="I32" i="10"/>
  <c r="H15" i="11"/>
  <c r="H7" i="11"/>
  <c r="I7" i="11"/>
  <c r="J7" i="11"/>
  <c r="K7" i="11"/>
  <c r="L7" i="11"/>
  <c r="M7" i="11"/>
  <c r="N7" i="11"/>
  <c r="O7" i="11"/>
  <c r="P7" i="11"/>
  <c r="I15" i="11"/>
  <c r="J15" i="11"/>
  <c r="K15" i="11"/>
  <c r="L15" i="11"/>
  <c r="M15" i="11"/>
  <c r="N15" i="11"/>
  <c r="O15" i="11"/>
  <c r="P15" i="11"/>
  <c r="J7" i="10"/>
  <c r="K7" i="10"/>
  <c r="L7" i="10"/>
  <c r="M7" i="10"/>
  <c r="N7" i="10"/>
  <c r="O7" i="10"/>
  <c r="P9" i="10"/>
  <c r="P7" i="10" s="1"/>
  <c r="J15" i="10"/>
  <c r="K15" i="10"/>
  <c r="L15" i="10"/>
  <c r="M15" i="10"/>
  <c r="N15" i="10"/>
  <c r="O15" i="10"/>
  <c r="P15" i="10"/>
  <c r="J32" i="10"/>
  <c r="K32" i="10"/>
  <c r="L32" i="10"/>
  <c r="M32" i="10"/>
  <c r="N32" i="10"/>
  <c r="O32" i="10"/>
  <c r="P32" i="10"/>
  <c r="H6" i="11" l="1"/>
  <c r="G7" i="12"/>
  <c r="D7" i="13"/>
  <c r="H7" i="12"/>
  <c r="E7" i="12"/>
  <c r="F7" i="12"/>
  <c r="P6" i="11"/>
  <c r="L6" i="11"/>
  <c r="N6" i="11"/>
  <c r="J6" i="11"/>
  <c r="B8" i="13"/>
  <c r="B7" i="13" s="1"/>
  <c r="B8" i="12"/>
  <c r="B7" i="12" s="1"/>
  <c r="H6" i="10"/>
  <c r="I6" i="10"/>
  <c r="N6" i="10"/>
  <c r="L6" i="10"/>
  <c r="J6" i="10"/>
  <c r="P6" i="10"/>
  <c r="O6" i="10"/>
  <c r="M6" i="10"/>
  <c r="K6" i="10"/>
  <c r="O6" i="11"/>
  <c r="M6" i="11"/>
  <c r="K6" i="11"/>
  <c r="I6" i="11"/>
  <c r="H36" i="5"/>
  <c r="H32" i="5"/>
  <c r="H15" i="5"/>
  <c r="H8" i="5"/>
  <c r="H6" i="5" l="1"/>
  <c r="I34" i="9" l="1"/>
  <c r="B35" i="9" l="1"/>
  <c r="G9" i="9"/>
  <c r="K34" i="9"/>
  <c r="B11" i="9"/>
  <c r="B37" i="9"/>
  <c r="G34" i="9"/>
  <c r="B45" i="9"/>
  <c r="F34" i="9"/>
  <c r="E9" i="9"/>
  <c r="B15" i="9"/>
  <c r="D9" i="9"/>
  <c r="G16" i="9"/>
  <c r="J16" i="9"/>
  <c r="K9" i="9"/>
  <c r="B41" i="9"/>
  <c r="B26" i="9"/>
  <c r="E34" i="9"/>
  <c r="B13" i="9"/>
  <c r="C34" i="9"/>
  <c r="C9" i="9"/>
  <c r="E16" i="9"/>
  <c r="J34" i="9"/>
  <c r="J9" i="9"/>
  <c r="H9" i="9"/>
  <c r="I9" i="9"/>
  <c r="K16" i="9"/>
  <c r="F9" i="9"/>
  <c r="I16" i="9"/>
  <c r="K38" i="9"/>
  <c r="B31" i="9"/>
  <c r="B22" i="9"/>
  <c r="B21" i="9"/>
  <c r="B24" i="9"/>
  <c r="B27" i="9"/>
  <c r="H34" i="9"/>
  <c r="B18" i="9"/>
  <c r="B17" i="9"/>
  <c r="B20" i="9"/>
  <c r="B23" i="9"/>
  <c r="D34" i="9"/>
  <c r="B30" i="9"/>
  <c r="B19" i="9"/>
  <c r="B12" i="9"/>
  <c r="B25" i="9"/>
  <c r="B29" i="9"/>
  <c r="B10" i="9"/>
  <c r="B33" i="9"/>
  <c r="B43" i="9"/>
  <c r="B36" i="9"/>
  <c r="B34" i="9" s="1"/>
  <c r="C16" i="9"/>
  <c r="H16" i="9"/>
  <c r="D16" i="9"/>
  <c r="G38" i="9"/>
  <c r="C38" i="9"/>
  <c r="D38" i="9"/>
  <c r="F16" i="9"/>
  <c r="I38" i="9"/>
  <c r="E38" i="9"/>
  <c r="B28" i="9"/>
  <c r="J38" i="9"/>
  <c r="F38" i="9"/>
  <c r="B44" i="9"/>
  <c r="B40" i="9"/>
  <c r="H38" i="9"/>
  <c r="B39" i="9"/>
  <c r="B32" i="9"/>
  <c r="B14" i="9"/>
  <c r="B42" i="9"/>
  <c r="H52" i="8"/>
  <c r="H40" i="8"/>
  <c r="H36" i="8"/>
  <c r="H19" i="8"/>
  <c r="H12" i="8"/>
  <c r="I12" i="8"/>
  <c r="J12" i="8"/>
  <c r="K12" i="8"/>
  <c r="L12" i="8"/>
  <c r="M12" i="8"/>
  <c r="N12" i="8"/>
  <c r="O12" i="8"/>
  <c r="P12" i="8"/>
  <c r="I19" i="8"/>
  <c r="J19" i="8"/>
  <c r="K19" i="8"/>
  <c r="L19" i="8"/>
  <c r="M19" i="8"/>
  <c r="N19" i="8"/>
  <c r="O19" i="8"/>
  <c r="P19" i="8"/>
  <c r="I36" i="8"/>
  <c r="J36" i="8"/>
  <c r="K36" i="8"/>
  <c r="L36" i="8"/>
  <c r="M36" i="8"/>
  <c r="N36" i="8"/>
  <c r="O36" i="8"/>
  <c r="P36" i="8"/>
  <c r="I40" i="8"/>
  <c r="J40" i="8"/>
  <c r="K40" i="8"/>
  <c r="L40" i="8"/>
  <c r="M40" i="8"/>
  <c r="N40" i="8"/>
  <c r="O40" i="8"/>
  <c r="P40" i="8"/>
  <c r="I52" i="8"/>
  <c r="J52" i="8"/>
  <c r="K52" i="8"/>
  <c r="L52" i="8"/>
  <c r="M52" i="8"/>
  <c r="N52" i="8"/>
  <c r="O52" i="8"/>
  <c r="P52" i="8"/>
  <c r="H7" i="9" l="1"/>
  <c r="C7" i="9"/>
  <c r="G7" i="9"/>
  <c r="J7" i="9"/>
  <c r="I7" i="9"/>
  <c r="K7" i="9"/>
  <c r="E7" i="9"/>
  <c r="B9" i="9"/>
  <c r="F7" i="9"/>
  <c r="D7" i="9"/>
  <c r="B16" i="9"/>
  <c r="B38" i="9"/>
  <c r="H7" i="8"/>
  <c r="P7" i="8"/>
  <c r="N7" i="8"/>
  <c r="L7" i="8"/>
  <c r="J7" i="8"/>
  <c r="O7" i="8"/>
  <c r="M7" i="8"/>
  <c r="K7" i="8"/>
  <c r="I7" i="8"/>
  <c r="B7" i="9" l="1"/>
  <c r="B19" i="7" l="1"/>
  <c r="B17" i="7"/>
  <c r="E37" i="7" l="1"/>
  <c r="I37" i="7"/>
  <c r="G37" i="7"/>
  <c r="K37" i="7"/>
  <c r="B51" i="7"/>
  <c r="D37" i="7"/>
  <c r="H37" i="7"/>
  <c r="B42" i="7"/>
  <c r="B30" i="7"/>
  <c r="F37" i="7"/>
  <c r="J37" i="7"/>
  <c r="B49" i="7"/>
  <c r="E53" i="7"/>
  <c r="F53" i="7"/>
  <c r="H53" i="7"/>
  <c r="J53" i="7"/>
  <c r="B45" i="7"/>
  <c r="B50" i="7"/>
  <c r="B52" i="7"/>
  <c r="C41" i="7"/>
  <c r="E41" i="7"/>
  <c r="G41" i="7"/>
  <c r="I41" i="7"/>
  <c r="K41" i="7"/>
  <c r="D41" i="7"/>
  <c r="F41" i="7"/>
  <c r="H41" i="7"/>
  <c r="J41" i="7"/>
  <c r="B56" i="7"/>
  <c r="B43" i="7"/>
  <c r="B46" i="7"/>
  <c r="B26" i="7"/>
  <c r="B33" i="7"/>
  <c r="B48" i="7"/>
  <c r="C53" i="7"/>
  <c r="G53" i="7"/>
  <c r="I53" i="7"/>
  <c r="K53" i="7"/>
  <c r="B47" i="7"/>
  <c r="D53" i="7"/>
  <c r="B44" i="7"/>
  <c r="B55" i="7"/>
  <c r="B39" i="7"/>
  <c r="B40" i="7"/>
  <c r="B38" i="7"/>
  <c r="H20" i="7"/>
  <c r="B24" i="7"/>
  <c r="B28" i="7"/>
  <c r="B32" i="7"/>
  <c r="B54" i="7"/>
  <c r="B35" i="7"/>
  <c r="B57" i="7"/>
  <c r="B25" i="7"/>
  <c r="B27" i="7"/>
  <c r="B29" i="7"/>
  <c r="B31" i="7"/>
  <c r="C37" i="7"/>
  <c r="D20" i="7"/>
  <c r="B21" i="7"/>
  <c r="F20" i="7"/>
  <c r="J20" i="7"/>
  <c r="B15" i="7"/>
  <c r="B18" i="7"/>
  <c r="B22" i="7"/>
  <c r="E20" i="7"/>
  <c r="G20" i="7"/>
  <c r="I20" i="7"/>
  <c r="K20" i="7"/>
  <c r="B34" i="7"/>
  <c r="B36" i="7"/>
  <c r="C20" i="7"/>
  <c r="B23" i="7"/>
  <c r="B58" i="7"/>
  <c r="B16" i="7"/>
  <c r="B14" i="7"/>
  <c r="B13" i="7"/>
  <c r="D12" i="7"/>
  <c r="G12" i="7"/>
  <c r="E12" i="7"/>
  <c r="C12" i="7"/>
  <c r="B10" i="7"/>
  <c r="B9" i="7"/>
  <c r="B20" i="7" l="1"/>
  <c r="B37" i="7"/>
  <c r="B41" i="7"/>
  <c r="B53" i="7"/>
  <c r="D7" i="7"/>
  <c r="E7" i="7"/>
  <c r="G7" i="7"/>
  <c r="B12" i="7"/>
  <c r="K12" i="7"/>
  <c r="I12" i="7"/>
  <c r="F12" i="7"/>
  <c r="H14" i="3"/>
  <c r="H6" i="3"/>
  <c r="F7" i="7" l="1"/>
  <c r="I7" i="7"/>
  <c r="K7" i="7"/>
  <c r="B15" i="11"/>
  <c r="B7" i="11"/>
  <c r="B15" i="10"/>
  <c r="B32" i="10"/>
  <c r="B7" i="10"/>
  <c r="B36" i="8"/>
  <c r="B52" i="8"/>
  <c r="B19" i="8"/>
  <c r="B40" i="8"/>
  <c r="B12" i="8"/>
  <c r="J12" i="7"/>
  <c r="H12" i="7"/>
  <c r="H7" i="7" l="1"/>
  <c r="J7" i="7"/>
  <c r="B6" i="11"/>
  <c r="B6" i="10"/>
  <c r="B18" i="4"/>
  <c r="B6" i="4"/>
  <c r="E16" i="6"/>
  <c r="E17" i="6"/>
  <c r="E18" i="6"/>
  <c r="E19" i="6"/>
  <c r="E20" i="6"/>
  <c r="E21" i="6"/>
  <c r="B8" i="5"/>
  <c r="I8" i="5"/>
  <c r="J8" i="5"/>
  <c r="K8" i="5"/>
  <c r="L8" i="5"/>
  <c r="M8" i="5"/>
  <c r="N8" i="5"/>
  <c r="O8" i="5"/>
  <c r="P8" i="5"/>
  <c r="B15" i="5"/>
  <c r="I15" i="5"/>
  <c r="J15" i="5"/>
  <c r="K15" i="5"/>
  <c r="L15" i="5"/>
  <c r="M15" i="5"/>
  <c r="N15" i="5"/>
  <c r="O15" i="5"/>
  <c r="P15" i="5"/>
  <c r="B32" i="5"/>
  <c r="I32" i="5"/>
  <c r="J32" i="5"/>
  <c r="K32" i="5"/>
  <c r="L32" i="5"/>
  <c r="M32" i="5"/>
  <c r="N32" i="5"/>
  <c r="O32" i="5"/>
  <c r="P32" i="5"/>
  <c r="B36" i="5"/>
  <c r="I36" i="5"/>
  <c r="J36" i="5"/>
  <c r="K36" i="5"/>
  <c r="L36" i="5"/>
  <c r="M36" i="5"/>
  <c r="N36" i="5"/>
  <c r="O36" i="5"/>
  <c r="P36" i="5"/>
  <c r="H6" i="4"/>
  <c r="I6" i="4"/>
  <c r="J6" i="4"/>
  <c r="K6" i="4"/>
  <c r="L6" i="4"/>
  <c r="M6" i="4"/>
  <c r="N6" i="4"/>
  <c r="O6" i="4"/>
  <c r="P6" i="4"/>
  <c r="H18" i="4"/>
  <c r="I18" i="4"/>
  <c r="J18" i="4"/>
  <c r="K18" i="4"/>
  <c r="L18" i="4"/>
  <c r="M18" i="4"/>
  <c r="N18" i="4"/>
  <c r="O18" i="4"/>
  <c r="P18" i="4"/>
  <c r="B6" i="3"/>
  <c r="I6" i="3"/>
  <c r="J6" i="3"/>
  <c r="K6" i="3"/>
  <c r="L6" i="3"/>
  <c r="M6" i="3"/>
  <c r="N6" i="3"/>
  <c r="O6" i="3"/>
  <c r="P6" i="3"/>
  <c r="B14" i="3"/>
  <c r="I14" i="3"/>
  <c r="J14" i="3"/>
  <c r="K14" i="3"/>
  <c r="L14" i="3"/>
  <c r="M14" i="3"/>
  <c r="N14" i="3"/>
  <c r="O14" i="3"/>
  <c r="P14" i="3"/>
  <c r="N6" i="5" l="1"/>
  <c r="J6" i="5"/>
  <c r="O6" i="5"/>
  <c r="M6" i="5"/>
  <c r="K6" i="5"/>
  <c r="I6" i="5"/>
  <c r="P6" i="5"/>
  <c r="L6" i="5"/>
  <c r="B6" i="5"/>
  <c r="E14" i="6" l="1"/>
  <c r="C7" i="7" l="1"/>
  <c r="B8" i="7"/>
  <c r="B7" i="7" l="1"/>
  <c r="B7" i="8" l="1"/>
</calcChain>
</file>

<file path=xl/sharedStrings.xml><?xml version="1.0" encoding="utf-8"?>
<sst xmlns="http://schemas.openxmlformats.org/spreadsheetml/2006/main" count="1257" uniqueCount="558">
  <si>
    <t xml:space="preserve">Non Pilot--Total </t>
  </si>
  <si>
    <t>Pilot--Total</t>
  </si>
  <si>
    <t>Sport certificate first issued in 2005</t>
  </si>
  <si>
    <t xml:space="preserve">        held by those under 70 years of age.</t>
  </si>
  <si>
    <t xml:space="preserve">Data in the Non Pilot Categories as well as Flight Instructor Certificates does directly correspond to the same category in Table 1. </t>
  </si>
  <si>
    <t xml:space="preserve">Data in the Pilot Categories does not directly correspond to the same category in Table 1  as glider and/or helicopter and/or gyroplane certs are not broken out separately. </t>
  </si>
  <si>
    <t xml:space="preserve">Note: The term airmen includes men and women certified as pilots, mechanics or other aviation technicians. This table (Table 2) represents data for females only. </t>
  </si>
  <si>
    <t>NA</t>
  </si>
  <si>
    <t xml:space="preserve"> </t>
  </si>
  <si>
    <t>CATEGORY</t>
  </si>
  <si>
    <t>ESTIMATED ACTIVE WOMEN AIRMEN CERTIFICATES HELD</t>
  </si>
  <si>
    <t>TABLE 2</t>
  </si>
  <si>
    <t>Sport certificate first issued in 2005.</t>
  </si>
  <si>
    <t xml:space="preserve">         current medical are counted as "Glider (only)."</t>
  </si>
  <si>
    <t xml:space="preserve">Note: The term airmen includes men and women certified as pilots, mechanics or other aviation technicians.  </t>
  </si>
  <si>
    <t>ESTIMATED ACTIVE AIRMEN CERTIFICATES HELD</t>
  </si>
  <si>
    <t>TABLE 1</t>
  </si>
  <si>
    <t xml:space="preserve">     and after as commercial.</t>
  </si>
  <si>
    <t>Rotorcraft (only)--Total</t>
  </si>
  <si>
    <t>Airplane  1/</t>
  </si>
  <si>
    <t>Total--All Pilots</t>
  </si>
  <si>
    <t xml:space="preserve"> Class of Certificate</t>
  </si>
  <si>
    <t>ESTIMATED INSTRUMENT RATINGS HELD</t>
  </si>
  <si>
    <t>TABLE 10</t>
  </si>
  <si>
    <t>1/  Excludes student, sport, and recreational pilots.</t>
  </si>
  <si>
    <t xml:space="preserve">Number </t>
  </si>
  <si>
    <t>Total</t>
  </si>
  <si>
    <t xml:space="preserve"> Instrument Rated Pilots</t>
  </si>
  <si>
    <t>ESTIMATED TOTAL PILOTS AND INSTRUMENT RATED PILOTS</t>
  </si>
  <si>
    <t>TABLE 11</t>
  </si>
  <si>
    <t>8/  Special ratings shown on pilot certificates, do not indicate additional certificates.</t>
  </si>
  <si>
    <t>7/  Not included in total.</t>
  </si>
  <si>
    <t>5/  See table 8 for the total number of pilots with a glider certificate.</t>
  </si>
  <si>
    <t>4/  See table 7 for the total number of pilots with a helicopter certificate.</t>
  </si>
  <si>
    <t xml:space="preserve">1/ Includes Outside U.S. total. </t>
  </si>
  <si>
    <t>Instrument Ratings  7,8/</t>
  </si>
  <si>
    <t xml:space="preserve">Flight Instructor Certificates  7/ </t>
  </si>
  <si>
    <t>Glider (only)  5,6/ --Total</t>
  </si>
  <si>
    <t>Rotorcraft (only)  4/ --Total</t>
  </si>
  <si>
    <t>Airplane  3/</t>
  </si>
  <si>
    <t>Sport (only)</t>
  </si>
  <si>
    <t>Recreational Airplane (only)</t>
  </si>
  <si>
    <t>Outside U.S. /2</t>
  </si>
  <si>
    <t>Western- Pacific</t>
  </si>
  <si>
    <t>Northwest Mountain</t>
  </si>
  <si>
    <t>Great Lakes</t>
  </si>
  <si>
    <t>Alaskan</t>
  </si>
  <si>
    <t>Total 1/</t>
  </si>
  <si>
    <t>CLASS OF CERTIFICATE</t>
  </si>
  <si>
    <t>BY CLASS OF CERTIFICATE AND BY FAA REGION</t>
  </si>
  <si>
    <t>ESTIMATED ACTIVE PILOT CERTIFICATES HELD</t>
  </si>
  <si>
    <t>TABLE 3</t>
  </si>
  <si>
    <t xml:space="preserve">      with another rating  but no current medical  are counted as "Glider (only)". </t>
  </si>
  <si>
    <t>N/A</t>
  </si>
  <si>
    <t>BY CLASS OF CERTIFICATE</t>
  </si>
  <si>
    <t>TABLE 4</t>
  </si>
  <si>
    <t>Student</t>
  </si>
  <si>
    <t xml:space="preserve">                                                                                                                                                                                                                                                               </t>
  </si>
  <si>
    <t>1/ Includes Outside U.S. total.</t>
  </si>
  <si>
    <t>Airplane</t>
  </si>
  <si>
    <t>Outside U.S. 2/</t>
  </si>
  <si>
    <t>BY CLASS OF CERTIFICATE BY FAA REGION</t>
  </si>
  <si>
    <t>TABLE 9</t>
  </si>
  <si>
    <t xml:space="preserve"> including helicopters or other rotorcraft.</t>
  </si>
  <si>
    <t>1/  In addition to pilots certified only for rotorcraft shown in table 1, this table includes pilots certified in multiple categories</t>
  </si>
  <si>
    <t>Rotorcraft Other</t>
  </si>
  <si>
    <t>Recreational Gyroplane</t>
  </si>
  <si>
    <t>Recreational Helicopter</t>
  </si>
  <si>
    <t>Airline Transport--Total</t>
  </si>
  <si>
    <t>Commercial--Total</t>
  </si>
  <si>
    <t>Private--Total</t>
  </si>
  <si>
    <t>TOTAL</t>
  </si>
  <si>
    <t>TABLE 7</t>
  </si>
  <si>
    <t>N/A Not Available.</t>
  </si>
  <si>
    <t>1/  In addition to pilots certified only for gliders shown in table 1, this table includes pilots certified in multiple categories including gliders.</t>
  </si>
  <si>
    <t>ESTIMATED ACTIVE GLIDER PILOTS BY CLASS OF CERTIFICATE 1/</t>
  </si>
  <si>
    <t>TABLE 8</t>
  </si>
  <si>
    <t>3/  Not included in total.</t>
  </si>
  <si>
    <t xml:space="preserve">2/  Includes recreational and sport.  </t>
  </si>
  <si>
    <t>Commercial 1/</t>
  </si>
  <si>
    <t>Private 1/</t>
  </si>
  <si>
    <t>FAA REGION AND STATE</t>
  </si>
  <si>
    <t>Misc. 2/</t>
  </si>
  <si>
    <t>BY FAA REGION AND STATE</t>
  </si>
  <si>
    <t>ESTIMATED ACTIVE PILOTS AND FLIGHT INSTRUCTORS</t>
  </si>
  <si>
    <t>TABLE 5</t>
  </si>
  <si>
    <t>6/  Includes Federated States of Micronesia, Marshall Islands, North Mariana Islands and Palau.</t>
  </si>
  <si>
    <t>Students</t>
  </si>
  <si>
    <t>ESTIMATED ACTIVE WOMEN PILOTS AND FLIGHT INSTRUCTORS</t>
  </si>
  <si>
    <t>TABLE 6</t>
  </si>
  <si>
    <t xml:space="preserve"> 4/  Includes Federated States of Micronesia, Marshall Islands, North Mariana Islands and Palau.</t>
  </si>
  <si>
    <t xml:space="preserve"> 2/  Includes Outside U. S.</t>
  </si>
  <si>
    <t xml:space="preserve">      been limited to those held by persons under 70 years of age. </t>
  </si>
  <si>
    <t>NOTE:  Flight attendant data first available from Registry in 2005.</t>
  </si>
  <si>
    <t>Outside United States 5/</t>
  </si>
  <si>
    <t>U.S. Affiliates 4/</t>
  </si>
  <si>
    <t>Armed Forces 3/</t>
  </si>
  <si>
    <t>Dispatcher</t>
  </si>
  <si>
    <t>Mechanic</t>
  </si>
  <si>
    <t>TABLE 14</t>
  </si>
  <si>
    <t>TABLE 15</t>
  </si>
  <si>
    <t xml:space="preserve">        This resulted in the increase in active student pilots to 119,119 from 72,280 at the end of 2009.</t>
  </si>
  <si>
    <t>5/  Military personnel holding civilian certificate and stationed in a foreign country.</t>
  </si>
  <si>
    <t xml:space="preserve"> 3/  Military personnel holding civilian certificate and stationed in a foreign country.</t>
  </si>
  <si>
    <t xml:space="preserve">  3/  See table 7 for the total number of pilots with a helicopter certificate.</t>
  </si>
  <si>
    <t xml:space="preserve">  4/  See table 8 for the total number of pilots with a glider certificate.</t>
  </si>
  <si>
    <t xml:space="preserve"> 5/  Outside U.S. includes airmen certified by the FAA, who live outside the 50 states and other U.S. areas, territories, and affiliates.</t>
  </si>
  <si>
    <t>Central</t>
  </si>
  <si>
    <t>Eastern</t>
  </si>
  <si>
    <t>Southern</t>
  </si>
  <si>
    <t>South- west</t>
  </si>
  <si>
    <t>Student --Total  1/</t>
  </si>
  <si>
    <t xml:space="preserve">1/   In July 2010, the FAA issued a rule that increased the duration of validity for student pilot certificates for pilots under the age of 40 from 36 to 60 months. </t>
  </si>
  <si>
    <t xml:space="preserve">     This resulted in the increase in active student pilots to 119,119 from 72,280 at the end of 2009.</t>
  </si>
  <si>
    <t>3/  See table 7 for the total number of pilots with a helicopter certificate.</t>
  </si>
  <si>
    <t>4/  See table 8 for the total number of pilots with a glider certificate.</t>
  </si>
  <si>
    <t>Airplane  2/</t>
  </si>
  <si>
    <t>4/  Includes pilots certified by the FAA, who live outside the 50 states and other U.S. areas, territories, and affiliates.</t>
  </si>
  <si>
    <t>2/ Outside U.S. includes airmen certified by the FAA, who live outside the 50 states and other U.S. areas, territories, and affiliates.</t>
  </si>
  <si>
    <t xml:space="preserve">Central </t>
  </si>
  <si>
    <t xml:space="preserve"> 1/   In July 2010, the FAA issued a rule that increased the duration of validity for student pilot certificates for pilots under the age of 40 from 36 to 60 months. </t>
  </si>
  <si>
    <t xml:space="preserve">      This resulted in the increase in active student pilots to 14,767 from 8,450 at the end of 2009.</t>
  </si>
  <si>
    <t xml:space="preserve"> 2/  Includes those with an airplane and/or a helicopter and/or glider and/or a gyroplane certificate.  </t>
  </si>
  <si>
    <t xml:space="preserve"> 3/  Glider and lighter-than-air pilots are not required to have a medical examination.  </t>
  </si>
  <si>
    <t>ESTIMATED ACTIVE ROTORCRAFT PILOTS BY CLASS OF CERTIFICATE 1/</t>
  </si>
  <si>
    <t xml:space="preserve">  1/   In July 2010, the FAA issued a rule that increased the duration of validity for student pilot certificates for pilots under the age of 40 from 36 to 60 months. </t>
  </si>
  <si>
    <t>as of DECEMBER 31</t>
  </si>
  <si>
    <t>Instrument Ratings 6,7/</t>
  </si>
  <si>
    <t>Non Pilot--Total 8/</t>
  </si>
  <si>
    <t xml:space="preserve">  6/  Not included in total.</t>
  </si>
  <si>
    <t xml:space="preserve">  7/  Special ratings shown on pilot certificates, do not indicate additional certificates.</t>
  </si>
  <si>
    <t xml:space="preserve"> 4/  Not included in total.</t>
  </si>
  <si>
    <t xml:space="preserve"> 5/  Numbers represent all certificates on record.  No medical examination required.  </t>
  </si>
  <si>
    <t xml:space="preserve"> 6/  Flight Attendants first reported in 2005. </t>
  </si>
  <si>
    <t>6/  Not included in total.</t>
  </si>
  <si>
    <t>7/  Special ratings shown on pilot certificates, do not indicate additional certificates.</t>
  </si>
  <si>
    <t>Flight Instructor Certificates  6/</t>
  </si>
  <si>
    <t>Instrument Ratings  6,7/</t>
  </si>
  <si>
    <t xml:space="preserve">     Prior to 1995,  these pilots were categorized as private, commercial, or airline transport, based on their airplane certificate. </t>
  </si>
  <si>
    <t xml:space="preserve">     In 1995 and after, they are categorized based on their highest certificate. For example, if a pilot holds a private certificate and</t>
  </si>
  <si>
    <t xml:space="preserve">     a commercial helicopter certificate, prior 1995, the pilot would be categorized as private; 1995 and after as commercial. </t>
  </si>
  <si>
    <t xml:space="preserve">1/  Includes those with an airplane and/or a helicopter and/or glider certificate. Pilots under the"Rotorcraft (only)" and "Glider (only)" </t>
  </si>
  <si>
    <t xml:space="preserve">  class certificates in Table 3 are shown under their respective "Private," "Commercial," or "Airline Transport" categories above.</t>
  </si>
  <si>
    <t>Air Transport--Total 2/</t>
  </si>
  <si>
    <t xml:space="preserve">       these pilots were categorized as private, commercial, or airline transport, based on their airplane certificate. In 1995 and after, they are </t>
  </si>
  <si>
    <t xml:space="preserve">  2/  Includes pilots with an airplane only certificate.  Also includes those with an airplane and a helicopter and/or glider certificate. Prior to 1995, </t>
  </si>
  <si>
    <t xml:space="preserve">       categorized based on their highest certificate. For example, if a pilots holds a private airplane certificate and a commercial helicopter </t>
  </si>
  <si>
    <t xml:space="preserve">       certificate, prior 1995, the pilot would be categorized as private; 1995 and after as commercial.</t>
  </si>
  <si>
    <t xml:space="preserve">  5/  Glider pilots are not required to have a medical examination. Beginning with 2002, glider pilots with another rating but no </t>
  </si>
  <si>
    <t xml:space="preserve">  8/  Numbers represent all certificates on record. No medical examination required. Data for 1996 and 1997 are limited to certificates  </t>
  </si>
  <si>
    <t xml:space="preserve">  9/  First available for the Registry in 2005.</t>
  </si>
  <si>
    <t>NA Not available. Prior to 1995 repairmen were included in the mechanic category. Recreational certificate first issued in 1990.</t>
  </si>
  <si>
    <t xml:space="preserve">NA Not available. Prior to 1995 repairmen were included in the mechanic category. Recreational certificate first issued in 1990. </t>
  </si>
  <si>
    <t>2/ Outside U.S. includes airmen certified by the FAA, who live outside the 50 states and other U.S. areas, territories, and affiliates. Also includes those with unidentifiable addresses.</t>
  </si>
  <si>
    <t xml:space="preserve">3/  Includes pilots with an airplane only certificate. Also includes those with an airplane and a helicopter and/or glider certificate.  </t>
  </si>
  <si>
    <t>6/  Glider pilots are not required to have a medical examination. Beginning with 2002, glider pilots with another rating but no current medical are counted as "Glider (only)".</t>
  </si>
  <si>
    <t xml:space="preserve">2/  Includes pilots with an airplane only certificate. Also includes those with an airplane and a helicopter and/or glider </t>
  </si>
  <si>
    <t xml:space="preserve">     certificate. Prior to 1995, these pilots were categorized as private, commercial, or airline transport, based on their </t>
  </si>
  <si>
    <t xml:space="preserve">     airplane certificate. In 1995 and after, they are categorized based on their highest certificate. For example, if a pilot holds a </t>
  </si>
  <si>
    <t xml:space="preserve">     a  private certificate and a commercial helicopter certificate, prior 1995, the pilot would be categorized as private; 1995  </t>
  </si>
  <si>
    <t>5/  Glider pilots are not required to have a medical examination. Beginning with 2002, glider pilots with another rating but no current medical are counted as "Glider (only)".</t>
  </si>
  <si>
    <t>N/A  Not available. Recreational certificate first issued in 1990.</t>
  </si>
  <si>
    <t>1/  Includes those with an airplane and/or a helicopter and/or glider certificate.</t>
  </si>
  <si>
    <t>2/  Glider and lighter-than-air pilots are not required to have a medical examination. Beginning with 2002, glider pilots</t>
  </si>
  <si>
    <t xml:space="preserve">1/  Prior to 1995, these pilots were categorized as private, commercial, or airline transport, based on their </t>
  </si>
  <si>
    <t xml:space="preserve">     </t>
  </si>
  <si>
    <t xml:space="preserve">     and a commercial helicopter certificate, prior 1995, the pilot would be categorized as private; 1995 and after as commercial.</t>
  </si>
  <si>
    <t xml:space="preserve">     airplane certificate. In 1995 and after, they are categorized based on their highest certificate. For example, if a pilot holds a private certificate </t>
  </si>
  <si>
    <t xml:space="preserve"> 1/  Data for flight engineers and flight navigators represent total active ratings held. Data for dispatchers, mechanics, repairmen</t>
  </si>
  <si>
    <t xml:space="preserve">      parachute riggers and ground instructors represent total ratings issued to date. These ratings retain their validity and have</t>
  </si>
  <si>
    <t>Total Pilots</t>
  </si>
  <si>
    <t>Airline Transport 1/</t>
  </si>
  <si>
    <t>Flight Instructor 3/</t>
  </si>
  <si>
    <t>Calendar Year</t>
  </si>
  <si>
    <t>Total Number 1/</t>
  </si>
  <si>
    <t>Percent of Total</t>
  </si>
  <si>
    <t>NON PILOT AIRMEN CERTIFICATES HELD</t>
  </si>
  <si>
    <t>WOMEN NON PILOT AIRMEN CERTIFICATES HELD</t>
  </si>
  <si>
    <t>Total Non Pilot Airmen</t>
  </si>
  <si>
    <t>Ground Instructor</t>
  </si>
  <si>
    <t>Flight Engineer</t>
  </si>
  <si>
    <t>Repair men</t>
  </si>
  <si>
    <t>Parachute Rigger</t>
  </si>
  <si>
    <t>Flight Navigator</t>
  </si>
  <si>
    <t>Flight Attendant</t>
  </si>
  <si>
    <t xml:space="preserve">Flight Instructor Certificates  6/ </t>
  </si>
  <si>
    <t xml:space="preserve">Flight Instructor Certificates  4/ </t>
  </si>
  <si>
    <t>Student  1/</t>
  </si>
  <si>
    <t>Recreational (only)</t>
  </si>
  <si>
    <t>Private</t>
  </si>
  <si>
    <t>Commercial</t>
  </si>
  <si>
    <t>Airline Transport</t>
  </si>
  <si>
    <t>Rotorcraft (only)  3/</t>
  </si>
  <si>
    <t>Glider (only ) 4,5/</t>
  </si>
  <si>
    <t>Mechanic  8/</t>
  </si>
  <si>
    <t>Ground Instructor  8/</t>
  </si>
  <si>
    <t>Repairmen 8/</t>
  </si>
  <si>
    <t>Parachute Rigger  8/</t>
  </si>
  <si>
    <t>Dispatcher  8/</t>
  </si>
  <si>
    <t>Flight Attendant 9/</t>
  </si>
  <si>
    <t>Flight Attendant  6/</t>
  </si>
  <si>
    <t>Ground Instructor  5/</t>
  </si>
  <si>
    <t>Mechanic  5/</t>
  </si>
  <si>
    <t>Repairmen 5/</t>
  </si>
  <si>
    <t>Parachute Rigger  5/</t>
  </si>
  <si>
    <t>Dispatcher  5/</t>
  </si>
  <si>
    <t xml:space="preserve">Airline Transport  2/ </t>
  </si>
  <si>
    <t>Commercial  2/</t>
  </si>
  <si>
    <t>Private  2/</t>
  </si>
  <si>
    <t xml:space="preserve">Recreational (only) </t>
  </si>
  <si>
    <t>Sport</t>
  </si>
  <si>
    <t>Private --Total</t>
  </si>
  <si>
    <t>Airline Transport --Total</t>
  </si>
  <si>
    <t>Private Airplane (only)</t>
  </si>
  <si>
    <t>Private Airplane, Private Glider</t>
  </si>
  <si>
    <t>Private Airplane, Private Gyroplane</t>
  </si>
  <si>
    <t>Private Airplane, Private Helicopter</t>
  </si>
  <si>
    <t>Private Glider</t>
  </si>
  <si>
    <t>Private Airplane-Other</t>
  </si>
  <si>
    <t>Commercial Airplane (only)</t>
  </si>
  <si>
    <t>Commercial Airplane, Private Glider</t>
  </si>
  <si>
    <t>Commercial Helicopter, Private Airplane</t>
  </si>
  <si>
    <t>Commercial Glider, Private Airplane</t>
  </si>
  <si>
    <t>Commercial-other</t>
  </si>
  <si>
    <t>Airline Transport Airplane (only)</t>
  </si>
  <si>
    <t>Airline Transport Airplane-other</t>
  </si>
  <si>
    <t>Private Gyroplane</t>
  </si>
  <si>
    <t>Private Helicopter</t>
  </si>
  <si>
    <t>Commercial Helicopter</t>
  </si>
  <si>
    <t>Airline Transport Helicopter</t>
  </si>
  <si>
    <t>Rotorcraft-other</t>
  </si>
  <si>
    <t>Commercial Glider</t>
  </si>
  <si>
    <t>Air Transport (other)</t>
  </si>
  <si>
    <t>Commercial Airplane, Commercial Glider</t>
  </si>
  <si>
    <t>Commercial Airplane, Commercial Gyroplane, Commercial Glider</t>
  </si>
  <si>
    <t>Commercial Airplane, Private Helicopter</t>
  </si>
  <si>
    <t>Commercial Airplane, Commercial Glider, Private Helicopter</t>
  </si>
  <si>
    <t>Commercial Airplane, Commercial Helicopter</t>
  </si>
  <si>
    <t>Commercial Airplane, Private Glider, Commercial Helicopter</t>
  </si>
  <si>
    <t>Commercial Airplane, Commercial Glider, Commercial Helicopter</t>
  </si>
  <si>
    <t>Commercial Airplane, Commercial Helicopter, Commercial Gyroplane</t>
  </si>
  <si>
    <t>Commercial Airplane, Commercial Gyroplane, Commercial Helicopter, Commercial Glider</t>
  </si>
  <si>
    <t>Private Airplane, Private Glider, Private Helicopter</t>
  </si>
  <si>
    <t>Commercial Airplane, Commercial Gyroplane</t>
  </si>
  <si>
    <t>Airline Transport Airplane, Airline Transport Helicopter</t>
  </si>
  <si>
    <t>Commercial Helicopter, Private Airplane, Private Glider</t>
  </si>
  <si>
    <t>Commercial Helicopter, Private Airplane, Commercial Gyroplane</t>
  </si>
  <si>
    <t>Rotorcraft (Other)</t>
  </si>
  <si>
    <t>Commercial Helicopter, Commercial Glider</t>
  </si>
  <si>
    <t>Commercial Helicopter, Commercial Gyroplane</t>
  </si>
  <si>
    <t>Commercial Helicopter, Private Airplane, Commercial Glider</t>
  </si>
  <si>
    <t>Commercial --Total</t>
  </si>
  <si>
    <t>Commercial Helicopter, Private Glider</t>
  </si>
  <si>
    <t>Commercial Gyroplane</t>
  </si>
  <si>
    <t>Commercial Airplane, Commercial  Glider</t>
  </si>
  <si>
    <t>Commercial Airplane, Private    Helicopter</t>
  </si>
  <si>
    <t>Private Airplane-other</t>
  </si>
  <si>
    <t>Glider (only)  4,5/--Total</t>
  </si>
  <si>
    <t>Rotorcraft (only) 3/--Total</t>
  </si>
  <si>
    <t>Alabama</t>
  </si>
  <si>
    <t>Alaskan Region--Total</t>
  </si>
  <si>
    <t>Eastern Region--Total</t>
  </si>
  <si>
    <t>Total 4/</t>
  </si>
  <si>
    <t>United States--Total</t>
  </si>
  <si>
    <t>Central Region--Total</t>
  </si>
  <si>
    <t>Iowa</t>
  </si>
  <si>
    <t>Kentucky</t>
  </si>
  <si>
    <t>Missouri</t>
  </si>
  <si>
    <t>Nebraska</t>
  </si>
  <si>
    <t>Tennessee</t>
  </si>
  <si>
    <t>Kansas</t>
  </si>
  <si>
    <t>Delaware</t>
  </si>
  <si>
    <t>Maine</t>
  </si>
  <si>
    <t>Maryland</t>
  </si>
  <si>
    <t>Massachusetts</t>
  </si>
  <si>
    <t>Pennsylvania</t>
  </si>
  <si>
    <t>Vermont</t>
  </si>
  <si>
    <t>Virginia</t>
  </si>
  <si>
    <t>Connecticut</t>
  </si>
  <si>
    <t>Indiana</t>
  </si>
  <si>
    <t>Michigan</t>
  </si>
  <si>
    <t>Minnesota</t>
  </si>
  <si>
    <t>Ohio</t>
  </si>
  <si>
    <t>Wisconsin</t>
  </si>
  <si>
    <t>Illinois</t>
  </si>
  <si>
    <t>Idaho</t>
  </si>
  <si>
    <t>Montana</t>
  </si>
  <si>
    <t>Oregon</t>
  </si>
  <si>
    <t>Utah</t>
  </si>
  <si>
    <t>Washington</t>
  </si>
  <si>
    <t>Wyoming</t>
  </si>
  <si>
    <t>Colorado</t>
  </si>
  <si>
    <t>Georgia</t>
  </si>
  <si>
    <t>Florida</t>
  </si>
  <si>
    <t>Louisiana</t>
  </si>
  <si>
    <t>Mississippi</t>
  </si>
  <si>
    <t>Oklahoma</t>
  </si>
  <si>
    <t>Texas</t>
  </si>
  <si>
    <t>Arkansas</t>
  </si>
  <si>
    <t>Arizona</t>
  </si>
  <si>
    <t>California</t>
  </si>
  <si>
    <t>Guam</t>
  </si>
  <si>
    <t>Hawaii</t>
  </si>
  <si>
    <t>Nevada</t>
  </si>
  <si>
    <t>Palau</t>
  </si>
  <si>
    <r>
      <t>AE (Europe and Canada)</t>
    </r>
    <r>
      <rPr>
        <vertAlign val="superscript"/>
        <sz val="8"/>
        <rFont val="Cambria"/>
        <family val="1"/>
        <scheme val="major"/>
      </rPr>
      <t>5</t>
    </r>
  </si>
  <si>
    <t>District of Columbia</t>
  </si>
  <si>
    <t>New Hampshire</t>
  </si>
  <si>
    <t>New Jersey</t>
  </si>
  <si>
    <t>New York</t>
  </si>
  <si>
    <t>North Carolina</t>
  </si>
  <si>
    <t>Rhode Island</t>
  </si>
  <si>
    <t>Great Lakes Region--Total</t>
  </si>
  <si>
    <t>South Dakota</t>
  </si>
  <si>
    <t>Northwest Mountain Region--Total</t>
  </si>
  <si>
    <t>Southern Region--Total</t>
  </si>
  <si>
    <r>
      <t>AA (Americas)</t>
    </r>
    <r>
      <rPr>
        <vertAlign val="superscript"/>
        <sz val="8"/>
        <rFont val="Cambria"/>
        <family val="1"/>
        <scheme val="major"/>
      </rPr>
      <t>5</t>
    </r>
  </si>
  <si>
    <t>Puerto Rico</t>
  </si>
  <si>
    <t>South Carolina</t>
  </si>
  <si>
    <t>Virgin Islands</t>
  </si>
  <si>
    <t>Southwest Region--Total</t>
  </si>
  <si>
    <t>New Mexico</t>
  </si>
  <si>
    <t>Western-Pacific Region--Total</t>
  </si>
  <si>
    <t>American Samoa</t>
  </si>
  <si>
    <t>Federated States of Micronesia</t>
  </si>
  <si>
    <t>Marshall Islands</t>
  </si>
  <si>
    <t>North Mariana Islands</t>
  </si>
  <si>
    <t xml:space="preserve">Armed Forces Personnel  5/ </t>
  </si>
  <si>
    <t>U.S. Affiliates  6/</t>
  </si>
  <si>
    <t>Outside United States (Foreign)</t>
  </si>
  <si>
    <t>North Dakota</t>
  </si>
  <si>
    <t>West Virginia</t>
  </si>
  <si>
    <r>
      <t>AP (Pacific)</t>
    </r>
    <r>
      <rPr>
        <vertAlign val="superscript"/>
        <sz val="8"/>
        <rFont val="Univers (W1)"/>
      </rPr>
      <t>5</t>
    </r>
  </si>
  <si>
    <t>Total 2/</t>
  </si>
  <si>
    <r>
      <t>AE (Europe and Canada)</t>
    </r>
    <r>
      <rPr>
        <vertAlign val="superscript"/>
        <sz val="8"/>
        <rFont val="Cambria"/>
        <family val="1"/>
        <scheme val="major"/>
      </rPr>
      <t>3</t>
    </r>
  </si>
  <si>
    <r>
      <t>AA (Americas)</t>
    </r>
    <r>
      <rPr>
        <vertAlign val="superscript"/>
        <sz val="8"/>
        <rFont val="Cambria"/>
        <family val="1"/>
        <scheme val="major"/>
      </rPr>
      <t>3</t>
    </r>
  </si>
  <si>
    <r>
      <t>AP (Pacific)</t>
    </r>
    <r>
      <rPr>
        <vertAlign val="superscript"/>
        <sz val="8"/>
        <rFont val="Univers (W1)"/>
      </rPr>
      <t>3</t>
    </r>
  </si>
  <si>
    <t>Private Helicopter, Private Airplane</t>
  </si>
  <si>
    <t>Private Helicopter, Private Airplane, Private Glider</t>
  </si>
  <si>
    <t>Private Helicopter, Commercial Airplane</t>
  </si>
  <si>
    <t>Private Helicopter, Commercial Airplane, Commercial Glider</t>
  </si>
  <si>
    <t>Private Gyroplane, Private Airplane</t>
  </si>
  <si>
    <t>Airline Transport Helicopter, Airline Transport Airplane</t>
  </si>
  <si>
    <t>Commercial Gyroplane, Commercial Airplane, Commercial Glider</t>
  </si>
  <si>
    <t>Commercial Helicopter, Commercial Airplane, Private Glider</t>
  </si>
  <si>
    <t>Commercial Helicopter, Commercial  Airplane</t>
  </si>
  <si>
    <t>Commercial Helicopter, Commercial Airplane, Commercial Glider</t>
  </si>
  <si>
    <t>Commercial Helicopter, Commercial Airplane, Commercial Gyroplane</t>
  </si>
  <si>
    <t>Commercial Gyroplane, Commercial Airplane</t>
  </si>
  <si>
    <t>Private Glider, Private Airplane</t>
  </si>
  <si>
    <t>Private Glider, Private Airplane, Private Helicopter</t>
  </si>
  <si>
    <t>Private Glider, Private Airplane, Commercial Helicopter</t>
  </si>
  <si>
    <t>Commercial Glider, Commercial Balloon</t>
  </si>
  <si>
    <t>Commercial Glider, Commercial Airplane, Commercial Gyroplane, Commercial Helicopter</t>
  </si>
  <si>
    <t>Commercial Glider, Commercial Airplane, Commercial Gyroplane</t>
  </si>
  <si>
    <t>Private Glider, Commercial Airplane</t>
  </si>
  <si>
    <t>Private Glider, Commercial Airplane, Commercial Helicopter</t>
  </si>
  <si>
    <t>Private Glider, Commercial Helicopter</t>
  </si>
  <si>
    <t>Commercial Glider, Commercial Airplane</t>
  </si>
  <si>
    <t>Commercial Glider, Private Airplane, Commercial Helicopter</t>
  </si>
  <si>
    <t>Commercial Glider, Commercial Airplane, Commercial Helicopter</t>
  </si>
  <si>
    <t>Commercial Glider, Commercial Helicopter</t>
  </si>
  <si>
    <t>Commercial Glider, Commercial Airplane, Private Helicopter</t>
  </si>
  <si>
    <t>Airline Transport Helicopter (only)</t>
  </si>
  <si>
    <t>Private Helicopter (only)</t>
  </si>
  <si>
    <t>Commercial Helicopter (only)</t>
  </si>
  <si>
    <t>DECEMBER 31, 2015  1/</t>
  </si>
  <si>
    <t>3/  Certified Flight Instructor</t>
  </si>
  <si>
    <t>2/  Not included in total active pilots.</t>
  </si>
  <si>
    <t xml:space="preserve">     helicopter and commercial airplane certificates will be reported in the commercial category.</t>
  </si>
  <si>
    <t xml:space="preserve">     Pilots with multiple ratings will be reported under highest rating. For example a pilot with a private </t>
  </si>
  <si>
    <t xml:space="preserve">1/  Includes pilots with an airplane and/or a helicopter and/or a glider and/or a gyroplane certificate. </t>
  </si>
  <si>
    <t>80 and over</t>
  </si>
  <si>
    <t>75-79</t>
  </si>
  <si>
    <t>70-74</t>
  </si>
  <si>
    <t>65-69</t>
  </si>
  <si>
    <t>60-64</t>
  </si>
  <si>
    <t>55-59</t>
  </si>
  <si>
    <t>50-54</t>
  </si>
  <si>
    <t>45-49</t>
  </si>
  <si>
    <t>40-44</t>
  </si>
  <si>
    <t>35-39</t>
  </si>
  <si>
    <t>30-34</t>
  </si>
  <si>
    <t>25-29</t>
  </si>
  <si>
    <t>20-24</t>
  </si>
  <si>
    <t>16-19</t>
  </si>
  <si>
    <t>14-15</t>
  </si>
  <si>
    <t>CFI 3/</t>
  </si>
  <si>
    <t>Recre- ational</t>
  </si>
  <si>
    <t xml:space="preserve">Student </t>
  </si>
  <si>
    <t xml:space="preserve">Total </t>
  </si>
  <si>
    <t>Age Group</t>
  </si>
  <si>
    <t>Flight Instructor 2/</t>
  </si>
  <si>
    <t>Type of Pilot Certificates</t>
  </si>
  <si>
    <t>as of December 31, 2015</t>
  </si>
  <si>
    <t>BY CATEGORY AND AGE GROUP OF HOLDER</t>
  </si>
  <si>
    <t>TABLE 12</t>
  </si>
  <si>
    <t>ESTIMATED ACTIVE WOMEN PILOT CERTIFICATES HELD</t>
  </si>
  <si>
    <t>TABLE 12a</t>
  </si>
  <si>
    <t>N/A  Not available. Sport certificate first issued in 2005.</t>
  </si>
  <si>
    <t xml:space="preserve">     Pilots with multiple ratings will be reported under highest rating. For example a pilot with a private  </t>
  </si>
  <si>
    <t xml:space="preserve">2/  Includes pilots with an airplane and/or a helicopter and/or a glider and/or a gyroplane certificate. </t>
  </si>
  <si>
    <t>1/  Includes helicopter (only) and glider (only).</t>
  </si>
  <si>
    <t>Airline Transport 2/</t>
  </si>
  <si>
    <t>Commercial 2/</t>
  </si>
  <si>
    <t>Private 2/</t>
  </si>
  <si>
    <t>Total  1/</t>
  </si>
  <si>
    <t xml:space="preserve"> AVERAGE AGE OF ACTIVE PILOTS BY CATEGORY</t>
  </si>
  <si>
    <t>TABLE 13</t>
  </si>
  <si>
    <t xml:space="preserve"> AVERAGE AGE OF ACTIVE WOMEN PILOTS BY CATEGORY</t>
  </si>
  <si>
    <t>TABLE 13a</t>
  </si>
  <si>
    <r>
      <t>E</t>
    </r>
    <r>
      <rPr>
        <sz val="8"/>
        <rFont val="Univers (W1)"/>
      </rPr>
      <t xml:space="preserve">  Student certificates issued are estimated.  These are the ones that do not need a medical examination.</t>
    </r>
  </si>
  <si>
    <t xml:space="preserve">         Ground instructor--ratings for each subject in which the holder is qualified to give instruction.</t>
  </si>
  <si>
    <t xml:space="preserve">         Parachute rigger--senior or master rigger--senior or master rigger ratings.</t>
  </si>
  <si>
    <t xml:space="preserve">         Mechanic--airframe and power plant ratings.</t>
  </si>
  <si>
    <t xml:space="preserve">         Flight instructor--ratings for each aircraft category in which the holder is qualified, and instrument flying instructions.</t>
  </si>
  <si>
    <t xml:space="preserve">         Helicopter pilot--instrument and type ratings.</t>
  </si>
  <si>
    <t xml:space="preserve">         Private, commercial, and airline transport pilot--aircraft category, class, and type instrument rating.</t>
  </si>
  <si>
    <t>Note: Additional ratings are entered on current airman certificates as follows:</t>
  </si>
  <si>
    <t>*   Not Included in Total</t>
  </si>
  <si>
    <t>Authorized Aircraft Instructor</t>
  </si>
  <si>
    <t xml:space="preserve">Ground Instructor </t>
  </si>
  <si>
    <t xml:space="preserve">Parachute Rigger </t>
  </si>
  <si>
    <t>Repairman Light Sport Aircraft</t>
  </si>
  <si>
    <t>Repairman</t>
  </si>
  <si>
    <t>Control Tower Operator</t>
  </si>
  <si>
    <t xml:space="preserve">Mechanic </t>
  </si>
  <si>
    <t>Flight Instructor Certificates*</t>
  </si>
  <si>
    <t>Glider (only)</t>
  </si>
  <si>
    <t>Rotorcraft (only)</t>
  </si>
  <si>
    <t>Sport Pilot</t>
  </si>
  <si>
    <t>Recreational</t>
  </si>
  <si>
    <r>
      <t>Student</t>
    </r>
    <r>
      <rPr>
        <vertAlign val="superscript"/>
        <sz val="8"/>
        <rFont val="Univers (W1)"/>
      </rPr>
      <t>E</t>
    </r>
  </si>
  <si>
    <t>No Test</t>
  </si>
  <si>
    <t>Inspector</t>
  </si>
  <si>
    <t>Examiner</t>
  </si>
  <si>
    <t>Total Certificates Issued</t>
  </si>
  <si>
    <t>Category of Certificates</t>
  </si>
  <si>
    <t>Additional Ratings</t>
  </si>
  <si>
    <t>Original Issuances</t>
  </si>
  <si>
    <t>Calendar Year 2015</t>
  </si>
  <si>
    <t>AIRMEN CERTIFICATES ISSUED BY CATEGORY AND CONDUCTOR</t>
  </si>
  <si>
    <t>Table 16</t>
  </si>
  <si>
    <t xml:space="preserve">NA  Not Available </t>
  </si>
  <si>
    <t>5/ First reported in 2005.</t>
  </si>
  <si>
    <t>4/  Prior to 1995, repairmen were included with mechanics.</t>
  </si>
  <si>
    <t>3/  Prior to 2001 Control Tower Operators were not included.</t>
  </si>
  <si>
    <t>2/  Special ratings shown on pilot certificates represented above; not included in total.</t>
  </si>
  <si>
    <t>1/  Not included in total.</t>
  </si>
  <si>
    <t xml:space="preserve">   from Table 16 that do not require a medical examination.</t>
  </si>
  <si>
    <r>
      <t>E</t>
    </r>
    <r>
      <rPr>
        <sz val="8"/>
        <rFont val="Univers (W1)"/>
      </rPr>
      <t xml:space="preserve">  Student certificates issued are estimated. They include those with a medical certification (Table 22), as well as those </t>
    </r>
  </si>
  <si>
    <t xml:space="preserve">Note: In previous releases all instrument ratings had been shown as additional. Total instrument ratings issued can be found in table 21. </t>
  </si>
  <si>
    <t>Authorized Aircraft Instr.</t>
  </si>
  <si>
    <t>Repairman Light Sport Aircraft 5/</t>
  </si>
  <si>
    <t>Repairman  4/</t>
  </si>
  <si>
    <t>Control Tower Operator  3/</t>
  </si>
  <si>
    <t>Instrument Ratings 2/</t>
  </si>
  <si>
    <t>Flight Instructor Certificates 1/</t>
  </si>
  <si>
    <t>CALENDAR YEARS 2006 - 2015</t>
  </si>
  <si>
    <t>ORIGINAL AIRMEN CERTIFICATES ISSUED BY CATEGORY</t>
  </si>
  <si>
    <t>TABLE 17</t>
  </si>
  <si>
    <t>NA  Not Available</t>
  </si>
  <si>
    <t>Repairman Light Sport Aircraft  5/</t>
  </si>
  <si>
    <t>Student 1/</t>
  </si>
  <si>
    <t>ADDITIONAL AIRMEN CERTIFICATES ISSUED BY CATEGORY</t>
  </si>
  <si>
    <t>TABLE 18</t>
  </si>
  <si>
    <t>N/A--Not applicable</t>
  </si>
  <si>
    <t>* Not included in Total</t>
  </si>
  <si>
    <t xml:space="preserve">        N/A</t>
  </si>
  <si>
    <t>Repairman Light Sport Arcft</t>
  </si>
  <si>
    <t>Percent Approved</t>
  </si>
  <si>
    <t xml:space="preserve">Dis approved </t>
  </si>
  <si>
    <t>Approved</t>
  </si>
  <si>
    <t>CALENDAR YEAR 2015</t>
  </si>
  <si>
    <t>ORIGINAL AIRMEN CERTIFICATES APPROVED/DISAPPROVED BY CATEGORY AND CONDUCTOR</t>
  </si>
  <si>
    <t>TABLE 19</t>
  </si>
  <si>
    <t>*  Special ratings shown on pilot certificates represented above; not included in total.</t>
  </si>
  <si>
    <t xml:space="preserve">  Ground instructor--ratings for each subject in which the holder is qualified to give instruction.</t>
  </si>
  <si>
    <t xml:space="preserve">   Parachute rigger--senior or master rigger--senior or master rigger ratings.</t>
  </si>
  <si>
    <t xml:space="preserve">   Mechanic--airframe and power plant ratings.</t>
  </si>
  <si>
    <t xml:space="preserve">   Flight instructor--ratings for each aircraft category in which the holder is qualified, and instrument flying instructions.</t>
  </si>
  <si>
    <t xml:space="preserve">   Helicopter pilot--instrument and type ratings.</t>
  </si>
  <si>
    <t xml:space="preserve">   Private, commercial, and airline transport pilot--aircraft category, class, and type instrument rating.</t>
  </si>
  <si>
    <t>ADDITIONAL AIRMEN CERTIFICATES APPROVED/DISAPPROVED BY CATEGORY AND CONDUCTOR</t>
  </si>
  <si>
    <t>TABLE 20</t>
  </si>
  <si>
    <t>Class of Certificate</t>
  </si>
  <si>
    <t>INSTRUMENT RATINGS ISSUED:</t>
  </si>
  <si>
    <t>TABLE 21</t>
  </si>
  <si>
    <r>
      <t>E</t>
    </r>
    <r>
      <rPr>
        <sz val="8"/>
        <rFont val="Univers (W1)"/>
      </rPr>
      <t xml:space="preserve">  Student certificates issued are estimated.</t>
    </r>
  </si>
  <si>
    <t xml:space="preserve">               December</t>
  </si>
  <si>
    <t xml:space="preserve">               November</t>
  </si>
  <si>
    <t xml:space="preserve">               October</t>
  </si>
  <si>
    <t xml:space="preserve">               September</t>
  </si>
  <si>
    <t xml:space="preserve">               August</t>
  </si>
  <si>
    <t xml:space="preserve">               July</t>
  </si>
  <si>
    <t xml:space="preserve">               June</t>
  </si>
  <si>
    <t xml:space="preserve">               May</t>
  </si>
  <si>
    <t xml:space="preserve">               April</t>
  </si>
  <si>
    <t xml:space="preserve">               March</t>
  </si>
  <si>
    <t xml:space="preserve">               February</t>
  </si>
  <si>
    <t xml:space="preserve">               January</t>
  </si>
  <si>
    <t xml:space="preserve">               Total</t>
  </si>
  <si>
    <t xml:space="preserve">               YEAR</t>
  </si>
  <si>
    <t>2006 - 2015</t>
  </si>
  <si>
    <t>STUDENT CERTIFICATES ISSUED, BY MONTH:</t>
  </si>
  <si>
    <t>TABLE 22</t>
  </si>
  <si>
    <t>The U.S. Civil Airmen Statistics is an annual study published to meet the demands of FAA, other government agencies, and industry. It contains detailed airmen statistics not published in other FAA reports.</t>
  </si>
  <si>
    <t>Statistics about airmen, both pilot and nonpilot, are obtained from the official airmen certification records maintained at FAA's Aeronautical Center, Oklahoma City, Oklahoma.</t>
  </si>
  <si>
    <t>The term “airmen” in this report includes men and women certified as pilots, mechanics or other aviation technicians.  An active airman is one who holds both an airmen certificate and a valid medical certificate. Airmen who must have a valid medical to exercise the privileges of their certificate are all airplane pilots, rotorcraft pilots, flight navigators, and flight engineers. Glider pilots are not required to have a medical examination but the numbers represent only those who had a valid medical certificate on record at the Aeronautical Center.</t>
  </si>
  <si>
    <t>List of Tables</t>
  </si>
  <si>
    <t>Table 1</t>
  </si>
  <si>
    <t>Table 2</t>
  </si>
  <si>
    <t>Table 3</t>
  </si>
  <si>
    <t>Table 4</t>
  </si>
  <si>
    <t>Table 5</t>
  </si>
  <si>
    <t>Table 6</t>
  </si>
  <si>
    <t>Table 7</t>
  </si>
  <si>
    <t>Table 8</t>
  </si>
  <si>
    <t>Table 9</t>
  </si>
  <si>
    <t>Table 10</t>
  </si>
  <si>
    <t>Table 11</t>
  </si>
  <si>
    <t>Table 12</t>
  </si>
  <si>
    <t>Table 12a</t>
  </si>
  <si>
    <t>Table 13</t>
  </si>
  <si>
    <t>Table 13a</t>
  </si>
  <si>
    <t>Table 14</t>
  </si>
  <si>
    <t>Table 15</t>
  </si>
  <si>
    <t>Table 17</t>
  </si>
  <si>
    <t>Table 18</t>
  </si>
  <si>
    <t>Table 19</t>
  </si>
  <si>
    <t>Table 20</t>
  </si>
  <si>
    <t>Table 21</t>
  </si>
  <si>
    <t>Table 22</t>
  </si>
  <si>
    <t>U.S. Civil Airmen Statistics, 2015</t>
  </si>
  <si>
    <t>Estimated Active Airmen Certificates Held December 31, 2006-2015</t>
  </si>
  <si>
    <t>Estimated Active Women Airmen Certificates Held December 31, 2006-2015</t>
  </si>
  <si>
    <t>Estimated Active Pilot Certificates Held by Class of Certificate and by FAA Region December 31, 2015</t>
  </si>
  <si>
    <t>Estimated Active Pilot Certificates Held by Class of Certificate December 31, 2006-2015</t>
  </si>
  <si>
    <t>Estimated Active Pilots and Flight Instructors by FAA Region and State December 31, 2015</t>
  </si>
  <si>
    <t>Estimated Active Women Pilots and Flight Instructors by FAA Region and State December 31, 2015</t>
  </si>
  <si>
    <t>Estimated Active Rotorcraft Pilots by Class of Certificate December 31, 2006-2015</t>
  </si>
  <si>
    <t>Estimated Active Glider Pilots by Class of Certificate December 31, 2006-2015</t>
  </si>
  <si>
    <t>Estimated Instrument Ratings Held by Class of Certificate December 31, 2006-2015</t>
  </si>
  <si>
    <t>Estimated Total Pilots and Instrument Rated Pilots December 31, 2006-2015</t>
  </si>
  <si>
    <t>Average Age of Active Pilots by Category December 31, 2006-2015</t>
  </si>
  <si>
    <t>Original Airmen Certificates Issued 2006-2015</t>
  </si>
  <si>
    <t>Additional Airmen Certificates Issued 2006-2015</t>
  </si>
  <si>
    <t>Instrument Ratings Issued 2006-2015</t>
  </si>
  <si>
    <t>Student Certificates Issued by Month 2006-2015</t>
  </si>
  <si>
    <t>Estimated Instrument Ratings Held by Class of Certificate by FAA Region December 31, 2015</t>
  </si>
  <si>
    <t>Estimated Active Pilot Certificates Held by Category and Age Group of Holder December 31, 2015</t>
  </si>
  <si>
    <t>Estimated Active Women Pilot Certificates Held by Category and Age Group of Holder December 31, 2015</t>
  </si>
  <si>
    <t>Nonpilot Airmen Certificates Held by FAA Region and State December 31, 2015</t>
  </si>
  <si>
    <t>Women Nonpilot Airmen Certificates Held by FAA Region and State December 31, 2015</t>
  </si>
  <si>
    <t>Airmen Certificates Issued by Category and Conductor December 31, 2015</t>
  </si>
  <si>
    <t>Average Age of Active Women Pilots by Category December 31, 2010-2015</t>
  </si>
  <si>
    <t>Original Airmen Certificates Approved/Disapproved by Category and Conductor, CY 2015</t>
  </si>
  <si>
    <t>Additional Airmen Certificates Approved/Disapproved by Category and Conductor, CY 2015</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</si>
</sst>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43" formatCode="_(* #,##0.00_);_(* \(#,##0.00\);_(* &quot;-&quot;??_);_(@_)"/>
    <numFmt numFmtId="164" formatCode="#,##0\ ;\(#,##0\)"/>
    <numFmt numFmtId="165" formatCode="mmmm\ dd\,\ yyyy"/>
    <numFmt numFmtId="166" formatCode="&quot;----&quot;"/>
    <numFmt numFmtId="167" formatCode="&quot;----  &quot;"/>
    <numFmt numFmtId="169" formatCode="0.0%"/>
    <numFmt numFmtId="170" formatCode="0.0"/>
    <numFmt numFmtId="171" formatCode="#,##0\ \ \p"/>
  </numFmts>
  <fonts count="29">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0"/>
      <color rgb="FF000000"/>
      <name val="Times New Roman"/>
      <family val="1"/>
    </font>
    <font>
      <sz val="8"/>
      <name val="Helv"/>
    </font>
    <font>
      <sz val="8"/>
      <name val="Univers (W1)"/>
    </font>
    <font>
      <b/>
      <sz val="8"/>
      <name val="Univers (W1)"/>
    </font>
    <font>
      <sz val="10"/>
      <name val="MS Sans Serif"/>
      <family val="2"/>
    </font>
    <font>
      <sz val="7"/>
      <name val="Univers (W1)"/>
    </font>
    <font>
      <b/>
      <sz val="8"/>
      <name val="Helv"/>
    </font>
    <font>
      <sz val="8"/>
      <name val="Univers (W1)"/>
      <family val="2"/>
    </font>
    <font>
      <b/>
      <sz val="8"/>
      <name val="Univers (W1)"/>
      <family val="2"/>
    </font>
    <font>
      <b/>
      <sz val="7"/>
      <name val="Univers (W1)"/>
    </font>
    <font>
      <sz val="10"/>
      <name val="Helv"/>
    </font>
    <font>
      <sz val="10"/>
      <name val="Univers (W1)"/>
      <family val="2"/>
    </font>
    <font>
      <sz val="10"/>
      <name val="Univers (W1)"/>
    </font>
    <font>
      <b/>
      <sz val="10"/>
      <name val="Univers (W1)"/>
    </font>
    <font>
      <sz val="8"/>
      <name val="Univers"/>
      <family val="2"/>
    </font>
    <font>
      <b/>
      <sz val="8"/>
      <name val="Univers"/>
      <family val="2"/>
    </font>
    <font>
      <vertAlign val="superscript"/>
      <sz val="8"/>
      <name val="Cambria"/>
      <family val="1"/>
      <scheme val="major"/>
    </font>
    <font>
      <vertAlign val="superscript"/>
      <sz val="8"/>
      <name val="Univers (W1)"/>
    </font>
    <font>
      <sz val="9"/>
      <name val="Univers (W1)"/>
    </font>
    <font>
      <b/>
      <sz val="18"/>
      <name val="Univers (W1)"/>
    </font>
    <font>
      <b/>
      <sz val="14"/>
      <color rgb="FF000000"/>
      <name val="Calibri"/>
      <family val="2"/>
      <scheme val="minor"/>
    </font>
    <font>
      <sz val="11"/>
      <color rgb="FF000000"/>
      <name val="Calibri"/>
      <family val="2"/>
      <scheme val="minor"/>
    </font>
    <font>
      <sz val="11"/>
      <color rgb="FF333333"/>
      <name val="Calibri"/>
      <family val="2"/>
      <scheme val="minor"/>
    </font>
    <font>
      <b/>
      <sz val="12"/>
      <color rgb="FF000000"/>
      <name val="Calibri"/>
      <family val="2"/>
      <scheme val="minor"/>
    </font>
    <font>
      <sz val="10"/>
      <color rgb="FF000000"/>
      <name val="Calibri"/>
      <family val="2"/>
      <scheme val="minor"/>
    </font>
  </fonts>
  <fills count="3">
    <fill>
      <patternFill patternType="none"/>
    </fill>
    <fill>
      <patternFill patternType="gray125"/>
    </fill>
    <fill>
      <patternFill patternType="solid">
        <fgColor indexed="9"/>
        <bgColor indexed="64"/>
      </patternFill>
    </fill>
  </fills>
  <borders count="16">
    <border>
      <left/>
      <right/>
      <top/>
      <bottom/>
      <diagonal/>
    </border>
    <border>
      <left/>
      <right/>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s>
  <cellStyleXfs count="18">
    <xf numFmtId="0" fontId="0" fillId="0" borderId="0"/>
    <xf numFmtId="0" fontId="3" fillId="0" borderId="0"/>
    <xf numFmtId="0" fontId="5" fillId="0" borderId="0"/>
    <xf numFmtId="0" fontId="8" fillId="0" borderId="0"/>
    <xf numFmtId="0" fontId="14" fillId="0" borderId="0"/>
    <xf numFmtId="0" fontId="14" fillId="0" borderId="0"/>
    <xf numFmtId="0" fontId="2" fillId="0" borderId="0"/>
    <xf numFmtId="0" fontId="2" fillId="0" borderId="0"/>
    <xf numFmtId="0" fontId="4" fillId="0" borderId="0"/>
    <xf numFmtId="0" fontId="1" fillId="0" borderId="0"/>
    <xf numFmtId="0" fontId="1" fillId="0" borderId="0"/>
    <xf numFmtId="0" fontId="1" fillId="0" borderId="0"/>
    <xf numFmtId="0" fontId="5" fillId="0" borderId="0"/>
    <xf numFmtId="0" fontId="5" fillId="0" borderId="0"/>
    <xf numFmtId="0" fontId="8" fillId="0" borderId="0"/>
    <xf numFmtId="43" fontId="14" fillId="0" borderId="0" applyFont="0" applyFill="0" applyBorder="0" applyAlignment="0" applyProtection="0"/>
    <xf numFmtId="0" fontId="8" fillId="0" borderId="0"/>
    <xf numFmtId="0" fontId="8" fillId="0" borderId="0"/>
  </cellStyleXfs>
  <cellXfs count="544">
    <xf numFmtId="0" fontId="0" fillId="0" borderId="0" xfId="0" applyFill="1" applyBorder="1" applyAlignment="1">
      <alignment horizontal="left" vertical="top"/>
    </xf>
    <xf numFmtId="0" fontId="6" fillId="0" borderId="0" xfId="2" applyFont="1" applyBorder="1"/>
    <xf numFmtId="3" fontId="6" fillId="0" borderId="0" xfId="2" applyNumberFormat="1" applyFont="1" applyBorder="1"/>
    <xf numFmtId="0" fontId="6" fillId="0" borderId="0" xfId="2" applyNumberFormat="1" applyFont="1" applyBorder="1"/>
    <xf numFmtId="0" fontId="6" fillId="0" borderId="0" xfId="2" applyFont="1"/>
    <xf numFmtId="0" fontId="6" fillId="0" borderId="0" xfId="2" applyNumberFormat="1" applyFont="1" applyBorder="1" applyAlignment="1">
      <alignment horizontal="left"/>
    </xf>
    <xf numFmtId="0" fontId="9" fillId="0" borderId="0" xfId="2" applyNumberFormat="1" applyFont="1" applyBorder="1" applyAlignment="1">
      <alignment horizontal="left"/>
    </xf>
    <xf numFmtId="0" fontId="5" fillId="0" borderId="0" xfId="2"/>
    <xf numFmtId="0" fontId="9" fillId="0" borderId="0" xfId="2" quotePrefix="1" applyNumberFormat="1" applyFont="1" applyBorder="1" applyAlignment="1">
      <alignment horizontal="left"/>
    </xf>
    <xf numFmtId="3" fontId="6" fillId="0" borderId="0" xfId="2" applyNumberFormat="1" applyFont="1"/>
    <xf numFmtId="164" fontId="6" fillId="0" borderId="0" xfId="2" applyNumberFormat="1" applyFont="1" applyBorder="1"/>
    <xf numFmtId="0" fontId="9" fillId="0" borderId="0" xfId="2" applyFont="1"/>
    <xf numFmtId="0" fontId="9" fillId="0" borderId="0" xfId="2" applyNumberFormat="1" applyFont="1" applyBorder="1"/>
    <xf numFmtId="3" fontId="6" fillId="0" borderId="0" xfId="2" applyNumberFormat="1" applyFont="1" applyBorder="1" applyAlignment="1"/>
    <xf numFmtId="3" fontId="6" fillId="0" borderId="0" xfId="2" applyNumberFormat="1" applyFont="1" applyBorder="1" applyAlignment="1">
      <alignment horizontal="left"/>
    </xf>
    <xf numFmtId="3" fontId="6" fillId="0" borderId="2" xfId="2" applyNumberFormat="1" applyFont="1" applyBorder="1" applyAlignment="1"/>
    <xf numFmtId="3" fontId="6" fillId="0" borderId="3" xfId="2" applyNumberFormat="1" applyFont="1" applyBorder="1" applyAlignment="1"/>
    <xf numFmtId="0" fontId="6" fillId="0" borderId="2" xfId="2" applyNumberFormat="1" applyFont="1" applyBorder="1" applyAlignment="1">
      <alignment horizontal="right"/>
    </xf>
    <xf numFmtId="0" fontId="6" fillId="0" borderId="4" xfId="2" applyNumberFormat="1" applyFont="1" applyBorder="1" applyAlignment="1">
      <alignment horizontal="right"/>
    </xf>
    <xf numFmtId="3" fontId="6" fillId="0" borderId="4" xfId="2" applyNumberFormat="1" applyFont="1" applyBorder="1" applyAlignment="1"/>
    <xf numFmtId="3" fontId="7" fillId="0" borderId="2" xfId="2" applyNumberFormat="1" applyFont="1" applyBorder="1"/>
    <xf numFmtId="3" fontId="7" fillId="0" borderId="4" xfId="2" applyNumberFormat="1" applyFont="1" applyBorder="1"/>
    <xf numFmtId="0" fontId="7" fillId="0" borderId="0" xfId="2" applyFont="1" applyBorder="1"/>
    <xf numFmtId="3" fontId="7" fillId="0" borderId="2" xfId="2" applyNumberFormat="1" applyFont="1" applyBorder="1" applyAlignment="1"/>
    <xf numFmtId="3" fontId="7" fillId="0" borderId="3" xfId="2" applyNumberFormat="1" applyFont="1" applyBorder="1" applyAlignment="1"/>
    <xf numFmtId="0" fontId="7" fillId="0" borderId="0" xfId="2" applyNumberFormat="1" applyFont="1" applyBorder="1" applyAlignment="1">
      <alignment horizontal="left"/>
    </xf>
    <xf numFmtId="3" fontId="7" fillId="0" borderId="4" xfId="2" applyNumberFormat="1" applyFont="1" applyBorder="1" applyAlignment="1"/>
    <xf numFmtId="0" fontId="7" fillId="0" borderId="4" xfId="2" applyNumberFormat="1" applyFont="1" applyBorder="1" applyAlignment="1">
      <alignment horizontal="left"/>
    </xf>
    <xf numFmtId="3" fontId="6" fillId="0" borderId="4" xfId="2" applyNumberFormat="1" applyFont="1" applyBorder="1" applyAlignment="1">
      <alignment horizontal="right"/>
    </xf>
    <xf numFmtId="0" fontId="6" fillId="0" borderId="0" xfId="2" applyNumberFormat="1" applyFont="1" applyBorder="1" applyAlignment="1">
      <alignment vertical="center"/>
    </xf>
    <xf numFmtId="0" fontId="6" fillId="0" borderId="2" xfId="2" applyNumberFormat="1" applyFont="1" applyBorder="1" applyAlignment="1">
      <alignment horizontal="center" vertical="center"/>
    </xf>
    <xf numFmtId="0" fontId="6" fillId="0" borderId="5" xfId="2" applyNumberFormat="1" applyFont="1" applyBorder="1" applyAlignment="1">
      <alignment horizontal="center" vertical="center"/>
    </xf>
    <xf numFmtId="0" fontId="6" fillId="0" borderId="0" xfId="2" applyFont="1" applyBorder="1" applyAlignment="1">
      <alignment horizontal="centerContinuous"/>
    </xf>
    <xf numFmtId="3" fontId="6" fillId="0" borderId="0" xfId="2" applyNumberFormat="1" applyFont="1" applyBorder="1" applyAlignment="1">
      <alignment horizontal="centerContinuous"/>
    </xf>
    <xf numFmtId="0" fontId="6" fillId="0" borderId="0" xfId="2" applyNumberFormat="1" applyFont="1" applyBorder="1" applyAlignment="1">
      <alignment horizontal="centerContinuous"/>
    </xf>
    <xf numFmtId="0" fontId="7" fillId="0" borderId="0" xfId="2" applyNumberFormat="1" applyFont="1" applyBorder="1" applyAlignment="1">
      <alignment horizontal="centerContinuous"/>
    </xf>
    <xf numFmtId="0" fontId="9" fillId="0" borderId="0" xfId="2" quotePrefix="1" applyFont="1" applyAlignment="1">
      <alignment horizontal="left"/>
    </xf>
    <xf numFmtId="3" fontId="5" fillId="0" borderId="0" xfId="2" applyNumberFormat="1" applyBorder="1"/>
    <xf numFmtId="3" fontId="5" fillId="0" borderId="2" xfId="2" applyNumberFormat="1" applyBorder="1"/>
    <xf numFmtId="3" fontId="6" fillId="0" borderId="3" xfId="2" applyNumberFormat="1" applyFont="1" applyBorder="1"/>
    <xf numFmtId="0" fontId="5" fillId="0" borderId="2" xfId="2" applyNumberFormat="1" applyBorder="1" applyAlignment="1">
      <alignment horizontal="right"/>
    </xf>
    <xf numFmtId="3" fontId="6" fillId="0" borderId="4" xfId="2" applyNumberFormat="1" applyFont="1" applyBorder="1"/>
    <xf numFmtId="3" fontId="10" fillId="0" borderId="2" xfId="2" applyNumberFormat="1" applyFont="1" applyBorder="1"/>
    <xf numFmtId="3" fontId="7" fillId="0" borderId="3" xfId="2" applyNumberFormat="1" applyFont="1" applyBorder="1"/>
    <xf numFmtId="0" fontId="6" fillId="0" borderId="4" xfId="2" applyNumberFormat="1" applyFont="1" applyBorder="1" applyAlignment="1">
      <alignment horizontal="left"/>
    </xf>
    <xf numFmtId="3" fontId="5" fillId="0" borderId="0" xfId="2" applyNumberFormat="1"/>
    <xf numFmtId="0" fontId="5" fillId="0" borderId="2" xfId="2" applyBorder="1" applyAlignment="1">
      <alignment horizontal="center"/>
    </xf>
    <xf numFmtId="0" fontId="6" fillId="0" borderId="5" xfId="2" applyFont="1" applyBorder="1" applyAlignment="1">
      <alignment horizontal="center" vertical="center"/>
    </xf>
    <xf numFmtId="0" fontId="5" fillId="0" borderId="0" xfId="2" applyAlignment="1">
      <alignment horizontal="centerContinuous"/>
    </xf>
    <xf numFmtId="0" fontId="5" fillId="0" borderId="0" xfId="2" applyBorder="1"/>
    <xf numFmtId="3" fontId="11" fillId="0" borderId="0" xfId="2" applyNumberFormat="1" applyFont="1" applyBorder="1" applyAlignment="1"/>
    <xf numFmtId="0" fontId="11" fillId="0" borderId="0" xfId="2" applyFont="1" applyBorder="1"/>
    <xf numFmtId="3" fontId="11" fillId="0" borderId="0" xfId="2" applyNumberFormat="1" applyFont="1" applyBorder="1"/>
    <xf numFmtId="0" fontId="9" fillId="0" borderId="0" xfId="2" applyFont="1" applyBorder="1"/>
    <xf numFmtId="3" fontId="11" fillId="0" borderId="0" xfId="2" applyNumberFormat="1" applyFont="1" applyBorder="1" applyAlignment="1">
      <alignment horizontal="right"/>
    </xf>
    <xf numFmtId="0" fontId="5" fillId="0" borderId="0" xfId="2" applyFont="1" applyBorder="1"/>
    <xf numFmtId="0" fontId="11" fillId="0" borderId="0" xfId="2" applyFont="1"/>
    <xf numFmtId="3" fontId="11" fillId="0" borderId="0" xfId="2" applyNumberFormat="1" applyFont="1"/>
    <xf numFmtId="0" fontId="10" fillId="0" borderId="0" xfId="2" applyFont="1" applyBorder="1"/>
    <xf numFmtId="3" fontId="12" fillId="0" borderId="0" xfId="2" applyNumberFormat="1" applyFont="1" applyBorder="1" applyAlignment="1"/>
    <xf numFmtId="3" fontId="11" fillId="0" borderId="3" xfId="2" applyNumberFormat="1" applyFont="1" applyBorder="1" applyAlignment="1">
      <alignment horizontal="right"/>
    </xf>
    <xf numFmtId="3" fontId="11" fillId="0" borderId="4" xfId="2" applyNumberFormat="1" applyFont="1" applyBorder="1" applyAlignment="1"/>
    <xf numFmtId="3" fontId="11" fillId="0" borderId="4" xfId="2" applyNumberFormat="1" applyFont="1" applyBorder="1" applyAlignment="1">
      <alignment horizontal="right"/>
    </xf>
    <xf numFmtId="3" fontId="12" fillId="0" borderId="4" xfId="2" applyNumberFormat="1" applyFont="1" applyBorder="1"/>
    <xf numFmtId="164" fontId="5" fillId="0" borderId="0" xfId="2" applyNumberFormat="1" applyBorder="1"/>
    <xf numFmtId="164" fontId="10" fillId="0" borderId="0" xfId="2" applyNumberFormat="1" applyFont="1" applyBorder="1"/>
    <xf numFmtId="0" fontId="10" fillId="0" borderId="0" xfId="2" applyFont="1"/>
    <xf numFmtId="0" fontId="12" fillId="0" borderId="0" xfId="2" applyFont="1" applyBorder="1"/>
    <xf numFmtId="0" fontId="12" fillId="0" borderId="4" xfId="2" applyFont="1" applyBorder="1"/>
    <xf numFmtId="0" fontId="13" fillId="0" borderId="4" xfId="2" applyNumberFormat="1" applyFont="1" applyBorder="1" applyAlignment="1">
      <alignment horizontal="left"/>
    </xf>
    <xf numFmtId="3" fontId="12" fillId="0" borderId="6" xfId="2" applyNumberFormat="1" applyFont="1" applyBorder="1"/>
    <xf numFmtId="0" fontId="10" fillId="0" borderId="0" xfId="2" applyNumberFormat="1" applyFont="1" applyBorder="1" applyAlignment="1">
      <alignment horizontal="center" vertical="center"/>
    </xf>
    <xf numFmtId="0" fontId="12" fillId="0" borderId="0" xfId="2" applyNumberFormat="1" applyFont="1" applyBorder="1" applyAlignment="1">
      <alignment horizontal="center" vertical="center"/>
    </xf>
    <xf numFmtId="0" fontId="12" fillId="0" borderId="5" xfId="2" applyNumberFormat="1" applyFont="1" applyBorder="1" applyAlignment="1">
      <alignment horizontal="center" vertical="center"/>
    </xf>
    <xf numFmtId="3" fontId="11" fillId="0" borderId="0" xfId="2" applyNumberFormat="1" applyFont="1" applyBorder="1" applyAlignment="1">
      <alignment horizontal="centerContinuous"/>
    </xf>
    <xf numFmtId="0" fontId="11" fillId="0" borderId="0" xfId="2" applyFont="1" applyBorder="1" applyAlignment="1">
      <alignment horizontal="centerContinuous"/>
    </xf>
    <xf numFmtId="0" fontId="12" fillId="0" borderId="0" xfId="2" applyNumberFormat="1" applyFont="1" applyBorder="1" applyAlignment="1">
      <alignment horizontal="centerContinuous"/>
    </xf>
    <xf numFmtId="0" fontId="15" fillId="0" borderId="0" xfId="4" applyFont="1"/>
    <xf numFmtId="3" fontId="15" fillId="0" borderId="0" xfId="4" applyNumberFormat="1" applyFont="1" applyAlignment="1"/>
    <xf numFmtId="164" fontId="15" fillId="0" borderId="0" xfId="4" applyNumberFormat="1" applyFont="1" applyBorder="1"/>
    <xf numFmtId="3" fontId="15" fillId="0" borderId="0" xfId="4" applyNumberFormat="1" applyFont="1" applyBorder="1" applyAlignment="1"/>
    <xf numFmtId="0" fontId="16" fillId="0" borderId="0" xfId="4" applyFont="1" applyBorder="1"/>
    <xf numFmtId="164" fontId="16" fillId="0" borderId="0" xfId="4" applyNumberFormat="1" applyFont="1" applyBorder="1"/>
    <xf numFmtId="3" fontId="16" fillId="0" borderId="0" xfId="4" applyNumberFormat="1" applyFont="1" applyBorder="1" applyAlignment="1"/>
    <xf numFmtId="0" fontId="16" fillId="0" borderId="0" xfId="4" applyNumberFormat="1" applyFont="1" applyBorder="1" applyAlignment="1">
      <alignment horizontal="left"/>
    </xf>
    <xf numFmtId="0" fontId="16" fillId="0" borderId="0" xfId="4" applyFont="1"/>
    <xf numFmtId="0" fontId="16" fillId="0" borderId="0" xfId="4" applyFont="1" applyBorder="1" applyAlignment="1">
      <alignment horizontal="center"/>
    </xf>
    <xf numFmtId="0" fontId="16" fillId="0" borderId="0" xfId="4" applyNumberFormat="1" applyFont="1" applyBorder="1"/>
    <xf numFmtId="3" fontId="16" fillId="0" borderId="8" xfId="4" applyNumberFormat="1" applyFont="1" applyBorder="1" applyAlignment="1">
      <alignment horizontal="center"/>
    </xf>
    <xf numFmtId="9" fontId="16" fillId="0" borderId="4" xfId="4" applyNumberFormat="1" applyFont="1" applyBorder="1" applyAlignment="1">
      <alignment horizontal="center"/>
    </xf>
    <xf numFmtId="3" fontId="16" fillId="0" borderId="2" xfId="4" applyNumberFormat="1" applyFont="1" applyBorder="1" applyAlignment="1">
      <alignment horizontal="center"/>
    </xf>
    <xf numFmtId="3" fontId="16" fillId="0" borderId="4" xfId="4" applyNumberFormat="1" applyFont="1" applyBorder="1" applyAlignment="1">
      <alignment horizontal="center"/>
    </xf>
    <xf numFmtId="0" fontId="16" fillId="0" borderId="4" xfId="4" applyNumberFormat="1" applyFont="1" applyBorder="1" applyAlignment="1">
      <alignment horizontal="center"/>
    </xf>
    <xf numFmtId="3" fontId="16" fillId="0" borderId="6" xfId="4" applyNumberFormat="1" applyFont="1" applyBorder="1" applyAlignment="1"/>
    <xf numFmtId="0" fontId="16" fillId="0" borderId="6" xfId="4" applyFont="1" applyBorder="1"/>
    <xf numFmtId="0" fontId="16" fillId="0" borderId="0" xfId="4" applyFont="1" applyBorder="1" applyAlignment="1">
      <alignment horizontal="centerContinuous"/>
    </xf>
    <xf numFmtId="0" fontId="16" fillId="0" borderId="0" xfId="4" applyFont="1" applyAlignment="1">
      <alignment horizontal="centerContinuous"/>
    </xf>
    <xf numFmtId="3" fontId="16" fillId="0" borderId="0" xfId="4" applyNumberFormat="1" applyFont="1" applyBorder="1" applyAlignment="1">
      <alignment horizontal="centerContinuous"/>
    </xf>
    <xf numFmtId="3" fontId="17" fillId="0" borderId="0" xfId="4" applyNumberFormat="1" applyFont="1" applyBorder="1" applyAlignment="1">
      <alignment horizontal="centerContinuous"/>
    </xf>
    <xf numFmtId="0" fontId="17" fillId="0" borderId="0" xfId="4" applyNumberFormat="1" applyFont="1" applyBorder="1" applyAlignment="1">
      <alignment horizontal="centerContinuous"/>
    </xf>
    <xf numFmtId="164" fontId="16" fillId="0" borderId="0" xfId="4" applyNumberFormat="1" applyFont="1" applyBorder="1" applyAlignment="1">
      <alignment horizontal="centerContinuous"/>
    </xf>
    <xf numFmtId="0" fontId="15" fillId="0" borderId="0" xfId="4" applyFont="1" applyBorder="1"/>
    <xf numFmtId="0" fontId="18" fillId="0" borderId="0" xfId="2" applyFont="1" applyBorder="1"/>
    <xf numFmtId="0" fontId="18" fillId="0" borderId="0" xfId="2" applyNumberFormat="1" applyFont="1" applyBorder="1"/>
    <xf numFmtId="164" fontId="6" fillId="0" borderId="0" xfId="2" applyNumberFormat="1" applyFont="1" applyBorder="1" applyAlignment="1">
      <alignment horizontal="right"/>
    </xf>
    <xf numFmtId="0" fontId="18" fillId="0" borderId="0" xfId="2" applyFont="1"/>
    <xf numFmtId="164" fontId="18" fillId="0" borderId="0" xfId="2" applyNumberFormat="1" applyFont="1" applyBorder="1"/>
    <xf numFmtId="164" fontId="6" fillId="0" borderId="0" xfId="2" applyNumberFormat="1" applyFont="1" applyBorder="1" applyProtection="1">
      <protection locked="0"/>
    </xf>
    <xf numFmtId="164" fontId="7" fillId="0" borderId="2" xfId="2" applyNumberFormat="1" applyFont="1" applyBorder="1"/>
    <xf numFmtId="164" fontId="7" fillId="0" borderId="3" xfId="2" applyNumberFormat="1" applyFont="1" applyBorder="1" applyProtection="1">
      <protection locked="0"/>
    </xf>
    <xf numFmtId="164" fontId="7" fillId="0" borderId="3" xfId="2" applyNumberFormat="1" applyFont="1" applyBorder="1" applyAlignment="1">
      <alignment horizontal="right"/>
    </xf>
    <xf numFmtId="164" fontId="7" fillId="0" borderId="0" xfId="2" applyNumberFormat="1" applyFont="1" applyBorder="1"/>
    <xf numFmtId="164" fontId="7" fillId="0" borderId="4" xfId="2" applyNumberFormat="1" applyFont="1" applyBorder="1" applyProtection="1">
      <protection locked="0"/>
    </xf>
    <xf numFmtId="164" fontId="7" fillId="0" borderId="4" xfId="2" applyNumberFormat="1" applyFont="1" applyBorder="1" applyAlignment="1">
      <alignment horizontal="right"/>
    </xf>
    <xf numFmtId="164" fontId="6" fillId="0" borderId="4" xfId="2" applyNumberFormat="1" applyFont="1" applyBorder="1" applyProtection="1">
      <protection locked="0"/>
    </xf>
    <xf numFmtId="164" fontId="6" fillId="0" borderId="4" xfId="2" applyNumberFormat="1" applyFont="1" applyBorder="1" applyAlignment="1">
      <alignment horizontal="right"/>
    </xf>
    <xf numFmtId="164" fontId="7" fillId="0" borderId="0" xfId="2" applyNumberFormat="1" applyFont="1" applyBorder="1" applyProtection="1">
      <protection locked="0"/>
    </xf>
    <xf numFmtId="164" fontId="6" fillId="0" borderId="4" xfId="2" applyNumberFormat="1" applyFont="1" applyBorder="1"/>
    <xf numFmtId="164" fontId="7" fillId="0" borderId="2" xfId="2" applyNumberFormat="1" applyFont="1" applyBorder="1" applyProtection="1">
      <protection locked="0"/>
    </xf>
    <xf numFmtId="164" fontId="7" fillId="0" borderId="4" xfId="2" applyNumberFormat="1" applyFont="1" applyBorder="1"/>
    <xf numFmtId="164" fontId="6" fillId="0" borderId="2" xfId="2" applyNumberFormat="1" applyFont="1" applyBorder="1" applyProtection="1">
      <protection locked="0"/>
    </xf>
    <xf numFmtId="164" fontId="6" fillId="0" borderId="4" xfId="2" applyNumberFormat="1" applyFont="1" applyBorder="1" applyAlignment="1" applyProtection="1">
      <alignment horizontal="right"/>
      <protection locked="0"/>
    </xf>
    <xf numFmtId="164" fontId="7" fillId="0" borderId="0" xfId="2" applyNumberFormat="1" applyFont="1" applyBorder="1" applyAlignment="1">
      <alignment horizontal="right"/>
    </xf>
    <xf numFmtId="0" fontId="13" fillId="0" borderId="0" xfId="2" applyNumberFormat="1" applyFont="1" applyBorder="1"/>
    <xf numFmtId="164" fontId="7" fillId="0" borderId="0" xfId="2" applyNumberFormat="1" applyFont="1" applyFill="1" applyBorder="1" applyProtection="1">
      <protection locked="0"/>
    </xf>
    <xf numFmtId="164" fontId="7" fillId="0" borderId="2" xfId="2" applyNumberFormat="1" applyFont="1" applyFill="1" applyBorder="1" applyProtection="1">
      <protection locked="0"/>
    </xf>
    <xf numFmtId="164" fontId="7" fillId="0" borderId="2" xfId="2" applyNumberFormat="1" applyFont="1" applyBorder="1" applyAlignment="1">
      <alignment horizontal="right"/>
    </xf>
    <xf numFmtId="164" fontId="7" fillId="0" borderId="6" xfId="2" applyNumberFormat="1" applyFont="1" applyBorder="1" applyAlignment="1">
      <alignment horizontal="right"/>
    </xf>
    <xf numFmtId="0" fontId="6" fillId="0" borderId="0" xfId="2" applyFont="1" applyBorder="1" applyAlignment="1">
      <alignment wrapText="1"/>
    </xf>
    <xf numFmtId="0" fontId="6" fillId="0" borderId="5" xfId="2" applyNumberFormat="1" applyFont="1" applyBorder="1" applyAlignment="1">
      <alignment horizontal="center" wrapText="1"/>
    </xf>
    <xf numFmtId="0" fontId="19" fillId="0" borderId="0" xfId="2" applyNumberFormat="1" applyFont="1" applyBorder="1" applyAlignment="1"/>
    <xf numFmtId="165" fontId="19" fillId="0" borderId="0" xfId="2" applyNumberFormat="1" applyFont="1" applyBorder="1" applyAlignment="1"/>
    <xf numFmtId="3" fontId="6" fillId="0" borderId="0" xfId="2" applyNumberFormat="1" applyFont="1" applyAlignment="1"/>
    <xf numFmtId="0" fontId="7" fillId="0" borderId="0" xfId="2" applyFont="1" applyBorder="1" applyAlignment="1">
      <alignment horizontal="right"/>
    </xf>
    <xf numFmtId="3" fontId="7" fillId="0" borderId="0" xfId="2" applyNumberFormat="1" applyFont="1" applyBorder="1"/>
    <xf numFmtId="3" fontId="7" fillId="0" borderId="0" xfId="2" applyNumberFormat="1" applyFont="1" applyBorder="1" applyAlignment="1"/>
    <xf numFmtId="0" fontId="7" fillId="0" borderId="0" xfId="2" applyNumberFormat="1" applyFont="1" applyBorder="1"/>
    <xf numFmtId="3" fontId="7" fillId="0" borderId="4" xfId="2" applyNumberFormat="1" applyFont="1" applyBorder="1" applyAlignment="1">
      <alignment horizontal="right"/>
    </xf>
    <xf numFmtId="164" fontId="6" fillId="2" borderId="4" xfId="2" applyNumberFormat="1" applyFont="1" applyFill="1" applyBorder="1" applyAlignment="1">
      <alignment horizontal="right"/>
    </xf>
    <xf numFmtId="0" fontId="13" fillId="0" borderId="4" xfId="2" applyNumberFormat="1" applyFont="1" applyBorder="1"/>
    <xf numFmtId="3" fontId="7" fillId="0" borderId="6" xfId="2" applyNumberFormat="1" applyFont="1" applyBorder="1" applyAlignment="1"/>
    <xf numFmtId="0" fontId="6" fillId="0" borderId="0" xfId="2" applyNumberFormat="1" applyFont="1" applyBorder="1" applyAlignment="1">
      <alignment horizontal="center" vertical="center"/>
    </xf>
    <xf numFmtId="3" fontId="7" fillId="0" borderId="0" xfId="2" applyNumberFormat="1" applyFont="1" applyBorder="1" applyAlignment="1">
      <alignment horizontal="centerContinuous"/>
    </xf>
    <xf numFmtId="0" fontId="13" fillId="0" borderId="0" xfId="2" applyNumberFormat="1" applyFont="1" applyBorder="1" applyAlignment="1">
      <alignment horizontal="centerContinuous"/>
    </xf>
    <xf numFmtId="165" fontId="7" fillId="0" borderId="0" xfId="2" applyNumberFormat="1" applyFont="1" applyBorder="1" applyAlignment="1">
      <alignment horizontal="centerContinuous"/>
    </xf>
    <xf numFmtId="0" fontId="6" fillId="0" borderId="0" xfId="2" applyFont="1" applyAlignment="1">
      <alignment horizontal="centerContinuous"/>
    </xf>
    <xf numFmtId="0" fontId="13" fillId="0" borderId="3" xfId="2" applyNumberFormat="1" applyFont="1" applyBorder="1" applyAlignment="1">
      <alignment horizontal="left"/>
    </xf>
    <xf numFmtId="0" fontId="9" fillId="0" borderId="5" xfId="2" applyNumberFormat="1" applyFont="1" applyBorder="1" applyAlignment="1">
      <alignment horizontal="center" wrapText="1"/>
    </xf>
    <xf numFmtId="0" fontId="9" fillId="0" borderId="5" xfId="2" applyNumberFormat="1" applyFont="1" applyBorder="1" applyAlignment="1">
      <alignment horizontal="center" vertical="center"/>
    </xf>
    <xf numFmtId="0" fontId="13" fillId="0" borderId="4" xfId="2" applyNumberFormat="1" applyFont="1" applyBorder="1" applyAlignment="1"/>
    <xf numFmtId="0" fontId="7" fillId="0" borderId="4" xfId="2" quotePrefix="1" applyNumberFormat="1" applyFont="1" applyBorder="1" applyAlignment="1">
      <alignment horizontal="left"/>
    </xf>
    <xf numFmtId="0" fontId="7" fillId="0" borderId="3" xfId="2" applyNumberFormat="1" applyFont="1" applyBorder="1" applyAlignment="1">
      <alignment horizontal="left"/>
    </xf>
    <xf numFmtId="164" fontId="6" fillId="0" borderId="3" xfId="2" applyNumberFormat="1" applyFont="1" applyBorder="1" applyProtection="1">
      <protection locked="0"/>
    </xf>
    <xf numFmtId="164" fontId="6" fillId="0" borderId="3" xfId="2" applyNumberFormat="1" applyFont="1" applyBorder="1"/>
    <xf numFmtId="0" fontId="13" fillId="0" borderId="0" xfId="2" applyNumberFormat="1" applyFont="1" applyBorder="1" applyAlignment="1">
      <alignment horizontal="left"/>
    </xf>
    <xf numFmtId="164" fontId="7" fillId="0" borderId="6" xfId="2" applyNumberFormat="1" applyFont="1" applyBorder="1"/>
    <xf numFmtId="0" fontId="6" fillId="0" borderId="0" xfId="2" applyFont="1" applyBorder="1" applyAlignment="1">
      <alignment vertical="top"/>
    </xf>
    <xf numFmtId="0" fontId="6" fillId="0" borderId="0" xfId="2" applyNumberFormat="1" applyFont="1" applyBorder="1" applyAlignment="1">
      <alignment horizontal="center" vertical="top"/>
    </xf>
    <xf numFmtId="37" fontId="7" fillId="0" borderId="0" xfId="2" applyNumberFormat="1" applyFont="1" applyBorder="1" applyAlignment="1"/>
    <xf numFmtId="37" fontId="7" fillId="0" borderId="3" xfId="2" applyNumberFormat="1" applyFont="1" applyBorder="1" applyAlignment="1"/>
    <xf numFmtId="37" fontId="7" fillId="0" borderId="4" xfId="2" applyNumberFormat="1" applyFont="1" applyBorder="1" applyAlignment="1"/>
    <xf numFmtId="167" fontId="7" fillId="0" borderId="4" xfId="2" applyNumberFormat="1" applyFont="1" applyBorder="1" applyAlignment="1">
      <alignment horizontal="right"/>
    </xf>
    <xf numFmtId="37" fontId="6" fillId="0" borderId="4" xfId="2" applyNumberFormat="1" applyFont="1" applyBorder="1" applyAlignment="1"/>
    <xf numFmtId="37" fontId="6" fillId="0" borderId="4" xfId="2" applyNumberFormat="1" applyFont="1" applyFill="1" applyBorder="1" applyAlignment="1"/>
    <xf numFmtId="37" fontId="7" fillId="0" borderId="6" xfId="2" applyNumberFormat="1" applyFont="1" applyBorder="1" applyAlignment="1"/>
    <xf numFmtId="0" fontId="6" fillId="0" borderId="0" xfId="2" applyNumberFormat="1" applyFont="1" applyBorder="1" applyAlignment="1">
      <alignment horizontal="center"/>
    </xf>
    <xf numFmtId="0" fontId="7" fillId="0" borderId="0" xfId="2" applyNumberFormat="1" applyFont="1" applyBorder="1" applyAlignment="1">
      <alignment horizontal="center"/>
    </xf>
    <xf numFmtId="0" fontId="13" fillId="0" borderId="0" xfId="2" applyNumberFormat="1" applyFont="1" applyBorder="1" applyAlignment="1">
      <alignment horizontal="center"/>
    </xf>
    <xf numFmtId="0" fontId="6" fillId="0" borderId="0" xfId="2" applyFont="1" applyBorder="1" applyAlignment="1"/>
    <xf numFmtId="167" fontId="6" fillId="0" borderId="0" xfId="2" applyNumberFormat="1" applyFont="1" applyBorder="1"/>
    <xf numFmtId="167" fontId="6" fillId="0" borderId="0" xfId="2" applyNumberFormat="1" applyFont="1" applyBorder="1" applyAlignment="1"/>
    <xf numFmtId="37" fontId="6" fillId="0" borderId="0" xfId="2" applyNumberFormat="1" applyFont="1" applyBorder="1" applyAlignment="1"/>
    <xf numFmtId="37" fontId="7" fillId="0" borderId="0" xfId="2" applyNumberFormat="1" applyFont="1" applyBorder="1" applyAlignment="1">
      <alignment horizontal="right"/>
    </xf>
    <xf numFmtId="37" fontId="7" fillId="0" borderId="3" xfId="2" applyNumberFormat="1" applyFont="1" applyBorder="1" applyAlignment="1">
      <alignment horizontal="right"/>
    </xf>
    <xf numFmtId="0" fontId="7" fillId="0" borderId="0" xfId="2" applyNumberFormat="1" applyFont="1" applyBorder="1" applyAlignment="1"/>
    <xf numFmtId="0" fontId="9" fillId="0" borderId="5" xfId="2" applyNumberFormat="1" applyFont="1" applyBorder="1" applyAlignment="1">
      <alignment horizontal="center"/>
    </xf>
    <xf numFmtId="164" fontId="7" fillId="0" borderId="0" xfId="2" applyNumberFormat="1" applyFont="1" applyBorder="1" applyAlignment="1" applyProtection="1">
      <alignment horizontal="right"/>
      <protection locked="0"/>
    </xf>
    <xf numFmtId="164" fontId="7" fillId="0" borderId="3" xfId="2" applyNumberFormat="1" applyFont="1" applyBorder="1"/>
    <xf numFmtId="164" fontId="6" fillId="0" borderId="4" xfId="2" applyNumberFormat="1" applyFont="1" applyBorder="1" applyAlignment="1" applyProtection="1">
      <protection locked="0"/>
    </xf>
    <xf numFmtId="164" fontId="7" fillId="0" borderId="4" xfId="2" applyNumberFormat="1" applyFont="1" applyBorder="1" applyAlignment="1" applyProtection="1">
      <alignment horizontal="right"/>
      <protection locked="0"/>
    </xf>
    <xf numFmtId="165" fontId="7" fillId="0" borderId="0" xfId="2" applyNumberFormat="1" applyFont="1" applyBorder="1" applyAlignment="1">
      <alignment horizontal="center"/>
    </xf>
    <xf numFmtId="164" fontId="7" fillId="0" borderId="4" xfId="2" applyNumberFormat="1" applyFont="1" applyBorder="1" applyAlignment="1">
      <alignment horizontal="left"/>
    </xf>
    <xf numFmtId="0" fontId="7" fillId="0" borderId="3" xfId="2" applyFont="1" applyBorder="1"/>
    <xf numFmtId="3" fontId="15" fillId="0" borderId="0" xfId="4" applyNumberFormat="1" applyFont="1"/>
    <xf numFmtId="0" fontId="6" fillId="0" borderId="0" xfId="2" quotePrefix="1" applyNumberFormat="1" applyFont="1" applyBorder="1" applyAlignment="1">
      <alignment horizontal="left"/>
    </xf>
    <xf numFmtId="0" fontId="9" fillId="0" borderId="0" xfId="2" applyFont="1" applyBorder="1" applyAlignment="1"/>
    <xf numFmtId="0" fontId="6" fillId="0" borderId="0" xfId="2" applyNumberFormat="1" applyFont="1" applyFill="1" applyBorder="1" applyAlignment="1">
      <alignment horizontal="left"/>
    </xf>
    <xf numFmtId="166" fontId="6" fillId="0" borderId="4" xfId="2" applyNumberFormat="1" applyFont="1" applyBorder="1" applyAlignment="1">
      <alignment horizontal="right"/>
    </xf>
    <xf numFmtId="0" fontId="7" fillId="0" borderId="0" xfId="2" applyNumberFormat="1" applyFont="1" applyFill="1" applyBorder="1" applyAlignment="1">
      <alignment horizontal="centerContinuous"/>
    </xf>
    <xf numFmtId="0" fontId="17" fillId="0" borderId="0" xfId="2" applyNumberFormat="1" applyFont="1" applyFill="1" applyBorder="1" applyAlignment="1">
      <alignment horizontal="centerContinuous"/>
    </xf>
    <xf numFmtId="0" fontId="6" fillId="0" borderId="0" xfId="2" applyNumberFormat="1" applyFont="1" applyBorder="1" applyAlignment="1">
      <alignment horizontal="left" indent="1"/>
    </xf>
    <xf numFmtId="0" fontId="19" fillId="0" borderId="0" xfId="2" applyNumberFormat="1" applyFont="1" applyBorder="1" applyAlignment="1">
      <alignment horizontal="centerContinuous"/>
    </xf>
    <xf numFmtId="165" fontId="19" fillId="0" borderId="0" xfId="2" applyNumberFormat="1" applyFont="1" applyBorder="1" applyAlignment="1">
      <alignment horizontal="centerContinuous"/>
    </xf>
    <xf numFmtId="164" fontId="7" fillId="0" borderId="5" xfId="2" applyNumberFormat="1" applyFont="1" applyBorder="1" applyAlignment="1">
      <alignment horizontal="center"/>
    </xf>
    <xf numFmtId="164" fontId="7" fillId="0" borderId="5" xfId="2" applyNumberFormat="1" applyFont="1" applyBorder="1" applyAlignment="1">
      <alignment horizontal="center" wrapText="1"/>
    </xf>
    <xf numFmtId="0" fontId="7" fillId="0" borderId="5" xfId="2" applyNumberFormat="1" applyFont="1" applyBorder="1" applyAlignment="1">
      <alignment horizontal="center"/>
    </xf>
    <xf numFmtId="0" fontId="7" fillId="0" borderId="5" xfId="2" applyNumberFormat="1" applyFont="1" applyBorder="1" applyAlignment="1">
      <alignment horizontal="center" wrapText="1"/>
    </xf>
    <xf numFmtId="0" fontId="16" fillId="0" borderId="3" xfId="4" applyNumberFormat="1" applyFont="1" applyBorder="1" applyAlignment="1">
      <alignment horizontal="center" wrapText="1"/>
    </xf>
    <xf numFmtId="3" fontId="16" fillId="0" borderId="3" xfId="4" applyNumberFormat="1" applyFont="1" applyBorder="1" applyAlignment="1">
      <alignment horizontal="center" wrapText="1"/>
    </xf>
    <xf numFmtId="164" fontId="16" fillId="0" borderId="3" xfId="4" applyNumberFormat="1" applyFont="1" applyBorder="1" applyAlignment="1">
      <alignment horizontal="center" wrapText="1"/>
    </xf>
    <xf numFmtId="0" fontId="16" fillId="0" borderId="3" xfId="4" applyNumberFormat="1" applyFont="1" applyBorder="1" applyAlignment="1">
      <alignment horizontal="center" vertical="top"/>
    </xf>
    <xf numFmtId="3" fontId="16" fillId="0" borderId="3" xfId="4" applyNumberFormat="1" applyFont="1" applyBorder="1" applyAlignment="1">
      <alignment horizontal="center" vertical="top"/>
    </xf>
    <xf numFmtId="3" fontId="16" fillId="0" borderId="8" xfId="4" applyNumberFormat="1" applyFont="1" applyBorder="1" applyAlignment="1">
      <alignment horizontal="center" vertical="top"/>
    </xf>
    <xf numFmtId="9" fontId="16" fillId="0" borderId="3" xfId="4" applyNumberFormat="1" applyFont="1" applyBorder="1" applyAlignment="1">
      <alignment horizontal="center" vertical="top"/>
    </xf>
    <xf numFmtId="164" fontId="13" fillId="0" borderId="5" xfId="2" applyNumberFormat="1" applyFont="1" applyBorder="1" applyAlignment="1">
      <alignment horizontal="center"/>
    </xf>
    <xf numFmtId="0" fontId="13" fillId="0" borderId="5" xfId="2" applyNumberFormat="1" applyFont="1" applyBorder="1" applyAlignment="1">
      <alignment horizontal="center" wrapText="1"/>
    </xf>
    <xf numFmtId="0" fontId="13" fillId="0" borderId="5" xfId="2" applyNumberFormat="1" applyFont="1" applyBorder="1" applyAlignment="1">
      <alignment horizontal="center"/>
    </xf>
    <xf numFmtId="3" fontId="7" fillId="0" borderId="4" xfId="2" applyNumberFormat="1" applyFont="1" applyBorder="1" applyAlignment="1">
      <alignment wrapText="1"/>
    </xf>
    <xf numFmtId="0" fontId="7" fillId="0" borderId="4" xfId="2" applyNumberFormat="1" applyFont="1" applyBorder="1" applyAlignment="1">
      <alignment horizontal="left" wrapText="1"/>
    </xf>
    <xf numFmtId="0" fontId="7" fillId="0" borderId="3" xfId="2" applyNumberFormat="1" applyFont="1" applyBorder="1" applyAlignment="1">
      <alignment horizontal="left" wrapText="1"/>
    </xf>
    <xf numFmtId="0" fontId="6" fillId="0" borderId="4" xfId="2" applyNumberFormat="1" applyFont="1" applyBorder="1" applyAlignment="1">
      <alignment horizontal="left" indent="2"/>
    </xf>
    <xf numFmtId="0" fontId="6" fillId="0" borderId="4" xfId="2" applyNumberFormat="1" applyFont="1" applyBorder="1" applyAlignment="1">
      <alignment horizontal="left" indent="3"/>
    </xf>
    <xf numFmtId="0" fontId="6" fillId="0" borderId="4" xfId="2" quotePrefix="1" applyNumberFormat="1" applyFont="1" applyBorder="1" applyAlignment="1">
      <alignment horizontal="left" indent="2"/>
    </xf>
    <xf numFmtId="0" fontId="6" fillId="0" borderId="3" xfId="2" applyNumberFormat="1" applyFont="1" applyBorder="1" applyAlignment="1">
      <alignment horizontal="left" indent="2"/>
    </xf>
    <xf numFmtId="0" fontId="13" fillId="0" borderId="4" xfId="2" applyNumberFormat="1" applyFont="1" applyBorder="1" applyAlignment="1">
      <alignment horizontal="left" indent="2"/>
    </xf>
    <xf numFmtId="0" fontId="9" fillId="0" borderId="4" xfId="2" applyNumberFormat="1" applyFont="1" applyBorder="1" applyAlignment="1">
      <alignment horizontal="left" indent="2"/>
    </xf>
    <xf numFmtId="0" fontId="9" fillId="0" borderId="4" xfId="2" applyNumberFormat="1" applyFont="1" applyBorder="1" applyAlignment="1">
      <alignment horizontal="left" indent="3"/>
    </xf>
    <xf numFmtId="0" fontId="9" fillId="0" borderId="4" xfId="2" applyNumberFormat="1" applyFont="1" applyBorder="1" applyAlignment="1">
      <alignment horizontal="left" wrapText="1" indent="3"/>
    </xf>
    <xf numFmtId="0" fontId="9" fillId="0" borderId="4" xfId="2" applyNumberFormat="1" applyFont="1" applyBorder="1" applyAlignment="1">
      <alignment horizontal="left" wrapText="1" indent="2"/>
    </xf>
    <xf numFmtId="0" fontId="13" fillId="0" borderId="4" xfId="2" applyNumberFormat="1" applyFont="1" applyBorder="1" applyAlignment="1">
      <alignment horizontal="left" wrapText="1"/>
    </xf>
    <xf numFmtId="0" fontId="13" fillId="0" borderId="4" xfId="2" applyNumberFormat="1" applyFont="1" applyBorder="1" applyAlignment="1">
      <alignment horizontal="left" wrapText="1" indent="2"/>
    </xf>
    <xf numFmtId="3" fontId="6" fillId="0" borderId="4" xfId="2" applyNumberFormat="1" applyFont="1" applyBorder="1" applyAlignment="1"/>
    <xf numFmtId="0" fontId="7" fillId="0" borderId="4" xfId="2" applyNumberFormat="1" applyFont="1" applyBorder="1" applyAlignment="1">
      <alignment horizontal="left"/>
    </xf>
    <xf numFmtId="164" fontId="7" fillId="0" borderId="4" xfId="2" applyNumberFormat="1" applyFont="1" applyBorder="1" applyAlignment="1">
      <alignment horizontal="right"/>
    </xf>
    <xf numFmtId="164" fontId="6" fillId="0" borderId="4" xfId="2" applyNumberFormat="1" applyFont="1" applyBorder="1" applyAlignment="1">
      <alignment horizontal="right"/>
    </xf>
    <xf numFmtId="164" fontId="6" fillId="0" borderId="4" xfId="2" applyNumberFormat="1" applyFont="1" applyBorder="1" applyAlignment="1" applyProtection="1">
      <alignment horizontal="right"/>
      <protection locked="0"/>
    </xf>
    <xf numFmtId="164" fontId="7" fillId="0" borderId="6" xfId="2" applyNumberFormat="1" applyFont="1" applyBorder="1" applyAlignment="1">
      <alignment horizontal="right"/>
    </xf>
    <xf numFmtId="37" fontId="6" fillId="0" borderId="4" xfId="2" applyNumberFormat="1" applyFont="1" applyBorder="1" applyAlignment="1"/>
    <xf numFmtId="164" fontId="7" fillId="0" borderId="3" xfId="2" applyNumberFormat="1" applyFont="1" applyBorder="1" applyAlignment="1" applyProtection="1">
      <alignment horizontal="right"/>
      <protection locked="0"/>
    </xf>
    <xf numFmtId="164" fontId="7" fillId="0" borderId="4" xfId="2" applyNumberFormat="1" applyFont="1" applyBorder="1" applyAlignment="1" applyProtection="1">
      <alignment horizontal="right"/>
      <protection locked="0"/>
    </xf>
    <xf numFmtId="164" fontId="7" fillId="0" borderId="4" xfId="2" applyNumberFormat="1" applyFont="1" applyBorder="1" applyAlignment="1">
      <alignment horizontal="left"/>
    </xf>
    <xf numFmtId="0" fontId="7" fillId="0" borderId="3" xfId="2" applyFont="1" applyBorder="1"/>
    <xf numFmtId="0" fontId="9" fillId="0" borderId="4" xfId="0" applyNumberFormat="1" applyFont="1" applyBorder="1" applyAlignment="1">
      <alignment horizontal="left" wrapText="1" indent="2"/>
    </xf>
    <xf numFmtId="0" fontId="9" fillId="0" borderId="4" xfId="0" applyNumberFormat="1" applyFont="1" applyBorder="1" applyAlignment="1">
      <alignment horizontal="left" wrapText="1" indent="3"/>
    </xf>
    <xf numFmtId="164" fontId="6" fillId="0" borderId="4" xfId="2" applyNumberFormat="1" applyFont="1" applyBorder="1" applyAlignment="1">
      <alignment horizontal="left" indent="3"/>
    </xf>
    <xf numFmtId="3" fontId="16" fillId="0" borderId="9" xfId="4" applyNumberFormat="1" applyFont="1" applyBorder="1" applyAlignment="1">
      <alignment horizontal="centerContinuous"/>
    </xf>
    <xf numFmtId="0" fontId="16" fillId="0" borderId="5" xfId="4" applyFont="1" applyBorder="1" applyAlignment="1">
      <alignment horizontal="centerContinuous"/>
    </xf>
    <xf numFmtId="0" fontId="9" fillId="0" borderId="3" xfId="2" applyNumberFormat="1" applyFont="1" applyBorder="1" applyAlignment="1">
      <alignment horizontal="left" indent="3"/>
    </xf>
    <xf numFmtId="0" fontId="16" fillId="0" borderId="5" xfId="4" applyNumberFormat="1" applyFont="1" applyBorder="1" applyAlignment="1">
      <alignment horizontal="center"/>
    </xf>
    <xf numFmtId="3" fontId="16" fillId="0" borderId="5" xfId="4" applyNumberFormat="1" applyFont="1" applyBorder="1" applyAlignment="1">
      <alignment horizontal="center"/>
    </xf>
    <xf numFmtId="3" fontId="16" fillId="0" borderId="9" xfId="4" applyNumberFormat="1" applyFont="1" applyBorder="1" applyAlignment="1">
      <alignment horizontal="center"/>
    </xf>
    <xf numFmtId="9" fontId="16" fillId="0" borderId="5" xfId="4" applyNumberFormat="1" applyFont="1" applyBorder="1" applyAlignment="1">
      <alignment horizontal="center"/>
    </xf>
    <xf numFmtId="0" fontId="16" fillId="0" borderId="0" xfId="12" applyFont="1" applyBorder="1"/>
    <xf numFmtId="164" fontId="16" fillId="0" borderId="0" xfId="12" applyNumberFormat="1" applyFont="1" applyBorder="1"/>
    <xf numFmtId="0" fontId="22" fillId="0" borderId="0" xfId="12" applyFont="1" applyBorder="1"/>
    <xf numFmtId="0" fontId="22" fillId="0" borderId="0" xfId="12" applyNumberFormat="1" applyFont="1" applyBorder="1" applyAlignment="1">
      <alignment horizontal="left"/>
    </xf>
    <xf numFmtId="0" fontId="16" fillId="0" borderId="0" xfId="12" applyFont="1"/>
    <xf numFmtId="3" fontId="16" fillId="0" borderId="0" xfId="12" applyNumberFormat="1" applyFont="1"/>
    <xf numFmtId="0" fontId="22" fillId="0" borderId="0" xfId="12" applyFont="1"/>
    <xf numFmtId="0" fontId="16" fillId="0" borderId="0" xfId="12" applyFont="1" applyBorder="1" applyAlignment="1">
      <alignment vertical="top"/>
    </xf>
    <xf numFmtId="164" fontId="16" fillId="0" borderId="3" xfId="12" applyNumberFormat="1" applyFont="1" applyBorder="1" applyAlignment="1">
      <alignment vertical="top"/>
    </xf>
    <xf numFmtId="0" fontId="16" fillId="0" borderId="3" xfId="12" applyNumberFormat="1" applyFont="1" applyBorder="1" applyAlignment="1">
      <alignment horizontal="center" vertical="top"/>
    </xf>
    <xf numFmtId="164" fontId="16" fillId="0" borderId="4" xfId="12" applyNumberFormat="1" applyFont="1" applyBorder="1"/>
    <xf numFmtId="0" fontId="16" fillId="0" borderId="4" xfId="12" applyNumberFormat="1" applyFont="1" applyBorder="1" applyAlignment="1">
      <alignment horizontal="center"/>
    </xf>
    <xf numFmtId="0" fontId="16" fillId="0" borderId="0" xfId="12" applyFont="1" applyBorder="1" applyAlignment="1">
      <alignment vertical="center"/>
    </xf>
    <xf numFmtId="164" fontId="17" fillId="0" borderId="4" xfId="12" applyNumberFormat="1" applyFont="1" applyBorder="1" applyAlignment="1">
      <alignment vertical="center"/>
    </xf>
    <xf numFmtId="0" fontId="17" fillId="0" borderId="4" xfId="12" applyNumberFormat="1" applyFont="1" applyBorder="1" applyAlignment="1">
      <alignment horizontal="center" vertical="center"/>
    </xf>
    <xf numFmtId="0" fontId="22" fillId="0" borderId="5" xfId="12" applyNumberFormat="1" applyFont="1" applyBorder="1" applyAlignment="1">
      <alignment horizontal="center" vertical="center"/>
    </xf>
    <xf numFmtId="0" fontId="22" fillId="0" borderId="3" xfId="12" applyNumberFormat="1" applyFont="1" applyBorder="1" applyAlignment="1">
      <alignment horizontal="center" vertical="center" wrapText="1"/>
    </xf>
    <xf numFmtId="0" fontId="22" fillId="0" borderId="3" xfId="12" applyNumberFormat="1" applyFont="1" applyBorder="1" applyAlignment="1">
      <alignment horizontal="center" vertical="center"/>
    </xf>
    <xf numFmtId="0" fontId="22" fillId="0" borderId="3" xfId="12" applyFont="1" applyBorder="1" applyAlignment="1">
      <alignment horizontal="center" vertical="center"/>
    </xf>
    <xf numFmtId="0" fontId="16" fillId="0" borderId="6" xfId="12" applyFont="1" applyBorder="1" applyAlignment="1">
      <alignment horizontal="center" wrapText="1"/>
    </xf>
    <xf numFmtId="164" fontId="22" fillId="0" borderId="10" xfId="12" applyNumberFormat="1" applyFont="1" applyBorder="1" applyAlignment="1">
      <alignment horizontal="centerContinuous" vertical="center"/>
    </xf>
    <xf numFmtId="164" fontId="22" fillId="0" borderId="11" xfId="12" applyNumberFormat="1" applyFont="1" applyBorder="1" applyAlignment="1">
      <alignment horizontal="centerContinuous" vertical="center"/>
    </xf>
    <xf numFmtId="164" fontId="22" fillId="0" borderId="9" xfId="12" applyNumberFormat="1" applyFont="1" applyBorder="1" applyAlignment="1">
      <alignment horizontal="centerContinuous" vertical="center"/>
    </xf>
    <xf numFmtId="0" fontId="16" fillId="0" borderId="6" xfId="12" applyFont="1" applyBorder="1"/>
    <xf numFmtId="0" fontId="17" fillId="0" borderId="0" xfId="12" applyNumberFormat="1" applyFont="1" applyBorder="1" applyAlignment="1">
      <alignment horizontal="center"/>
    </xf>
    <xf numFmtId="0" fontId="16" fillId="0" borderId="1" xfId="12" applyFont="1" applyBorder="1"/>
    <xf numFmtId="0" fontId="16" fillId="0" borderId="0" xfId="12" applyFont="1" applyBorder="1" applyAlignment="1">
      <alignment horizontal="centerContinuous"/>
    </xf>
    <xf numFmtId="0" fontId="16" fillId="0" borderId="0" xfId="12" applyFont="1" applyAlignment="1">
      <alignment horizontal="centerContinuous"/>
    </xf>
    <xf numFmtId="0" fontId="17" fillId="0" borderId="0" xfId="13" applyNumberFormat="1" applyFont="1" applyBorder="1" applyAlignment="1">
      <alignment horizontal="centerContinuous"/>
    </xf>
    <xf numFmtId="0" fontId="17" fillId="0" borderId="0" xfId="12" applyNumberFormat="1" applyFont="1" applyBorder="1" applyAlignment="1">
      <alignment horizontal="centerContinuous"/>
    </xf>
    <xf numFmtId="0" fontId="16" fillId="0" borderId="0" xfId="13" applyFont="1" applyBorder="1"/>
    <xf numFmtId="164" fontId="16" fillId="0" borderId="0" xfId="13" applyNumberFormat="1" applyFont="1" applyBorder="1"/>
    <xf numFmtId="0" fontId="22" fillId="0" borderId="0" xfId="13" applyFont="1" applyBorder="1"/>
    <xf numFmtId="0" fontId="22" fillId="0" borderId="0" xfId="13" applyNumberFormat="1" applyFont="1" applyBorder="1" applyAlignment="1">
      <alignment horizontal="left"/>
    </xf>
    <xf numFmtId="0" fontId="16" fillId="0" borderId="0" xfId="13" applyFont="1"/>
    <xf numFmtId="3" fontId="16" fillId="0" borderId="0" xfId="13" applyNumberFormat="1" applyFont="1"/>
    <xf numFmtId="0" fontId="22" fillId="0" borderId="0" xfId="13" applyFont="1"/>
    <xf numFmtId="164" fontId="16" fillId="0" borderId="3" xfId="13" applyNumberFormat="1" applyFont="1" applyBorder="1" applyAlignment="1">
      <alignment vertical="top"/>
    </xf>
    <xf numFmtId="0" fontId="16" fillId="0" borderId="3" xfId="13" applyNumberFormat="1" applyFont="1" applyBorder="1" applyAlignment="1">
      <alignment horizontal="center" vertical="top"/>
    </xf>
    <xf numFmtId="164" fontId="16" fillId="0" borderId="4" xfId="13" applyNumberFormat="1" applyFont="1" applyBorder="1"/>
    <xf numFmtId="0" fontId="16" fillId="0" borderId="4" xfId="13" applyNumberFormat="1" applyFont="1" applyBorder="1" applyAlignment="1">
      <alignment horizontal="center"/>
    </xf>
    <xf numFmtId="164" fontId="17" fillId="0" borderId="4" xfId="13" applyNumberFormat="1" applyFont="1" applyBorder="1" applyAlignment="1">
      <alignment vertical="center"/>
    </xf>
    <xf numFmtId="0" fontId="17" fillId="0" borderId="4" xfId="13" applyNumberFormat="1" applyFont="1" applyBorder="1" applyAlignment="1">
      <alignment horizontal="center" vertical="center"/>
    </xf>
    <xf numFmtId="0" fontId="22" fillId="0" borderId="5" xfId="13" applyNumberFormat="1" applyFont="1" applyBorder="1" applyAlignment="1">
      <alignment horizontal="center" vertical="center"/>
    </xf>
    <xf numFmtId="0" fontId="22" fillId="0" borderId="3" xfId="13" applyNumberFormat="1" applyFont="1" applyBorder="1" applyAlignment="1">
      <alignment horizontal="center" vertical="center" wrapText="1"/>
    </xf>
    <xf numFmtId="0" fontId="22" fillId="0" borderId="3" xfId="13" applyNumberFormat="1" applyFont="1" applyBorder="1" applyAlignment="1">
      <alignment horizontal="center" vertical="center"/>
    </xf>
    <xf numFmtId="0" fontId="22" fillId="0" borderId="3" xfId="13" applyFont="1" applyBorder="1" applyAlignment="1">
      <alignment horizontal="center" vertical="center"/>
    </xf>
    <xf numFmtId="0" fontId="16" fillId="0" borderId="6" xfId="13" applyFont="1" applyBorder="1" applyAlignment="1">
      <alignment horizontal="center" wrapText="1"/>
    </xf>
    <xf numFmtId="164" fontId="22" fillId="0" borderId="10" xfId="13" applyNumberFormat="1" applyFont="1" applyBorder="1" applyAlignment="1">
      <alignment horizontal="centerContinuous" vertical="center"/>
    </xf>
    <xf numFmtId="164" fontId="22" fillId="0" borderId="11" xfId="13" applyNumberFormat="1" applyFont="1" applyBorder="1" applyAlignment="1">
      <alignment horizontal="centerContinuous" vertical="center"/>
    </xf>
    <xf numFmtId="164" fontId="22" fillId="0" borderId="9" xfId="13" applyNumberFormat="1" applyFont="1" applyBorder="1" applyAlignment="1">
      <alignment horizontal="centerContinuous" vertical="center"/>
    </xf>
    <xf numFmtId="0" fontId="16" fillId="0" borderId="6" xfId="13" applyFont="1" applyBorder="1"/>
    <xf numFmtId="0" fontId="17" fillId="0" borderId="0" xfId="13" applyNumberFormat="1" applyFont="1" applyBorder="1" applyAlignment="1">
      <alignment horizontal="center"/>
    </xf>
    <xf numFmtId="0" fontId="16" fillId="0" borderId="0" xfId="13" applyFont="1" applyBorder="1" applyAlignment="1">
      <alignment horizontal="centerContinuous"/>
    </xf>
    <xf numFmtId="0" fontId="16" fillId="0" borderId="0" xfId="13" applyFont="1" applyAlignment="1">
      <alignment horizontal="centerContinuous"/>
    </xf>
    <xf numFmtId="0" fontId="22" fillId="0" borderId="0" xfId="2" applyFont="1"/>
    <xf numFmtId="0" fontId="14" fillId="0" borderId="0" xfId="13" applyFont="1" applyBorder="1" applyAlignment="1">
      <alignment horizontal="center"/>
    </xf>
    <xf numFmtId="170" fontId="14" fillId="0" borderId="4" xfId="13" quotePrefix="1" applyNumberFormat="1" applyFont="1" applyBorder="1" applyAlignment="1">
      <alignment horizontal="center"/>
    </xf>
    <xf numFmtId="0" fontId="14" fillId="0" borderId="4" xfId="13" applyFont="1" applyBorder="1" applyAlignment="1">
      <alignment horizontal="center"/>
    </xf>
    <xf numFmtId="0" fontId="16" fillId="0" borderId="3" xfId="13" quotePrefix="1" applyFont="1" applyBorder="1" applyAlignment="1">
      <alignment horizontal="center" vertical="top"/>
    </xf>
    <xf numFmtId="170" fontId="16" fillId="0" borderId="3" xfId="13" quotePrefix="1" applyNumberFormat="1" applyFont="1" applyBorder="1" applyAlignment="1">
      <alignment horizontal="center" vertical="top"/>
    </xf>
    <xf numFmtId="0" fontId="16" fillId="0" borderId="3" xfId="13" applyFont="1" applyBorder="1" applyAlignment="1">
      <alignment horizontal="center" vertical="top"/>
    </xf>
    <xf numFmtId="170" fontId="16" fillId="0" borderId="4" xfId="13" quotePrefix="1" applyNumberFormat="1" applyFont="1" applyBorder="1" applyAlignment="1">
      <alignment horizontal="center"/>
    </xf>
    <xf numFmtId="0" fontId="16" fillId="0" borderId="4" xfId="13" quotePrefix="1" applyFont="1" applyBorder="1" applyAlignment="1">
      <alignment horizontal="center"/>
    </xf>
    <xf numFmtId="0" fontId="16" fillId="0" borderId="4" xfId="13" applyFont="1" applyBorder="1" applyAlignment="1">
      <alignment horizontal="center"/>
    </xf>
    <xf numFmtId="0" fontId="22" fillId="0" borderId="3" xfId="13" applyFont="1" applyBorder="1" applyAlignment="1">
      <alignment horizontal="center" vertical="center" wrapText="1"/>
    </xf>
    <xf numFmtId="0" fontId="16" fillId="0" borderId="0" xfId="13" applyNumberFormat="1" applyFont="1" applyBorder="1"/>
    <xf numFmtId="0" fontId="16" fillId="0" borderId="12" xfId="13" quotePrefix="1" applyFont="1" applyBorder="1" applyAlignment="1">
      <alignment horizontal="center" vertical="top"/>
    </xf>
    <xf numFmtId="0" fontId="16" fillId="0" borderId="7" xfId="13" quotePrefix="1" applyFont="1" applyBorder="1" applyAlignment="1">
      <alignment horizontal="center"/>
    </xf>
    <xf numFmtId="170" fontId="16" fillId="0" borderId="7" xfId="13" quotePrefix="1" applyNumberFormat="1" applyFont="1" applyBorder="1" applyAlignment="1">
      <alignment horizontal="center"/>
    </xf>
    <xf numFmtId="0" fontId="6" fillId="0" borderId="0" xfId="5" applyFont="1"/>
    <xf numFmtId="0" fontId="6" fillId="0" borderId="0" xfId="5" applyFont="1" applyBorder="1"/>
    <xf numFmtId="164" fontId="6" fillId="0" borderId="0" xfId="5" applyNumberFormat="1" applyFont="1" applyBorder="1"/>
    <xf numFmtId="0" fontId="21" fillId="0" borderId="0" xfId="5" applyNumberFormat="1" applyFont="1" applyBorder="1"/>
    <xf numFmtId="0" fontId="6" fillId="0" borderId="0" xfId="5" applyNumberFormat="1" applyFont="1" applyBorder="1" applyAlignment="1">
      <alignment horizontal="left"/>
    </xf>
    <xf numFmtId="0" fontId="6" fillId="0" borderId="0" xfId="5" applyNumberFormat="1" applyFont="1" applyBorder="1" applyAlignment="1">
      <alignment horizontal="right"/>
    </xf>
    <xf numFmtId="0" fontId="14" fillId="0" borderId="0" xfId="5"/>
    <xf numFmtId="0" fontId="6" fillId="0" borderId="0" xfId="5" applyNumberFormat="1" applyFont="1" applyBorder="1"/>
    <xf numFmtId="164" fontId="6" fillId="0" borderId="12" xfId="5" quotePrefix="1" applyNumberFormat="1" applyFont="1" applyBorder="1" applyAlignment="1">
      <alignment horizontal="right"/>
    </xf>
    <xf numFmtId="164" fontId="6" fillId="0" borderId="1" xfId="5" quotePrefix="1" applyNumberFormat="1" applyFont="1" applyBorder="1" applyAlignment="1">
      <alignment horizontal="right"/>
    </xf>
    <xf numFmtId="164" fontId="6" fillId="0" borderId="8" xfId="5" applyNumberFormat="1" applyFont="1" applyBorder="1"/>
    <xf numFmtId="164" fontId="6" fillId="0" borderId="1" xfId="5" applyNumberFormat="1" applyFont="1" applyBorder="1"/>
    <xf numFmtId="164" fontId="6" fillId="0" borderId="3" xfId="5" applyNumberFormat="1" applyFont="1" applyBorder="1"/>
    <xf numFmtId="0" fontId="6" fillId="0" borderId="3" xfId="5" applyNumberFormat="1" applyFont="1" applyBorder="1" applyAlignment="1">
      <alignment horizontal="left" indent="2"/>
    </xf>
    <xf numFmtId="164" fontId="6" fillId="0" borderId="7" xfId="5" quotePrefix="1" applyNumberFormat="1" applyFont="1" applyBorder="1" applyAlignment="1">
      <alignment horizontal="right"/>
    </xf>
    <xf numFmtId="164" fontId="6" fillId="0" borderId="0" xfId="5" quotePrefix="1" applyNumberFormat="1" applyFont="1" applyBorder="1" applyAlignment="1">
      <alignment horizontal="right"/>
    </xf>
    <xf numFmtId="164" fontId="6" fillId="0" borderId="2" xfId="5" applyNumberFormat="1" applyFont="1" applyBorder="1"/>
    <xf numFmtId="164" fontId="6" fillId="0" borderId="4" xfId="5" applyNumberFormat="1" applyFont="1" applyBorder="1"/>
    <xf numFmtId="0" fontId="6" fillId="0" borderId="4" xfId="5" applyNumberFormat="1" applyFont="1" applyBorder="1" applyAlignment="1">
      <alignment horizontal="left" indent="2"/>
    </xf>
    <xf numFmtId="0" fontId="7" fillId="0" borderId="0" xfId="5" applyFont="1" applyBorder="1"/>
    <xf numFmtId="164" fontId="7" fillId="0" borderId="0" xfId="5" applyNumberFormat="1" applyFont="1" applyBorder="1"/>
    <xf numFmtId="164" fontId="7" fillId="0" borderId="13" xfId="5" applyNumberFormat="1" applyFont="1" applyBorder="1"/>
    <xf numFmtId="164" fontId="7" fillId="0" borderId="14" xfId="5" applyNumberFormat="1" applyFont="1" applyBorder="1"/>
    <xf numFmtId="164" fontId="7" fillId="0" borderId="15" xfId="5" applyNumberFormat="1" applyFont="1" applyBorder="1"/>
    <xf numFmtId="164" fontId="7" fillId="0" borderId="6" xfId="5" applyNumberFormat="1" applyFont="1" applyBorder="1"/>
    <xf numFmtId="0" fontId="7" fillId="0" borderId="4" xfId="5" quotePrefix="1" applyNumberFormat="1" applyFont="1" applyBorder="1" applyAlignment="1">
      <alignment horizontal="left"/>
    </xf>
    <xf numFmtId="164" fontId="7" fillId="0" borderId="7" xfId="5" quotePrefix="1" applyNumberFormat="1" applyFont="1" applyBorder="1" applyAlignment="1">
      <alignment horizontal="right" vertical="center"/>
    </xf>
    <xf numFmtId="164" fontId="7" fillId="0" borderId="0" xfId="5" quotePrefix="1" applyNumberFormat="1" applyFont="1" applyBorder="1" applyAlignment="1">
      <alignment horizontal="right" vertical="center"/>
    </xf>
    <xf numFmtId="164" fontId="7" fillId="0" borderId="2" xfId="5" applyNumberFormat="1" applyFont="1" applyBorder="1" applyAlignment="1">
      <alignment vertical="center"/>
    </xf>
    <xf numFmtId="164" fontId="7" fillId="0" borderId="0" xfId="5" applyNumberFormat="1" applyFont="1" applyBorder="1" applyAlignment="1">
      <alignment vertical="center"/>
    </xf>
    <xf numFmtId="164" fontId="7" fillId="0" borderId="4" xfId="5" applyNumberFormat="1" applyFont="1" applyBorder="1" applyAlignment="1">
      <alignment vertical="center"/>
    </xf>
    <xf numFmtId="0" fontId="7" fillId="0" borderId="3" xfId="5" applyNumberFormat="1" applyFont="1" applyBorder="1" applyAlignment="1">
      <alignment horizontal="left" vertical="center"/>
    </xf>
    <xf numFmtId="0" fontId="6" fillId="0" borderId="4" xfId="5" applyNumberFormat="1" applyFont="1" applyBorder="1" applyAlignment="1">
      <alignment horizontal="left" indent="3"/>
    </xf>
    <xf numFmtId="164" fontId="6" fillId="0" borderId="7" xfId="5" applyNumberFormat="1" applyFont="1" applyBorder="1"/>
    <xf numFmtId="171" fontId="7" fillId="0" borderId="0" xfId="5" applyNumberFormat="1" applyFont="1" applyBorder="1"/>
    <xf numFmtId="171" fontId="7" fillId="0" borderId="0" xfId="5" applyNumberFormat="1" applyFont="1" applyBorder="1" applyAlignment="1">
      <alignment horizontal="left"/>
    </xf>
    <xf numFmtId="164" fontId="7" fillId="0" borderId="7" xfId="5" applyNumberFormat="1" applyFont="1" applyBorder="1" applyAlignment="1">
      <alignment horizontal="right"/>
    </xf>
    <xf numFmtId="164" fontId="7" fillId="0" borderId="0" xfId="5" applyNumberFormat="1" applyFont="1" applyBorder="1" applyAlignment="1">
      <alignment horizontal="right"/>
    </xf>
    <xf numFmtId="164" fontId="7" fillId="0" borderId="2" xfId="5" applyNumberFormat="1" applyFont="1" applyBorder="1" applyAlignment="1">
      <alignment horizontal="right"/>
    </xf>
    <xf numFmtId="164" fontId="7" fillId="0" borderId="6" xfId="5" applyNumberFormat="1" applyFont="1" applyFill="1" applyBorder="1" applyAlignment="1">
      <alignment horizontal="right"/>
    </xf>
    <xf numFmtId="164" fontId="7" fillId="0" borderId="15" xfId="5" applyNumberFormat="1" applyFont="1" applyFill="1" applyBorder="1" applyAlignment="1">
      <alignment horizontal="right"/>
    </xf>
    <xf numFmtId="171" fontId="7" fillId="0" borderId="6" xfId="5" applyNumberFormat="1" applyFont="1" applyBorder="1" applyAlignment="1">
      <alignment horizontal="left"/>
    </xf>
    <xf numFmtId="0" fontId="6" fillId="0" borderId="12" xfId="5" applyNumberFormat="1" applyFont="1" applyBorder="1" applyAlignment="1">
      <alignment horizontal="center" vertical="center"/>
    </xf>
    <xf numFmtId="0" fontId="6" fillId="0" borderId="1" xfId="5" applyNumberFormat="1" applyFont="1" applyBorder="1" applyAlignment="1">
      <alignment horizontal="center" vertical="center"/>
    </xf>
    <xf numFmtId="0" fontId="6" fillId="0" borderId="8" xfId="5" applyNumberFormat="1" applyFont="1" applyBorder="1" applyAlignment="1">
      <alignment horizontal="center" vertical="center"/>
    </xf>
    <xf numFmtId="0" fontId="6" fillId="0" borderId="8" xfId="5" applyNumberFormat="1" applyFont="1" applyBorder="1" applyAlignment="1">
      <alignment horizontal="centerContinuous" vertical="center"/>
    </xf>
    <xf numFmtId="0" fontId="6" fillId="0" borderId="4" xfId="5" applyNumberFormat="1" applyFont="1" applyBorder="1" applyAlignment="1">
      <alignment horizontal="centerContinuous" vertical="center"/>
    </xf>
    <xf numFmtId="0" fontId="6" fillId="0" borderId="3" xfId="5" applyNumberFormat="1" applyFont="1" applyBorder="1" applyAlignment="1">
      <alignment horizontal="center" vertical="top" wrapText="1"/>
    </xf>
    <xf numFmtId="0" fontId="6" fillId="0" borderId="3" xfId="5" applyNumberFormat="1" applyFont="1" applyBorder="1" applyAlignment="1">
      <alignment horizontal="left" vertical="top"/>
    </xf>
    <xf numFmtId="0" fontId="6" fillId="0" borderId="10" xfId="5" applyNumberFormat="1" applyFont="1" applyBorder="1" applyAlignment="1">
      <alignment horizontal="centerContinuous"/>
    </xf>
    <xf numFmtId="0" fontId="6" fillId="0" borderId="11" xfId="5" applyFont="1" applyBorder="1" applyAlignment="1">
      <alignment horizontal="centerContinuous"/>
    </xf>
    <xf numFmtId="0" fontId="6" fillId="0" borderId="9" xfId="5" applyFont="1" applyBorder="1" applyAlignment="1">
      <alignment horizontal="centerContinuous"/>
    </xf>
    <xf numFmtId="0" fontId="6" fillId="0" borderId="6" xfId="5" applyNumberFormat="1" applyFont="1" applyBorder="1" applyAlignment="1">
      <alignment horizontal="center"/>
    </xf>
    <xf numFmtId="0" fontId="6" fillId="0" borderId="6" xfId="5" applyNumberFormat="1" applyFont="1" applyBorder="1"/>
    <xf numFmtId="0" fontId="23" fillId="0" borderId="0" xfId="5" applyNumberFormat="1" applyFont="1" applyBorder="1"/>
    <xf numFmtId="0" fontId="7" fillId="0" borderId="0" xfId="5" applyFont="1" applyBorder="1" applyAlignment="1">
      <alignment horizontal="centerContinuous"/>
    </xf>
    <xf numFmtId="0" fontId="6" fillId="0" borderId="0" xfId="5" applyFont="1" applyBorder="1" applyAlignment="1">
      <alignment horizontal="centerContinuous"/>
    </xf>
    <xf numFmtId="0" fontId="7" fillId="0" borderId="0" xfId="5" applyNumberFormat="1" applyFont="1" applyBorder="1" applyAlignment="1">
      <alignment horizontal="centerContinuous"/>
    </xf>
    <xf numFmtId="0" fontId="5" fillId="0" borderId="0" xfId="5" applyFont="1" applyAlignment="1">
      <alignment horizontal="centerContinuous"/>
    </xf>
    <xf numFmtId="15" fontId="7" fillId="0" borderId="0" xfId="5" applyNumberFormat="1" applyFont="1" applyBorder="1" applyAlignment="1">
      <alignment horizontal="centerContinuous"/>
    </xf>
    <xf numFmtId="0" fontId="11" fillId="0" borderId="0" xfId="14" applyFont="1"/>
    <xf numFmtId="0" fontId="8" fillId="0" borderId="0" xfId="14"/>
    <xf numFmtId="0" fontId="11" fillId="0" borderId="0" xfId="14" applyNumberFormat="1" applyFont="1" applyBorder="1" applyAlignment="1">
      <alignment horizontal="left"/>
    </xf>
    <xf numFmtId="164" fontId="11" fillId="0" borderId="0" xfId="14" applyNumberFormat="1" applyFont="1" applyBorder="1"/>
    <xf numFmtId="3" fontId="11" fillId="0" borderId="0" xfId="14" applyNumberFormat="1" applyFont="1" applyBorder="1" applyAlignment="1"/>
    <xf numFmtId="3" fontId="11" fillId="0" borderId="0" xfId="14" applyNumberFormat="1" applyFont="1" applyBorder="1"/>
    <xf numFmtId="0" fontId="11" fillId="0" borderId="0" xfId="14" applyFont="1" applyBorder="1"/>
    <xf numFmtId="0" fontId="21" fillId="0" borderId="0" xfId="14" applyNumberFormat="1" applyFont="1" applyBorder="1"/>
    <xf numFmtId="3" fontId="11" fillId="0" borderId="3" xfId="14" applyNumberFormat="1" applyFont="1" applyBorder="1"/>
    <xf numFmtId="3" fontId="11" fillId="0" borderId="3" xfId="14" applyNumberFormat="1" applyFont="1" applyFill="1" applyBorder="1" applyAlignment="1">
      <alignment horizontal="right"/>
    </xf>
    <xf numFmtId="0" fontId="11" fillId="0" borderId="3" xfId="14" applyNumberFormat="1" applyFont="1" applyBorder="1" applyAlignment="1">
      <alignment horizontal="left" indent="2"/>
    </xf>
    <xf numFmtId="3" fontId="11" fillId="0" borderId="4" xfId="14" applyNumberFormat="1" applyFont="1" applyBorder="1"/>
    <xf numFmtId="3" fontId="11" fillId="0" borderId="4" xfId="14" applyNumberFormat="1" applyFont="1" applyFill="1" applyBorder="1" applyAlignment="1">
      <alignment horizontal="right"/>
    </xf>
    <xf numFmtId="0" fontId="11" fillId="0" borderId="4" xfId="14" applyNumberFormat="1" applyFont="1" applyBorder="1" applyAlignment="1">
      <alignment horizontal="left" indent="2"/>
    </xf>
    <xf numFmtId="3" fontId="11" fillId="0" borderId="4" xfId="14" applyNumberFormat="1" applyFont="1" applyBorder="1" applyAlignment="1">
      <alignment horizontal="right"/>
    </xf>
    <xf numFmtId="3" fontId="12" fillId="0" borderId="4" xfId="14" applyNumberFormat="1" applyFont="1" applyBorder="1"/>
    <xf numFmtId="0" fontId="12" fillId="0" borderId="4" xfId="14" applyNumberFormat="1" applyFont="1" applyBorder="1" applyAlignment="1">
      <alignment horizontal="left"/>
    </xf>
    <xf numFmtId="3" fontId="12" fillId="0" borderId="3" xfId="14" applyNumberFormat="1" applyFont="1" applyBorder="1" applyAlignment="1">
      <alignment horizontal="right"/>
    </xf>
    <xf numFmtId="3" fontId="12" fillId="0" borderId="3" xfId="14" applyNumberFormat="1" applyFont="1" applyBorder="1"/>
    <xf numFmtId="0" fontId="12" fillId="0" borderId="3" xfId="14" applyNumberFormat="1" applyFont="1" applyBorder="1" applyAlignment="1"/>
    <xf numFmtId="3" fontId="7" fillId="0" borderId="4" xfId="14" applyNumberFormat="1" applyFont="1" applyFill="1" applyBorder="1" applyAlignment="1">
      <alignment horizontal="right"/>
    </xf>
    <xf numFmtId="0" fontId="11" fillId="0" borderId="4" xfId="14" applyNumberFormat="1" applyFont="1" applyBorder="1" applyAlignment="1">
      <alignment horizontal="left" indent="3"/>
    </xf>
    <xf numFmtId="164" fontId="6" fillId="0" borderId="4" xfId="14" applyNumberFormat="1" applyFont="1" applyBorder="1"/>
    <xf numFmtId="3" fontId="6" fillId="0" borderId="4" xfId="14" applyNumberFormat="1" applyFont="1" applyFill="1" applyBorder="1" applyAlignment="1">
      <alignment horizontal="right"/>
    </xf>
    <xf numFmtId="0" fontId="6" fillId="0" borderId="4" xfId="14" applyNumberFormat="1" applyFont="1" applyBorder="1" applyAlignment="1">
      <alignment horizontal="left" indent="2"/>
    </xf>
    <xf numFmtId="3" fontId="12" fillId="0" borderId="4" xfId="14" applyNumberFormat="1" applyFont="1" applyFill="1" applyBorder="1" applyAlignment="1">
      <alignment horizontal="right"/>
    </xf>
    <xf numFmtId="0" fontId="11" fillId="0" borderId="5" xfId="14" applyFont="1" applyBorder="1" applyAlignment="1">
      <alignment horizontal="center" vertical="center"/>
    </xf>
    <xf numFmtId="0" fontId="11" fillId="0" borderId="5" xfId="14" applyNumberFormat="1" applyFont="1" applyBorder="1" applyAlignment="1">
      <alignment horizontal="center" vertical="center"/>
    </xf>
    <xf numFmtId="0" fontId="11" fillId="0" borderId="0" xfId="14" applyFont="1" applyBorder="1" applyAlignment="1">
      <alignment horizontal="centerContinuous"/>
    </xf>
    <xf numFmtId="3" fontId="11" fillId="0" borderId="0" xfId="14" applyNumberFormat="1" applyFont="1" applyBorder="1" applyAlignment="1">
      <alignment horizontal="centerContinuous"/>
    </xf>
    <xf numFmtId="0" fontId="11" fillId="0" borderId="0" xfId="14" applyFont="1" applyAlignment="1">
      <alignment horizontal="centerContinuous"/>
    </xf>
    <xf numFmtId="0" fontId="12" fillId="0" borderId="0" xfId="14" applyNumberFormat="1" applyFont="1" applyBorder="1" applyAlignment="1">
      <alignment horizontal="centerContinuous"/>
    </xf>
    <xf numFmtId="3" fontId="11" fillId="0" borderId="0" xfId="14" applyNumberFormat="1" applyFont="1" applyBorder="1" applyAlignment="1">
      <alignment horizontal="left"/>
    </xf>
    <xf numFmtId="0" fontId="11" fillId="0" borderId="0" xfId="14" applyNumberFormat="1" applyFont="1" applyBorder="1" applyAlignment="1">
      <alignment horizontal="right"/>
    </xf>
    <xf numFmtId="3" fontId="11" fillId="0" borderId="0" xfId="14" applyNumberFormat="1" applyFont="1" applyFill="1" applyBorder="1" applyAlignment="1">
      <alignment horizontal="right"/>
    </xf>
    <xf numFmtId="0" fontId="8" fillId="0" borderId="0" xfId="14" applyBorder="1"/>
    <xf numFmtId="0" fontId="12" fillId="0" borderId="3" xfId="14" applyNumberFormat="1" applyFont="1" applyBorder="1" applyAlignment="1">
      <alignment horizontal="left"/>
    </xf>
    <xf numFmtId="0" fontId="12" fillId="0" borderId="0" xfId="14" applyFont="1" applyBorder="1" applyAlignment="1">
      <alignment horizontal="centerContinuous"/>
    </xf>
    <xf numFmtId="0" fontId="11" fillId="0" borderId="0" xfId="16" applyFont="1"/>
    <xf numFmtId="169" fontId="11" fillId="0" borderId="0" xfId="16" applyNumberFormat="1" applyFont="1"/>
    <xf numFmtId="164" fontId="11" fillId="0" borderId="0" xfId="16" applyNumberFormat="1" applyFont="1"/>
    <xf numFmtId="0" fontId="11" fillId="0" borderId="0" xfId="16" applyFont="1" applyBorder="1"/>
    <xf numFmtId="169" fontId="11" fillId="0" borderId="0" xfId="16" applyNumberFormat="1" applyFont="1" applyBorder="1"/>
    <xf numFmtId="164" fontId="11" fillId="0" borderId="0" xfId="16" applyNumberFormat="1" applyFont="1" applyBorder="1"/>
    <xf numFmtId="169" fontId="6" fillId="0" borderId="0" xfId="16" applyNumberFormat="1" applyFont="1" applyBorder="1" applyAlignment="1">
      <alignment wrapText="1"/>
    </xf>
    <xf numFmtId="0" fontId="11" fillId="0" borderId="0" xfId="16" applyNumberFormat="1" applyFont="1" applyBorder="1" applyAlignment="1">
      <alignment horizontal="left"/>
    </xf>
    <xf numFmtId="169" fontId="11" fillId="0" borderId="3" xfId="16" applyNumberFormat="1" applyFont="1" applyBorder="1"/>
    <xf numFmtId="164" fontId="11" fillId="0" borderId="3" xfId="16" applyNumberFormat="1" applyFont="1" applyBorder="1"/>
    <xf numFmtId="169" fontId="6" fillId="0" borderId="3" xfId="16" applyNumberFormat="1" applyFont="1" applyBorder="1" applyAlignment="1">
      <alignment wrapText="1"/>
    </xf>
    <xf numFmtId="0" fontId="11" fillId="0" borderId="3" xfId="16" applyNumberFormat="1" applyFont="1" applyBorder="1" applyAlignment="1">
      <alignment horizontal="left" indent="2"/>
    </xf>
    <xf numFmtId="169" fontId="6" fillId="0" borderId="4" xfId="16" applyNumberFormat="1" applyFont="1" applyBorder="1" applyAlignment="1">
      <alignment horizontal="right" wrapText="1"/>
    </xf>
    <xf numFmtId="164" fontId="11" fillId="0" borderId="4" xfId="16" applyNumberFormat="1" applyFont="1" applyBorder="1"/>
    <xf numFmtId="169" fontId="6" fillId="0" borderId="4" xfId="3" applyNumberFormat="1" applyFont="1" applyBorder="1" applyAlignment="1">
      <alignment horizontal="right" wrapText="1"/>
    </xf>
    <xf numFmtId="0" fontId="11" fillId="0" borderId="4" xfId="16" applyNumberFormat="1" applyFont="1" applyBorder="1" applyAlignment="1">
      <alignment horizontal="left" indent="2"/>
    </xf>
    <xf numFmtId="169" fontId="11" fillId="0" borderId="4" xfId="16" applyNumberFormat="1" applyFont="1" applyBorder="1"/>
    <xf numFmtId="169" fontId="6" fillId="0" borderId="4" xfId="16" applyNumberFormat="1" applyFont="1" applyBorder="1" applyAlignment="1">
      <alignment wrapText="1"/>
    </xf>
    <xf numFmtId="169" fontId="7" fillId="0" borderId="4" xfId="16" applyNumberFormat="1" applyFont="1" applyBorder="1"/>
    <xf numFmtId="164" fontId="7" fillId="0" borderId="4" xfId="16" applyNumberFormat="1" applyFont="1" applyBorder="1"/>
    <xf numFmtId="164" fontId="12" fillId="0" borderId="4" xfId="16" applyNumberFormat="1" applyFont="1" applyBorder="1"/>
    <xf numFmtId="169" fontId="12" fillId="0" borderId="4" xfId="16" applyNumberFormat="1" applyFont="1" applyBorder="1" applyAlignment="1">
      <alignment wrapText="1"/>
    </xf>
    <xf numFmtId="0" fontId="12" fillId="0" borderId="4" xfId="16" applyNumberFormat="1" applyFont="1" applyBorder="1" applyAlignment="1">
      <alignment horizontal="left"/>
    </xf>
    <xf numFmtId="169" fontId="7" fillId="0" borderId="3" xfId="16" applyNumberFormat="1" applyFont="1" applyBorder="1"/>
    <xf numFmtId="164" fontId="7" fillId="0" borderId="3" xfId="16" applyNumberFormat="1" applyFont="1" applyBorder="1"/>
    <xf numFmtId="164" fontId="7" fillId="0" borderId="3" xfId="5" applyNumberFormat="1" applyFont="1" applyBorder="1"/>
    <xf numFmtId="169" fontId="7" fillId="0" borderId="3" xfId="16" applyNumberFormat="1" applyFont="1" applyBorder="1" applyAlignment="1">
      <alignment wrapText="1"/>
    </xf>
    <xf numFmtId="0" fontId="12" fillId="0" borderId="3" xfId="16" applyNumberFormat="1" applyFont="1" applyBorder="1" applyAlignment="1">
      <alignment horizontal="left"/>
    </xf>
    <xf numFmtId="0" fontId="11" fillId="0" borderId="4" xfId="16" applyNumberFormat="1" applyFont="1" applyBorder="1" applyAlignment="1">
      <alignment horizontal="left" indent="3"/>
    </xf>
    <xf numFmtId="169" fontId="7" fillId="0" borderId="6" xfId="16" applyNumberFormat="1" applyFont="1" applyBorder="1"/>
    <xf numFmtId="169" fontId="11" fillId="0" borderId="5" xfId="16" applyNumberFormat="1" applyFont="1" applyBorder="1" applyAlignment="1">
      <alignment horizontal="center" wrapText="1"/>
    </xf>
    <xf numFmtId="0" fontId="11" fillId="0" borderId="3" xfId="16" applyFont="1" applyBorder="1" applyAlignment="1">
      <alignment horizontal="center"/>
    </xf>
    <xf numFmtId="0" fontId="11" fillId="0" borderId="5" xfId="16" applyFont="1" applyBorder="1" applyAlignment="1">
      <alignment horizontal="center" wrapText="1"/>
    </xf>
    <xf numFmtId="0" fontId="11" fillId="0" borderId="5" xfId="16" applyNumberFormat="1" applyFont="1" applyBorder="1" applyAlignment="1">
      <alignment horizontal="center"/>
    </xf>
    <xf numFmtId="0" fontId="11" fillId="0" borderId="5" xfId="16" applyFont="1" applyBorder="1" applyAlignment="1">
      <alignment horizontal="center"/>
    </xf>
    <xf numFmtId="0" fontId="11" fillId="0" borderId="3" xfId="16" applyNumberFormat="1" applyFont="1" applyBorder="1" applyAlignment="1">
      <alignment horizontal="center"/>
    </xf>
    <xf numFmtId="169" fontId="11" fillId="0" borderId="5" xfId="16" applyNumberFormat="1" applyFont="1" applyBorder="1" applyAlignment="1">
      <alignment horizontal="centerContinuous"/>
    </xf>
    <xf numFmtId="0" fontId="11" fillId="0" borderId="10" xfId="16" applyFont="1" applyBorder="1" applyAlignment="1">
      <alignment horizontal="centerContinuous"/>
    </xf>
    <xf numFmtId="0" fontId="11" fillId="0" borderId="13" xfId="16" applyFont="1" applyBorder="1" applyAlignment="1">
      <alignment horizontal="centerContinuous"/>
    </xf>
    <xf numFmtId="0" fontId="11" fillId="0" borderId="9" xfId="16" applyNumberFormat="1" applyFont="1" applyBorder="1" applyAlignment="1">
      <alignment horizontal="centerContinuous"/>
    </xf>
    <xf numFmtId="169" fontId="11" fillId="0" borderId="11" xfId="16" applyNumberFormat="1" applyFont="1" applyBorder="1" applyAlignment="1">
      <alignment horizontal="centerContinuous"/>
    </xf>
    <xf numFmtId="0" fontId="11" fillId="0" borderId="11" xfId="16" applyNumberFormat="1" applyFont="1" applyBorder="1" applyAlignment="1">
      <alignment horizontal="centerContinuous" wrapText="1"/>
    </xf>
    <xf numFmtId="0" fontId="8" fillId="0" borderId="6" xfId="16" applyBorder="1"/>
    <xf numFmtId="0" fontId="12" fillId="0" borderId="0" xfId="16" applyNumberFormat="1" applyFont="1" applyBorder="1"/>
    <xf numFmtId="0" fontId="12" fillId="0" borderId="0" xfId="16" applyFont="1"/>
    <xf numFmtId="169" fontId="12" fillId="0" borderId="0" xfId="16" applyNumberFormat="1" applyFont="1" applyAlignment="1">
      <alignment horizontal="centerContinuous"/>
    </xf>
    <xf numFmtId="0" fontId="12" fillId="0" borderId="0" xfId="16" applyFont="1" applyAlignment="1">
      <alignment horizontal="centerContinuous"/>
    </xf>
    <xf numFmtId="169" fontId="11" fillId="0" borderId="0" xfId="16" applyNumberFormat="1" applyFont="1" applyBorder="1" applyAlignment="1">
      <alignment horizontal="left"/>
    </xf>
    <xf numFmtId="169" fontId="6" fillId="0" borderId="0" xfId="16" applyNumberFormat="1" applyFont="1" applyBorder="1"/>
    <xf numFmtId="164" fontId="6" fillId="0" borderId="0" xfId="16" applyNumberFormat="1" applyFont="1" applyBorder="1"/>
    <xf numFmtId="169" fontId="6" fillId="0" borderId="3" xfId="16" applyNumberFormat="1" applyFont="1" applyBorder="1" applyAlignment="1">
      <alignment horizontal="right"/>
    </xf>
    <xf numFmtId="164" fontId="6" fillId="0" borderId="3" xfId="16" applyNumberFormat="1" applyFont="1" applyBorder="1"/>
    <xf numFmtId="164" fontId="6" fillId="0" borderId="4" xfId="16" applyNumberFormat="1" applyFont="1" applyBorder="1"/>
    <xf numFmtId="169" fontId="6" fillId="0" borderId="4" xfId="16" applyNumberFormat="1" applyFont="1" applyBorder="1"/>
    <xf numFmtId="164" fontId="12" fillId="0" borderId="3" xfId="16" applyNumberFormat="1" applyFont="1" applyBorder="1"/>
    <xf numFmtId="169" fontId="12" fillId="0" borderId="4" xfId="16" applyNumberFormat="1" applyFont="1" applyBorder="1"/>
    <xf numFmtId="169" fontId="11" fillId="0" borderId="10" xfId="16" applyNumberFormat="1" applyFont="1" applyBorder="1" applyAlignment="1">
      <alignment horizontal="centerContinuous"/>
    </xf>
    <xf numFmtId="0" fontId="11" fillId="0" borderId="11" xfId="16" applyFont="1" applyBorder="1" applyAlignment="1">
      <alignment horizontal="centerContinuous"/>
    </xf>
    <xf numFmtId="0" fontId="8" fillId="0" borderId="14" xfId="16" applyBorder="1" applyAlignment="1">
      <alignment horizontal="centerContinuous"/>
    </xf>
    <xf numFmtId="0" fontId="11" fillId="0" borderId="0" xfId="16" applyNumberFormat="1" applyFont="1" applyBorder="1" applyAlignment="1">
      <alignment horizontal="centerContinuous"/>
    </xf>
    <xf numFmtId="169" fontId="11" fillId="0" borderId="0" xfId="16" applyNumberFormat="1" applyFont="1" applyBorder="1" applyAlignment="1">
      <alignment horizontal="centerContinuous"/>
    </xf>
    <xf numFmtId="169" fontId="11" fillId="0" borderId="0" xfId="16" applyNumberFormat="1" applyFont="1" applyAlignment="1">
      <alignment horizontal="centerContinuous"/>
    </xf>
    <xf numFmtId="0" fontId="11" fillId="0" borderId="0" xfId="16" applyFont="1" applyAlignment="1">
      <alignment horizontal="centerContinuous"/>
    </xf>
    <xf numFmtId="0" fontId="12" fillId="0" borderId="0" xfId="16" applyNumberFormat="1" applyFont="1" applyBorder="1" applyAlignment="1">
      <alignment horizontal="centerContinuous"/>
    </xf>
    <xf numFmtId="0" fontId="6" fillId="0" borderId="0" xfId="16" applyFont="1"/>
    <xf numFmtId="0" fontId="8" fillId="0" borderId="0" xfId="16"/>
    <xf numFmtId="0" fontId="6" fillId="0" borderId="0" xfId="16" applyFont="1" applyBorder="1"/>
    <xf numFmtId="164" fontId="7" fillId="0" borderId="2" xfId="16" applyNumberFormat="1" applyFont="1" applyBorder="1"/>
    <xf numFmtId="164" fontId="6" fillId="0" borderId="3" xfId="17" applyNumberFormat="1" applyFont="1" applyBorder="1"/>
    <xf numFmtId="0" fontId="6" fillId="0" borderId="3" xfId="16" applyNumberFormat="1" applyFont="1" applyBorder="1" applyAlignment="1">
      <alignment horizontal="left"/>
    </xf>
    <xf numFmtId="3" fontId="6" fillId="0" borderId="2" xfId="16" applyNumberFormat="1" applyFont="1" applyBorder="1" applyAlignment="1">
      <alignment horizontal="right"/>
    </xf>
    <xf numFmtId="3" fontId="6" fillId="0" borderId="4" xfId="16" applyNumberFormat="1" applyFont="1" applyBorder="1" applyAlignment="1">
      <alignment horizontal="right"/>
    </xf>
    <xf numFmtId="164" fontId="6" fillId="0" borderId="4" xfId="16" applyNumberFormat="1" applyFont="1" applyBorder="1" applyAlignment="1"/>
    <xf numFmtId="164" fontId="6" fillId="0" borderId="4" xfId="17" applyNumberFormat="1" applyFont="1" applyBorder="1" applyAlignment="1"/>
    <xf numFmtId="0" fontId="6" fillId="0" borderId="4" xfId="16" applyNumberFormat="1" applyFont="1" applyBorder="1" applyAlignment="1">
      <alignment horizontal="left"/>
    </xf>
    <xf numFmtId="0" fontId="6" fillId="0" borderId="4" xfId="16" applyNumberFormat="1" applyFont="1" applyBorder="1" applyAlignment="1">
      <alignment horizontal="left" indent="2"/>
    </xf>
    <xf numFmtId="164" fontId="7" fillId="0" borderId="2" xfId="16" applyNumberFormat="1" applyFont="1" applyBorder="1" applyAlignment="1"/>
    <xf numFmtId="3" fontId="6" fillId="0" borderId="2" xfId="16" applyNumberFormat="1" applyFont="1" applyBorder="1" applyAlignment="1"/>
    <xf numFmtId="3" fontId="6" fillId="0" borderId="4" xfId="16" applyNumberFormat="1" applyFont="1" applyBorder="1" applyAlignment="1"/>
    <xf numFmtId="164" fontId="7" fillId="0" borderId="4" xfId="16" applyNumberFormat="1" applyFont="1" applyBorder="1" applyAlignment="1"/>
    <xf numFmtId="3" fontId="7" fillId="0" borderId="2" xfId="16" applyNumberFormat="1" applyFont="1" applyBorder="1" applyAlignment="1"/>
    <xf numFmtId="3" fontId="7" fillId="0" borderId="6" xfId="16" applyNumberFormat="1" applyFont="1" applyBorder="1" applyAlignment="1"/>
    <xf numFmtId="0" fontId="7" fillId="0" borderId="4" xfId="16" applyNumberFormat="1" applyFont="1" applyBorder="1" applyAlignment="1">
      <alignment horizontal="left"/>
    </xf>
    <xf numFmtId="0" fontId="6" fillId="0" borderId="0" xfId="16" applyFont="1" applyAlignment="1">
      <alignment vertical="center"/>
    </xf>
    <xf numFmtId="0" fontId="6" fillId="0" borderId="2" xfId="16" applyNumberFormat="1" applyFont="1" applyBorder="1" applyAlignment="1">
      <alignment horizontal="center" vertical="center"/>
    </xf>
    <xf numFmtId="0" fontId="6" fillId="0" borderId="5" xfId="16" applyNumberFormat="1" applyFont="1" applyBorder="1" applyAlignment="1">
      <alignment horizontal="center" vertical="center"/>
    </xf>
    <xf numFmtId="3" fontId="6" fillId="0" borderId="0" xfId="16" applyNumberFormat="1" applyFont="1" applyBorder="1" applyAlignment="1"/>
    <xf numFmtId="3" fontId="6" fillId="0" borderId="0" xfId="16" applyNumberFormat="1" applyFont="1" applyBorder="1"/>
    <xf numFmtId="0" fontId="6" fillId="0" borderId="0" xfId="16" applyNumberFormat="1" applyFont="1" applyBorder="1"/>
    <xf numFmtId="3" fontId="6" fillId="0" borderId="0" xfId="16" applyNumberFormat="1" applyFont="1" applyBorder="1" applyAlignment="1">
      <alignment horizontal="centerContinuous"/>
    </xf>
    <xf numFmtId="0" fontId="6" fillId="0" borderId="0" xfId="16" applyFont="1" applyAlignment="1">
      <alignment horizontal="centerContinuous"/>
    </xf>
    <xf numFmtId="3" fontId="7" fillId="0" borderId="0" xfId="16" applyNumberFormat="1" applyFont="1" applyBorder="1" applyAlignment="1">
      <alignment horizontal="centerContinuous"/>
    </xf>
    <xf numFmtId="3" fontId="8" fillId="0" borderId="0" xfId="14" applyNumberFormat="1"/>
    <xf numFmtId="0" fontId="6" fillId="0" borderId="0" xfId="17" applyFont="1"/>
    <xf numFmtId="0" fontId="8" fillId="0" borderId="0" xfId="17"/>
    <xf numFmtId="164" fontId="6" fillId="0" borderId="0" xfId="17" applyNumberFormat="1" applyFont="1" applyBorder="1"/>
    <xf numFmtId="3" fontId="6" fillId="0" borderId="0" xfId="17" applyNumberFormat="1" applyFont="1" applyBorder="1"/>
    <xf numFmtId="0" fontId="6" fillId="0" borderId="0" xfId="17" applyNumberFormat="1" applyFont="1" applyBorder="1" applyAlignment="1">
      <alignment horizontal="left"/>
    </xf>
    <xf numFmtId="164" fontId="6" fillId="0" borderId="0" xfId="17" applyNumberFormat="1" applyFont="1" applyFill="1" applyBorder="1" applyProtection="1">
      <protection locked="0"/>
    </xf>
    <xf numFmtId="164" fontId="6" fillId="0" borderId="0" xfId="17" applyNumberFormat="1" applyFont="1" applyFill="1" applyBorder="1" applyAlignment="1">
      <alignment horizontal="right"/>
    </xf>
    <xf numFmtId="3" fontId="6" fillId="0" borderId="0" xfId="17" applyNumberFormat="1" applyFont="1" applyFill="1" applyBorder="1" applyAlignment="1">
      <alignment horizontal="right"/>
    </xf>
    <xf numFmtId="3" fontId="6" fillId="0" borderId="0" xfId="17" applyNumberFormat="1" applyFont="1" applyFill="1" applyBorder="1"/>
    <xf numFmtId="3" fontId="6" fillId="0" borderId="0" xfId="17" applyNumberFormat="1" applyFont="1" applyFill="1" applyBorder="1" applyAlignment="1"/>
    <xf numFmtId="0" fontId="21" fillId="0" borderId="0" xfId="17" applyNumberFormat="1" applyFont="1" applyFill="1" applyBorder="1"/>
    <xf numFmtId="0" fontId="6" fillId="0" borderId="0" xfId="17" applyNumberFormat="1" applyFont="1" applyFill="1" applyBorder="1" applyAlignment="1">
      <alignment horizontal="left"/>
    </xf>
    <xf numFmtId="3" fontId="6" fillId="0" borderId="2" xfId="17" applyNumberFormat="1" applyFont="1" applyFill="1" applyBorder="1" applyAlignment="1"/>
    <xf numFmtId="3" fontId="6" fillId="0" borderId="3" xfId="17" applyNumberFormat="1" applyFont="1" applyFill="1" applyBorder="1" applyAlignment="1"/>
    <xf numFmtId="3" fontId="6" fillId="0" borderId="3" xfId="17" applyNumberFormat="1" applyFont="1" applyFill="1" applyBorder="1" applyAlignment="1">
      <alignment horizontal="right"/>
    </xf>
    <xf numFmtId="0" fontId="6" fillId="0" borderId="3" xfId="17" applyNumberFormat="1" applyFont="1" applyFill="1" applyBorder="1" applyAlignment="1">
      <alignment horizontal="left"/>
    </xf>
    <xf numFmtId="3" fontId="6" fillId="0" borderId="4" xfId="17" applyNumberFormat="1" applyFont="1" applyFill="1" applyBorder="1" applyAlignment="1"/>
    <xf numFmtId="164" fontId="6" fillId="0" borderId="4" xfId="17" applyNumberFormat="1" applyFont="1" applyFill="1" applyBorder="1" applyAlignment="1">
      <alignment horizontal="left"/>
    </xf>
    <xf numFmtId="0" fontId="6" fillId="0" borderId="4" xfId="17" applyNumberFormat="1" applyFont="1" applyFill="1" applyBorder="1" applyAlignment="1">
      <alignment horizontal="left"/>
    </xf>
    <xf numFmtId="3" fontId="7" fillId="0" borderId="2" xfId="17" applyNumberFormat="1" applyFont="1" applyFill="1" applyBorder="1" applyAlignment="1"/>
    <xf numFmtId="3" fontId="7" fillId="0" borderId="4" xfId="17" applyNumberFormat="1" applyFont="1" applyFill="1" applyBorder="1" applyAlignment="1"/>
    <xf numFmtId="0" fontId="7" fillId="0" borderId="4" xfId="17" applyNumberFormat="1" applyFont="1" applyFill="1" applyBorder="1" applyAlignment="1">
      <alignment horizontal="left"/>
    </xf>
    <xf numFmtId="0" fontId="6" fillId="0" borderId="0" xfId="17" applyFont="1" applyAlignment="1">
      <alignment horizontal="center" vertical="center"/>
    </xf>
    <xf numFmtId="0" fontId="6" fillId="0" borderId="2" xfId="17" applyNumberFormat="1" applyFont="1" applyFill="1" applyBorder="1" applyAlignment="1">
      <alignment horizontal="center" vertical="center"/>
    </xf>
    <xf numFmtId="0" fontId="6" fillId="0" borderId="5" xfId="17" applyNumberFormat="1" applyFont="1" applyFill="1" applyBorder="1" applyAlignment="1">
      <alignment horizontal="center" vertical="center"/>
    </xf>
    <xf numFmtId="0" fontId="6" fillId="0" borderId="5" xfId="17" applyNumberFormat="1" applyFont="1" applyFill="1" applyBorder="1" applyAlignment="1">
      <alignment horizontal="left" vertical="center"/>
    </xf>
    <xf numFmtId="0" fontId="6" fillId="0" borderId="0" xfId="17" applyNumberFormat="1" applyFont="1" applyFill="1" applyBorder="1" applyProtection="1">
      <protection locked="0"/>
    </xf>
    <xf numFmtId="0" fontId="6" fillId="0" borderId="0" xfId="17" applyFont="1" applyFill="1" applyBorder="1"/>
    <xf numFmtId="0" fontId="6" fillId="0" borderId="0" xfId="17" applyFont="1" applyFill="1"/>
    <xf numFmtId="0" fontId="6" fillId="0" borderId="0" xfId="17" applyFont="1" applyFill="1" applyBorder="1" applyAlignment="1">
      <alignment horizontal="centerContinuous"/>
    </xf>
    <xf numFmtId="3" fontId="6" fillId="0" borderId="0" xfId="17" applyNumberFormat="1" applyFont="1" applyFill="1" applyBorder="1" applyAlignment="1">
      <alignment horizontal="centerContinuous"/>
    </xf>
    <xf numFmtId="0" fontId="6" fillId="0" borderId="0" xfId="17" applyFont="1" applyFill="1" applyAlignment="1">
      <alignment horizontal="centerContinuous"/>
    </xf>
    <xf numFmtId="3" fontId="7" fillId="0" borderId="0" xfId="17" applyNumberFormat="1" applyFont="1" applyFill="1" applyBorder="1" applyAlignment="1">
      <alignment horizontal="centerContinuous"/>
    </xf>
    <xf numFmtId="0" fontId="7" fillId="0" borderId="0" xfId="17" applyNumberFormat="1" applyFont="1" applyFill="1" applyBorder="1" applyAlignment="1">
      <alignment horizontal="centerContinuous"/>
    </xf>
    <xf numFmtId="0" fontId="24" fillId="0" borderId="0" xfId="0" applyFont="1" applyFill="1" applyBorder="1" applyAlignment="1">
      <alignment horizontal="left" vertical="top"/>
    </xf>
    <xf numFmtId="0" fontId="25" fillId="0" borderId="0" xfId="0" applyFont="1" applyFill="1" applyBorder="1" applyAlignment="1">
      <alignment horizontal="left" vertical="top"/>
    </xf>
    <xf numFmtId="0" fontId="26" fillId="0" borderId="0" xfId="0" applyFont="1" applyFill="1" applyBorder="1" applyAlignment="1">
      <alignment horizontal="left" wrapText="1"/>
    </xf>
    <xf numFmtId="0" fontId="27" fillId="0" borderId="0" xfId="0" applyFont="1" applyFill="1" applyBorder="1" applyAlignment="1">
      <alignment horizontal="left" vertical="top"/>
    </xf>
    <xf numFmtId="0" fontId="25" fillId="0" borderId="0" xfId="0" applyFont="1" applyFill="1" applyBorder="1" applyAlignment="1">
      <alignment horizontal="left" vertical="center"/>
    </xf>
    <xf numFmtId="0" fontId="25" fillId="0" borderId="0" xfId="0" applyFont="1"/>
    <xf numFmtId="0" fontId="28" fillId="0" borderId="0" xfId="0" applyFont="1" applyFill="1" applyBorder="1" applyAlignment="1">
      <alignment horizontal="left" vertical="top"/>
    </xf>
  </cellXfs>
  <cellStyles count="18">
    <cellStyle name="Comma 2" xfId="15"/>
    <cellStyle name="Normal" xfId="0" builtinId="0"/>
    <cellStyle name="Normal 2" xfId="1"/>
    <cellStyle name="Normal 2 2" xfId="5"/>
    <cellStyle name="Normal 2 3" xfId="7"/>
    <cellStyle name="Normal 2 3 2" xfId="11"/>
    <cellStyle name="Normal 2 4" xfId="9"/>
    <cellStyle name="Normal 2 4 2" xfId="13"/>
    <cellStyle name="Normal 2 5" xfId="12"/>
    <cellStyle name="Normal 2 5 2" xfId="17"/>
    <cellStyle name="Normal 2 6" xfId="16"/>
    <cellStyle name="Normal 3" xfId="3"/>
    <cellStyle name="Normal 4" xfId="2"/>
    <cellStyle name="Normal 4 2" xfId="14"/>
    <cellStyle name="Normal 5" xfId="4"/>
    <cellStyle name="Normal 6" xfId="6"/>
    <cellStyle name="Normal 6 2" xfId="10"/>
    <cellStyle name="Normal 7" xfId="8"/>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nna%20Barlett/Documents/Airmen%20Stats/Airmen%20Stats%202014/Final%20Tables%20to%20the%20Website/2014%20Civil%20Airmen%20Statistic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Table 1"/>
      <sheetName val="Table 2"/>
      <sheetName val="Table 3"/>
      <sheetName val="Table 4"/>
      <sheetName val="Table 5"/>
      <sheetName val="Table 6"/>
      <sheetName val="Table 7"/>
      <sheetName val="Table 8"/>
      <sheetName val="Table 9"/>
      <sheetName val="Table 10"/>
      <sheetName val="Table 11"/>
      <sheetName val="Table 12"/>
      <sheetName val="Table 12a"/>
      <sheetName val="Table 13"/>
      <sheetName val="Table 13a"/>
      <sheetName val="Table 14"/>
      <sheetName val="Table 15"/>
      <sheetName val="Table 16"/>
      <sheetName val="Table 17"/>
      <sheetName val="Table 18"/>
      <sheetName val="Table 19"/>
      <sheetName val="Table 20"/>
      <sheetName val="Table 21"/>
      <sheetName val="Table 2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9"/>
  <sheetViews>
    <sheetView showGridLines="0" tabSelected="1" workbookViewId="0">
      <selection activeCell="D1" sqref="D1"/>
    </sheetView>
  </sheetViews>
  <sheetFormatPr defaultRowHeight="13.2"/>
  <cols>
    <col min="1" max="1" width="11.109375" customWidth="1"/>
    <col min="2" max="2" width="102.77734375" customWidth="1"/>
  </cols>
  <sheetData>
    <row r="1" spans="1:2" ht="18">
      <c r="A1" s="537" t="s">
        <v>533</v>
      </c>
      <c r="B1" s="538"/>
    </row>
    <row r="2" spans="1:2" ht="14.4">
      <c r="A2" s="538"/>
      <c r="B2" s="538"/>
    </row>
    <row r="3" spans="1:2" ht="42.75" customHeight="1">
      <c r="A3" s="538"/>
      <c r="B3" s="539" t="s">
        <v>506</v>
      </c>
    </row>
    <row r="4" spans="1:2" ht="38.25" customHeight="1">
      <c r="A4" s="538"/>
      <c r="B4" s="539" t="s">
        <v>507</v>
      </c>
    </row>
    <row r="5" spans="1:2" ht="87.6" customHeight="1">
      <c r="A5" s="538"/>
      <c r="B5" s="539" t="s">
        <v>508</v>
      </c>
    </row>
    <row r="6" spans="1:2" ht="14.4">
      <c r="A6" s="538"/>
      <c r="B6" s="538"/>
    </row>
    <row r="7" spans="1:2" ht="15.6">
      <c r="A7" s="540" t="s">
        <v>509</v>
      </c>
      <c r="B7" s="538"/>
    </row>
    <row r="8" spans="1:2" ht="14.4">
      <c r="A8" s="538"/>
      <c r="B8" s="538"/>
    </row>
    <row r="9" spans="1:2" ht="14.4">
      <c r="A9" s="541" t="s">
        <v>510</v>
      </c>
      <c r="B9" s="542" t="s">
        <v>534</v>
      </c>
    </row>
    <row r="10" spans="1:2" ht="14.4">
      <c r="A10" s="541" t="s">
        <v>511</v>
      </c>
      <c r="B10" s="542" t="s">
        <v>535</v>
      </c>
    </row>
    <row r="11" spans="1:2" ht="14.4">
      <c r="A11" s="541" t="s">
        <v>512</v>
      </c>
      <c r="B11" s="542" t="s">
        <v>536</v>
      </c>
    </row>
    <row r="12" spans="1:2" ht="14.4">
      <c r="A12" s="541" t="s">
        <v>513</v>
      </c>
      <c r="B12" s="542" t="s">
        <v>537</v>
      </c>
    </row>
    <row r="13" spans="1:2" ht="14.4">
      <c r="A13" s="541" t="s">
        <v>514</v>
      </c>
      <c r="B13" s="542" t="s">
        <v>538</v>
      </c>
    </row>
    <row r="14" spans="1:2" ht="14.4">
      <c r="A14" s="541" t="s">
        <v>515</v>
      </c>
      <c r="B14" s="542" t="s">
        <v>539</v>
      </c>
    </row>
    <row r="15" spans="1:2" ht="14.4">
      <c r="A15" s="541" t="s">
        <v>516</v>
      </c>
      <c r="B15" s="542" t="s">
        <v>540</v>
      </c>
    </row>
    <row r="16" spans="1:2" ht="14.4">
      <c r="A16" s="541" t="s">
        <v>517</v>
      </c>
      <c r="B16" s="542" t="s">
        <v>541</v>
      </c>
    </row>
    <row r="17" spans="1:2" ht="14.4">
      <c r="A17" s="541" t="s">
        <v>518</v>
      </c>
      <c r="B17" s="542" t="s">
        <v>549</v>
      </c>
    </row>
    <row r="18" spans="1:2" ht="14.4">
      <c r="A18" s="541" t="s">
        <v>519</v>
      </c>
      <c r="B18" s="542" t="s">
        <v>542</v>
      </c>
    </row>
    <row r="19" spans="1:2" ht="14.4">
      <c r="A19" s="541" t="s">
        <v>520</v>
      </c>
      <c r="B19" s="542" t="s">
        <v>543</v>
      </c>
    </row>
    <row r="20" spans="1:2" ht="14.4">
      <c r="A20" s="541" t="s">
        <v>521</v>
      </c>
      <c r="B20" s="542" t="s">
        <v>550</v>
      </c>
    </row>
    <row r="21" spans="1:2" ht="14.4">
      <c r="A21" s="541" t="s">
        <v>522</v>
      </c>
      <c r="B21" s="542" t="s">
        <v>551</v>
      </c>
    </row>
    <row r="22" spans="1:2" ht="14.4">
      <c r="A22" s="541" t="s">
        <v>523</v>
      </c>
      <c r="B22" s="542" t="s">
        <v>544</v>
      </c>
    </row>
    <row r="23" spans="1:2" ht="14.4">
      <c r="A23" s="541" t="s">
        <v>524</v>
      </c>
      <c r="B23" s="542" t="s">
        <v>555</v>
      </c>
    </row>
    <row r="24" spans="1:2" ht="14.4">
      <c r="A24" s="541" t="s">
        <v>525</v>
      </c>
      <c r="B24" s="542" t="s">
        <v>552</v>
      </c>
    </row>
    <row r="25" spans="1:2" ht="14.4">
      <c r="A25" s="541" t="s">
        <v>526</v>
      </c>
      <c r="B25" s="542" t="s">
        <v>553</v>
      </c>
    </row>
    <row r="26" spans="1:2" ht="14.4">
      <c r="A26" s="541" t="s">
        <v>442</v>
      </c>
      <c r="B26" s="542" t="s">
        <v>554</v>
      </c>
    </row>
    <row r="27" spans="1:2" ht="14.4">
      <c r="A27" s="541" t="s">
        <v>527</v>
      </c>
      <c r="B27" s="542" t="s">
        <v>545</v>
      </c>
    </row>
    <row r="28" spans="1:2" ht="14.4">
      <c r="A28" s="541" t="s">
        <v>528</v>
      </c>
      <c r="B28" s="542" t="s">
        <v>546</v>
      </c>
    </row>
    <row r="29" spans="1:2" ht="14.4">
      <c r="A29" s="541" t="s">
        <v>529</v>
      </c>
      <c r="B29" s="542" t="s">
        <v>556</v>
      </c>
    </row>
    <row r="30" spans="1:2" ht="14.4">
      <c r="A30" s="541" t="s">
        <v>530</v>
      </c>
      <c r="B30" s="542" t="s">
        <v>557</v>
      </c>
    </row>
    <row r="31" spans="1:2" ht="14.4">
      <c r="A31" s="541" t="s">
        <v>531</v>
      </c>
      <c r="B31" s="542" t="s">
        <v>547</v>
      </c>
    </row>
    <row r="32" spans="1:2" ht="14.4">
      <c r="A32" s="541" t="s">
        <v>532</v>
      </c>
      <c r="B32" s="542" t="s">
        <v>548</v>
      </c>
    </row>
    <row r="37" spans="1:1" ht="13.8">
      <c r="A37" s="543"/>
    </row>
    <row r="39" spans="1:1" ht="13.8">
      <c r="A39" s="543"/>
    </row>
  </sheetData>
  <pageMargins left="0.7" right="0.45" top="0.75" bottom="0.75" header="0.3" footer="0.3"/>
  <pageSetup scale="90" orientation="portrait" verticalDpi="597" r:id="rId1"/>
  <headerFooter differentFirst="1">
    <oddFooter>&amp;C&amp;P of 31</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1272"/>
  <sheetViews>
    <sheetView showGridLines="0" zoomScaleNormal="100" workbookViewId="0">
      <pane xSplit="1" ySplit="6" topLeftCell="B7" activePane="bottomRight" state="frozen"/>
      <selection activeCell="V7" sqref="V7"/>
      <selection pane="topRight" activeCell="V7" sqref="V7"/>
      <selection pane="bottomLeft" activeCell="V7" sqref="V7"/>
      <selection pane="bottomRight" activeCell="N1" sqref="N1"/>
    </sheetView>
  </sheetViews>
  <sheetFormatPr defaultColWidth="10.77734375" defaultRowHeight="10.199999999999999"/>
  <cols>
    <col min="1" max="1" width="32" style="53" customWidth="1"/>
    <col min="2" max="2" width="7.77734375" style="1" customWidth="1"/>
    <col min="3" max="3" width="7.44140625" style="1" customWidth="1"/>
    <col min="4" max="4" width="7.109375" style="1" customWidth="1"/>
    <col min="5" max="5" width="7.44140625" style="1" customWidth="1"/>
    <col min="6" max="6" width="7" style="1" customWidth="1"/>
    <col min="7" max="7" width="9.33203125" style="1" customWidth="1"/>
    <col min="8" max="8" width="8.109375" style="1" customWidth="1"/>
    <col min="9" max="9" width="6.77734375" style="1" customWidth="1"/>
    <col min="10" max="10" width="8" style="1" customWidth="1"/>
    <col min="11" max="11" width="7.33203125" style="1" customWidth="1"/>
    <col min="12" max="12" width="4.33203125" style="1" customWidth="1"/>
    <col min="13" max="16384" width="10.77734375" style="1"/>
  </cols>
  <sheetData>
    <row r="1" spans="1:22">
      <c r="A1" s="35" t="s">
        <v>62</v>
      </c>
      <c r="B1" s="32"/>
      <c r="C1" s="32"/>
      <c r="D1" s="32"/>
      <c r="E1" s="32"/>
      <c r="F1" s="145"/>
      <c r="G1" s="32"/>
      <c r="H1" s="35"/>
      <c r="I1" s="32"/>
      <c r="J1" s="32"/>
      <c r="K1" s="32"/>
      <c r="L1" s="32"/>
    </row>
    <row r="2" spans="1:22" ht="13.5" customHeight="1">
      <c r="A2" s="35" t="s">
        <v>22</v>
      </c>
      <c r="B2" s="32"/>
      <c r="C2" s="32"/>
      <c r="D2" s="32"/>
      <c r="E2" s="32"/>
      <c r="F2" s="145"/>
      <c r="G2" s="32"/>
      <c r="H2" s="32"/>
      <c r="I2" s="32"/>
      <c r="J2" s="32"/>
      <c r="K2" s="32"/>
      <c r="L2" s="32"/>
      <c r="O2" s="4"/>
      <c r="P2" s="4"/>
      <c r="Q2" s="4"/>
      <c r="R2" s="4"/>
    </row>
    <row r="3" spans="1:22">
      <c r="A3" s="35" t="s">
        <v>61</v>
      </c>
      <c r="B3" s="32"/>
      <c r="C3" s="32"/>
      <c r="D3" s="32"/>
      <c r="E3" s="32"/>
      <c r="F3" s="145"/>
      <c r="G3" s="32"/>
      <c r="H3" s="32"/>
      <c r="I3" s="32"/>
      <c r="J3" s="32"/>
      <c r="K3" s="32"/>
      <c r="L3" s="32"/>
      <c r="O3" s="4"/>
      <c r="P3" s="4"/>
      <c r="Q3" s="4"/>
      <c r="R3" s="4"/>
    </row>
    <row r="4" spans="1:22">
      <c r="A4" s="35" t="str">
        <f>'Table 6'!D4</f>
        <v>DECEMBER 31, 2015</v>
      </c>
      <c r="B4" s="32"/>
      <c r="C4" s="32"/>
      <c r="D4" s="32"/>
      <c r="E4" s="32"/>
      <c r="F4" s="145"/>
      <c r="G4" s="32"/>
      <c r="H4" s="32"/>
      <c r="I4" s="32"/>
      <c r="J4" s="32"/>
      <c r="K4" s="32"/>
      <c r="L4" s="32"/>
      <c r="P4" s="5"/>
    </row>
    <row r="5" spans="1:22" s="102" customFormat="1" ht="11.1" customHeight="1">
      <c r="A5" s="103"/>
    </row>
    <row r="6" spans="1:22" s="156" customFormat="1" ht="22.5" customHeight="1">
      <c r="A6" s="147" t="s">
        <v>48</v>
      </c>
      <c r="B6" s="129" t="s">
        <v>47</v>
      </c>
      <c r="C6" s="129" t="s">
        <v>46</v>
      </c>
      <c r="D6" s="129" t="s">
        <v>119</v>
      </c>
      <c r="E6" s="129" t="s">
        <v>108</v>
      </c>
      <c r="F6" s="129" t="s">
        <v>45</v>
      </c>
      <c r="G6" s="129" t="s">
        <v>44</v>
      </c>
      <c r="H6" s="129" t="s">
        <v>109</v>
      </c>
      <c r="I6" s="129" t="s">
        <v>110</v>
      </c>
      <c r="J6" s="129" t="s">
        <v>43</v>
      </c>
      <c r="K6" s="129" t="s">
        <v>60</v>
      </c>
      <c r="L6" s="157"/>
    </row>
    <row r="7" spans="1:22">
      <c r="A7" s="69" t="s">
        <v>20</v>
      </c>
      <c r="B7" s="155">
        <f t="shared" ref="B7:K7" si="0">(B9+B16+B34+B38)</f>
        <v>304329</v>
      </c>
      <c r="C7" s="155">
        <f t="shared" si="0"/>
        <v>3914</v>
      </c>
      <c r="D7" s="155">
        <f t="shared" si="0"/>
        <v>21020</v>
      </c>
      <c r="E7" s="155">
        <f t="shared" si="0"/>
        <v>49644</v>
      </c>
      <c r="F7" s="155">
        <f t="shared" si="0"/>
        <v>40277</v>
      </c>
      <c r="G7" s="155">
        <f t="shared" si="0"/>
        <v>32022</v>
      </c>
      <c r="H7" s="155">
        <f t="shared" si="0"/>
        <v>49004</v>
      </c>
      <c r="I7" s="155">
        <f t="shared" si="0"/>
        <v>39716</v>
      </c>
      <c r="J7" s="155">
        <f t="shared" si="0"/>
        <v>42634</v>
      </c>
      <c r="K7" s="119">
        <f t="shared" si="0"/>
        <v>26098</v>
      </c>
      <c r="L7" s="111"/>
      <c r="M7" s="10"/>
      <c r="N7" s="10"/>
      <c r="O7" s="10"/>
      <c r="P7" s="10"/>
      <c r="Q7" s="10"/>
      <c r="R7" s="10"/>
      <c r="S7" s="10"/>
      <c r="T7" s="10"/>
      <c r="U7" s="10"/>
      <c r="V7" s="10"/>
    </row>
    <row r="8" spans="1:22">
      <c r="A8" s="69" t="s">
        <v>59</v>
      </c>
      <c r="B8" s="119"/>
      <c r="C8" s="119"/>
      <c r="D8" s="119"/>
      <c r="E8" s="119"/>
      <c r="F8" s="119"/>
      <c r="G8" s="119"/>
      <c r="H8" s="119"/>
      <c r="I8" s="119"/>
      <c r="J8" s="119"/>
      <c r="K8" s="119"/>
      <c r="L8" s="111"/>
      <c r="M8" s="10"/>
      <c r="N8" s="10"/>
      <c r="O8" s="10"/>
      <c r="P8" s="10"/>
      <c r="Q8" s="10"/>
      <c r="R8" s="10"/>
      <c r="S8" s="10"/>
      <c r="T8" s="10"/>
      <c r="U8" s="10"/>
      <c r="V8" s="10"/>
    </row>
    <row r="9" spans="1:22">
      <c r="A9" s="214" t="s">
        <v>211</v>
      </c>
      <c r="B9" s="119">
        <f t="shared" ref="B9:K9" si="1">SUM(B10:B15)</f>
        <v>48737</v>
      </c>
      <c r="C9" s="119">
        <f t="shared" si="1"/>
        <v>292</v>
      </c>
      <c r="D9" s="119">
        <f t="shared" si="1"/>
        <v>3898</v>
      </c>
      <c r="E9" s="119">
        <f t="shared" si="1"/>
        <v>9397</v>
      </c>
      <c r="F9" s="119">
        <f t="shared" si="1"/>
        <v>7687</v>
      </c>
      <c r="G9" s="119">
        <f t="shared" si="1"/>
        <v>4508</v>
      </c>
      <c r="H9" s="119">
        <f t="shared" si="1"/>
        <v>7047</v>
      </c>
      <c r="I9" s="119">
        <f t="shared" si="1"/>
        <v>6313</v>
      </c>
      <c r="J9" s="119">
        <f t="shared" si="1"/>
        <v>7465</v>
      </c>
      <c r="K9" s="119">
        <f t="shared" si="1"/>
        <v>2130</v>
      </c>
      <c r="L9" s="111"/>
      <c r="M9" s="10"/>
      <c r="N9" s="10"/>
      <c r="O9" s="10"/>
      <c r="P9" s="10"/>
      <c r="Q9" s="10"/>
      <c r="R9" s="10"/>
      <c r="S9" s="10"/>
      <c r="T9" s="10"/>
      <c r="U9" s="10"/>
      <c r="V9" s="10"/>
    </row>
    <row r="10" spans="1:22">
      <c r="A10" s="216" t="s">
        <v>213</v>
      </c>
      <c r="B10" s="117">
        <f t="shared" ref="B10:B15" si="2">SUM(C10:K10)</f>
        <v>46817</v>
      </c>
      <c r="C10" s="114">
        <v>280</v>
      </c>
      <c r="D10" s="114">
        <v>3782</v>
      </c>
      <c r="E10" s="114">
        <v>9035</v>
      </c>
      <c r="F10" s="114">
        <v>7454</v>
      </c>
      <c r="G10" s="114">
        <v>4280</v>
      </c>
      <c r="H10" s="114">
        <v>6776</v>
      </c>
      <c r="I10" s="114">
        <v>6083</v>
      </c>
      <c r="J10" s="114">
        <v>7063</v>
      </c>
      <c r="K10" s="114">
        <v>2064</v>
      </c>
      <c r="L10" s="107"/>
      <c r="M10" s="10"/>
      <c r="N10" s="10"/>
      <c r="O10" s="10"/>
      <c r="P10" s="10"/>
      <c r="Q10" s="10"/>
      <c r="R10" s="10"/>
      <c r="S10" s="10"/>
      <c r="T10" s="10"/>
      <c r="U10" s="10"/>
      <c r="V10" s="10"/>
    </row>
    <row r="11" spans="1:22">
      <c r="A11" s="216" t="s">
        <v>214</v>
      </c>
      <c r="B11" s="117">
        <f t="shared" si="2"/>
        <v>906</v>
      </c>
      <c r="C11" s="114">
        <v>5</v>
      </c>
      <c r="D11" s="114">
        <v>53</v>
      </c>
      <c r="E11" s="114">
        <v>195</v>
      </c>
      <c r="F11" s="114">
        <v>117</v>
      </c>
      <c r="G11" s="114">
        <v>100</v>
      </c>
      <c r="H11" s="114">
        <v>115</v>
      </c>
      <c r="I11" s="114">
        <v>98</v>
      </c>
      <c r="J11" s="114">
        <v>203</v>
      </c>
      <c r="K11" s="114">
        <v>20</v>
      </c>
      <c r="L11" s="107"/>
      <c r="M11" s="10"/>
      <c r="N11" s="10"/>
      <c r="O11" s="10"/>
      <c r="P11" s="10"/>
      <c r="Q11" s="10"/>
      <c r="R11" s="10"/>
      <c r="S11" s="10"/>
      <c r="T11" s="10"/>
      <c r="U11" s="10"/>
      <c r="V11" s="10"/>
    </row>
    <row r="12" spans="1:22">
      <c r="A12" s="216" t="s">
        <v>215</v>
      </c>
      <c r="B12" s="117">
        <f t="shared" si="2"/>
        <v>11</v>
      </c>
      <c r="C12" s="114">
        <v>0</v>
      </c>
      <c r="D12" s="114">
        <v>3</v>
      </c>
      <c r="E12" s="114">
        <v>1</v>
      </c>
      <c r="F12" s="114">
        <v>2</v>
      </c>
      <c r="G12" s="114">
        <v>2</v>
      </c>
      <c r="H12" s="114">
        <v>2</v>
      </c>
      <c r="I12" s="114">
        <v>1</v>
      </c>
      <c r="J12" s="114">
        <v>0</v>
      </c>
      <c r="K12" s="114">
        <v>0</v>
      </c>
      <c r="L12" s="107"/>
      <c r="M12" s="10"/>
      <c r="N12" s="10"/>
      <c r="O12" s="10"/>
      <c r="P12" s="10"/>
      <c r="Q12" s="10"/>
      <c r="R12" s="10"/>
      <c r="S12" s="10"/>
      <c r="T12" s="10"/>
      <c r="U12" s="10"/>
      <c r="V12" s="10"/>
    </row>
    <row r="13" spans="1:22">
      <c r="A13" s="216" t="s">
        <v>216</v>
      </c>
      <c r="B13" s="117">
        <f t="shared" si="2"/>
        <v>954</v>
      </c>
      <c r="C13" s="114">
        <v>7</v>
      </c>
      <c r="D13" s="114">
        <v>59</v>
      </c>
      <c r="E13" s="114">
        <v>159</v>
      </c>
      <c r="F13" s="114">
        <v>109</v>
      </c>
      <c r="G13" s="114">
        <v>120</v>
      </c>
      <c r="H13" s="114">
        <v>147</v>
      </c>
      <c r="I13" s="114">
        <v>125</v>
      </c>
      <c r="J13" s="114">
        <v>186</v>
      </c>
      <c r="K13" s="114">
        <v>42</v>
      </c>
      <c r="L13" s="107"/>
      <c r="M13" s="10"/>
      <c r="N13" s="10"/>
      <c r="O13" s="10"/>
      <c r="P13" s="10"/>
      <c r="Q13" s="10"/>
      <c r="R13" s="10"/>
      <c r="S13" s="10"/>
      <c r="T13" s="10"/>
      <c r="U13" s="10"/>
      <c r="V13" s="10"/>
    </row>
    <row r="14" spans="1:22" ht="21" customHeight="1">
      <c r="A14" s="217" t="s">
        <v>242</v>
      </c>
      <c r="B14" s="117">
        <f t="shared" si="2"/>
        <v>41</v>
      </c>
      <c r="C14" s="114">
        <v>0</v>
      </c>
      <c r="D14" s="114">
        <v>0</v>
      </c>
      <c r="E14" s="114">
        <v>7</v>
      </c>
      <c r="F14" s="114">
        <v>5</v>
      </c>
      <c r="G14" s="114">
        <v>4</v>
      </c>
      <c r="H14" s="114">
        <v>6</v>
      </c>
      <c r="I14" s="114">
        <v>5</v>
      </c>
      <c r="J14" s="114">
        <v>11</v>
      </c>
      <c r="K14" s="114">
        <v>3</v>
      </c>
      <c r="L14" s="107"/>
      <c r="M14" s="10"/>
      <c r="N14" s="10"/>
      <c r="O14" s="10"/>
      <c r="P14" s="10"/>
      <c r="Q14" s="10"/>
      <c r="R14" s="10"/>
      <c r="S14" s="10"/>
      <c r="T14" s="10"/>
      <c r="U14" s="10"/>
      <c r="V14" s="10"/>
    </row>
    <row r="15" spans="1:22">
      <c r="A15" s="216" t="s">
        <v>218</v>
      </c>
      <c r="B15" s="117">
        <f t="shared" si="2"/>
        <v>8</v>
      </c>
      <c r="C15" s="114">
        <v>0</v>
      </c>
      <c r="D15" s="114">
        <v>1</v>
      </c>
      <c r="E15" s="114">
        <v>0</v>
      </c>
      <c r="F15" s="114">
        <v>0</v>
      </c>
      <c r="G15" s="114">
        <v>2</v>
      </c>
      <c r="H15" s="114">
        <v>1</v>
      </c>
      <c r="I15" s="114">
        <v>1</v>
      </c>
      <c r="J15" s="114">
        <v>2</v>
      </c>
      <c r="K15" s="114">
        <v>1</v>
      </c>
      <c r="L15" s="107"/>
      <c r="M15" s="10"/>
      <c r="N15" s="10"/>
      <c r="O15" s="10"/>
      <c r="P15" s="10"/>
      <c r="Q15" s="10"/>
      <c r="R15" s="10"/>
      <c r="S15" s="10"/>
      <c r="T15" s="10"/>
      <c r="U15" s="10"/>
      <c r="V15" s="10"/>
    </row>
    <row r="16" spans="1:22">
      <c r="A16" s="214" t="s">
        <v>251</v>
      </c>
      <c r="B16" s="119">
        <f t="shared" ref="B16:K16" si="3">SUM(B17:B33)</f>
        <v>91013</v>
      </c>
      <c r="C16" s="119">
        <f t="shared" si="3"/>
        <v>1375</v>
      </c>
      <c r="D16" s="119">
        <f t="shared" si="3"/>
        <v>5639</v>
      </c>
      <c r="E16" s="119">
        <f t="shared" si="3"/>
        <v>13406</v>
      </c>
      <c r="F16" s="119">
        <f t="shared" si="3"/>
        <v>11390</v>
      </c>
      <c r="G16" s="119">
        <f t="shared" si="3"/>
        <v>8566</v>
      </c>
      <c r="H16" s="119">
        <f t="shared" si="3"/>
        <v>12558</v>
      </c>
      <c r="I16" s="119">
        <f t="shared" si="3"/>
        <v>10875</v>
      </c>
      <c r="J16" s="119">
        <f t="shared" si="3"/>
        <v>12474</v>
      </c>
      <c r="K16" s="119">
        <f t="shared" si="3"/>
        <v>14730</v>
      </c>
      <c r="L16" s="111"/>
      <c r="M16" s="10"/>
      <c r="N16" s="10"/>
      <c r="O16" s="10"/>
      <c r="P16" s="10"/>
      <c r="Q16" s="10"/>
      <c r="R16" s="10"/>
      <c r="S16" s="10"/>
      <c r="T16" s="10"/>
      <c r="U16" s="10"/>
      <c r="V16" s="10"/>
    </row>
    <row r="17" spans="1:22">
      <c r="A17" s="217" t="s">
        <v>219</v>
      </c>
      <c r="B17" s="117">
        <f t="shared" ref="B17:B33" si="4">SUM(C17:K17)</f>
        <v>76512</v>
      </c>
      <c r="C17" s="114">
        <v>1156</v>
      </c>
      <c r="D17" s="114">
        <v>4615</v>
      </c>
      <c r="E17" s="114">
        <v>10658</v>
      </c>
      <c r="F17" s="114">
        <v>9894</v>
      </c>
      <c r="G17" s="114">
        <v>6889</v>
      </c>
      <c r="H17" s="114">
        <v>10128</v>
      </c>
      <c r="I17" s="114">
        <v>8937</v>
      </c>
      <c r="J17" s="114">
        <v>9873</v>
      </c>
      <c r="K17" s="114">
        <v>14362</v>
      </c>
      <c r="L17" s="107"/>
      <c r="M17" s="10"/>
      <c r="N17" s="10"/>
      <c r="O17" s="10"/>
      <c r="P17" s="10"/>
      <c r="Q17" s="10"/>
      <c r="R17" s="10"/>
      <c r="S17" s="10"/>
      <c r="T17" s="10"/>
      <c r="U17" s="10"/>
      <c r="V17" s="10"/>
    </row>
    <row r="18" spans="1:22">
      <c r="A18" s="217" t="s">
        <v>220</v>
      </c>
      <c r="B18" s="117">
        <f t="shared" si="4"/>
        <v>1036</v>
      </c>
      <c r="C18" s="114">
        <v>18</v>
      </c>
      <c r="D18" s="114">
        <v>77</v>
      </c>
      <c r="E18" s="114">
        <v>195</v>
      </c>
      <c r="F18" s="114">
        <v>131</v>
      </c>
      <c r="G18" s="114">
        <v>153</v>
      </c>
      <c r="H18" s="114">
        <v>125</v>
      </c>
      <c r="I18" s="114">
        <v>124</v>
      </c>
      <c r="J18" s="114">
        <v>194</v>
      </c>
      <c r="K18" s="114">
        <v>19</v>
      </c>
      <c r="L18" s="107"/>
      <c r="M18" s="10"/>
      <c r="N18" s="10"/>
      <c r="O18" s="10"/>
      <c r="P18" s="10"/>
      <c r="Q18" s="10"/>
      <c r="R18" s="10"/>
      <c r="S18" s="10"/>
      <c r="T18" s="10"/>
      <c r="U18" s="10"/>
      <c r="V18" s="10"/>
    </row>
    <row r="19" spans="1:22" ht="21" customHeight="1">
      <c r="A19" s="217" t="s">
        <v>233</v>
      </c>
      <c r="B19" s="117">
        <f t="shared" si="4"/>
        <v>1750</v>
      </c>
      <c r="C19" s="114">
        <v>32</v>
      </c>
      <c r="D19" s="114">
        <v>108</v>
      </c>
      <c r="E19" s="114">
        <v>353</v>
      </c>
      <c r="F19" s="114">
        <v>253</v>
      </c>
      <c r="G19" s="114">
        <v>254</v>
      </c>
      <c r="H19" s="114">
        <v>202</v>
      </c>
      <c r="I19" s="114">
        <v>209</v>
      </c>
      <c r="J19" s="114">
        <v>315</v>
      </c>
      <c r="K19" s="114">
        <v>24</v>
      </c>
      <c r="L19" s="107"/>
      <c r="M19" s="10" t="s">
        <v>8</v>
      </c>
      <c r="N19" s="10"/>
      <c r="O19" s="10"/>
      <c r="P19" s="10"/>
      <c r="Q19" s="10"/>
      <c r="R19" s="10"/>
      <c r="S19" s="10"/>
      <c r="T19" s="10"/>
      <c r="U19" s="10"/>
      <c r="V19" s="10"/>
    </row>
    <row r="20" spans="1:22" ht="21" customHeight="1">
      <c r="A20" s="217" t="s">
        <v>234</v>
      </c>
      <c r="B20" s="117">
        <f t="shared" si="4"/>
        <v>8</v>
      </c>
      <c r="C20" s="114">
        <v>0</v>
      </c>
      <c r="D20" s="114">
        <v>1</v>
      </c>
      <c r="E20" s="114">
        <v>2</v>
      </c>
      <c r="F20" s="114">
        <v>2</v>
      </c>
      <c r="G20" s="114">
        <v>0</v>
      </c>
      <c r="H20" s="114">
        <v>2</v>
      </c>
      <c r="I20" s="114">
        <v>1</v>
      </c>
      <c r="J20" s="114">
        <v>0</v>
      </c>
      <c r="K20" s="114">
        <v>0</v>
      </c>
      <c r="L20" s="107"/>
      <c r="M20" s="10"/>
      <c r="N20" s="10"/>
      <c r="O20" s="10"/>
      <c r="P20" s="10"/>
      <c r="Q20" s="10"/>
      <c r="R20" s="10"/>
      <c r="S20" s="10"/>
      <c r="T20" s="10"/>
      <c r="U20" s="10"/>
      <c r="V20" s="10"/>
    </row>
    <row r="21" spans="1:22" ht="21" customHeight="1">
      <c r="A21" s="217" t="s">
        <v>235</v>
      </c>
      <c r="B21" s="117">
        <f t="shared" si="4"/>
        <v>752</v>
      </c>
      <c r="C21" s="114">
        <v>15</v>
      </c>
      <c r="D21" s="114">
        <v>56</v>
      </c>
      <c r="E21" s="114">
        <v>140</v>
      </c>
      <c r="F21" s="114">
        <v>95</v>
      </c>
      <c r="G21" s="114">
        <v>85</v>
      </c>
      <c r="H21" s="114">
        <v>120</v>
      </c>
      <c r="I21" s="114">
        <v>82</v>
      </c>
      <c r="J21" s="114">
        <v>109</v>
      </c>
      <c r="K21" s="114">
        <v>50</v>
      </c>
      <c r="L21" s="107"/>
      <c r="M21" s="10"/>
      <c r="N21" s="10"/>
      <c r="O21" s="10"/>
      <c r="P21" s="10"/>
      <c r="Q21" s="10"/>
      <c r="R21" s="10"/>
      <c r="S21" s="10"/>
      <c r="T21" s="10"/>
      <c r="U21" s="10"/>
      <c r="V21" s="10"/>
    </row>
    <row r="22" spans="1:22" ht="21" customHeight="1">
      <c r="A22" s="217" t="s">
        <v>236</v>
      </c>
      <c r="B22" s="117">
        <f t="shared" si="4"/>
        <v>50</v>
      </c>
      <c r="C22" s="114">
        <v>0</v>
      </c>
      <c r="D22" s="114">
        <v>2</v>
      </c>
      <c r="E22" s="114">
        <v>12</v>
      </c>
      <c r="F22" s="114">
        <v>7</v>
      </c>
      <c r="G22" s="114">
        <v>12</v>
      </c>
      <c r="H22" s="114">
        <v>5</v>
      </c>
      <c r="I22" s="114">
        <v>4</v>
      </c>
      <c r="J22" s="114">
        <v>6</v>
      </c>
      <c r="K22" s="114">
        <v>2</v>
      </c>
      <c r="L22" s="107"/>
      <c r="M22" s="10"/>
      <c r="N22" s="10"/>
      <c r="O22" s="10"/>
      <c r="P22" s="10"/>
      <c r="Q22" s="10"/>
      <c r="R22" s="10"/>
      <c r="S22" s="10"/>
      <c r="T22" s="10"/>
      <c r="U22" s="10"/>
      <c r="V22" s="10"/>
    </row>
    <row r="23" spans="1:22" ht="21" customHeight="1">
      <c r="A23" s="217" t="s">
        <v>237</v>
      </c>
      <c r="B23" s="117">
        <f t="shared" si="4"/>
        <v>7454</v>
      </c>
      <c r="C23" s="114">
        <v>109</v>
      </c>
      <c r="D23" s="114">
        <v>470</v>
      </c>
      <c r="E23" s="114">
        <v>1522</v>
      </c>
      <c r="F23" s="114">
        <v>687</v>
      </c>
      <c r="G23" s="114">
        <v>735</v>
      </c>
      <c r="H23" s="114">
        <v>1339</v>
      </c>
      <c r="I23" s="114">
        <v>1033</v>
      </c>
      <c r="J23" s="114">
        <v>1364</v>
      </c>
      <c r="K23" s="114">
        <v>195</v>
      </c>
      <c r="L23" s="107"/>
      <c r="M23" s="10"/>
      <c r="N23" s="10"/>
      <c r="O23" s="10"/>
      <c r="P23" s="10"/>
      <c r="Q23" s="10"/>
      <c r="R23" s="10"/>
      <c r="S23" s="10"/>
      <c r="T23" s="10"/>
      <c r="U23" s="10"/>
      <c r="V23" s="10"/>
    </row>
    <row r="24" spans="1:22" ht="21" customHeight="1">
      <c r="A24" s="217" t="s">
        <v>238</v>
      </c>
      <c r="B24" s="117">
        <f t="shared" si="4"/>
        <v>100</v>
      </c>
      <c r="C24" s="114">
        <v>0</v>
      </c>
      <c r="D24" s="114">
        <v>8</v>
      </c>
      <c r="E24" s="114">
        <v>12</v>
      </c>
      <c r="F24" s="114">
        <v>12</v>
      </c>
      <c r="G24" s="114">
        <v>9</v>
      </c>
      <c r="H24" s="114">
        <v>28</v>
      </c>
      <c r="I24" s="114">
        <v>8</v>
      </c>
      <c r="J24" s="114">
        <v>20</v>
      </c>
      <c r="K24" s="114">
        <v>3</v>
      </c>
      <c r="L24" s="107"/>
    </row>
    <row r="25" spans="1:22" ht="21" customHeight="1">
      <c r="A25" s="217" t="s">
        <v>239</v>
      </c>
      <c r="B25" s="117">
        <f t="shared" si="4"/>
        <v>244</v>
      </c>
      <c r="C25" s="114">
        <v>4</v>
      </c>
      <c r="D25" s="114">
        <v>15</v>
      </c>
      <c r="E25" s="114">
        <v>47</v>
      </c>
      <c r="F25" s="114">
        <v>24</v>
      </c>
      <c r="G25" s="114">
        <v>29</v>
      </c>
      <c r="H25" s="114">
        <v>41</v>
      </c>
      <c r="I25" s="114">
        <v>30</v>
      </c>
      <c r="J25" s="114">
        <v>51</v>
      </c>
      <c r="K25" s="114">
        <v>3</v>
      </c>
      <c r="L25" s="107"/>
    </row>
    <row r="26" spans="1:22" ht="21" customHeight="1">
      <c r="A26" s="217" t="s">
        <v>240</v>
      </c>
      <c r="B26" s="117">
        <f t="shared" si="4"/>
        <v>20</v>
      </c>
      <c r="C26" s="114">
        <v>0</v>
      </c>
      <c r="D26" s="114">
        <v>2</v>
      </c>
      <c r="E26" s="114">
        <v>2</v>
      </c>
      <c r="F26" s="114">
        <v>1</v>
      </c>
      <c r="G26" s="114">
        <v>3</v>
      </c>
      <c r="H26" s="114">
        <v>4</v>
      </c>
      <c r="I26" s="114">
        <v>5</v>
      </c>
      <c r="J26" s="114">
        <v>1</v>
      </c>
      <c r="K26" s="114">
        <v>2</v>
      </c>
      <c r="L26" s="107"/>
    </row>
    <row r="27" spans="1:22" ht="21" customHeight="1">
      <c r="A27" s="217" t="s">
        <v>243</v>
      </c>
      <c r="B27" s="117">
        <f t="shared" si="4"/>
        <v>14</v>
      </c>
      <c r="C27" s="114">
        <v>1</v>
      </c>
      <c r="D27" s="114">
        <v>1</v>
      </c>
      <c r="E27" s="114">
        <v>1</v>
      </c>
      <c r="F27" s="114">
        <v>1</v>
      </c>
      <c r="G27" s="114">
        <v>1</v>
      </c>
      <c r="H27" s="114">
        <v>4</v>
      </c>
      <c r="I27" s="114">
        <v>4</v>
      </c>
      <c r="J27" s="114">
        <v>1</v>
      </c>
      <c r="K27" s="114">
        <v>0</v>
      </c>
      <c r="L27" s="107"/>
    </row>
    <row r="28" spans="1:22" ht="17.399999999999999">
      <c r="A28" s="233" t="s">
        <v>241</v>
      </c>
      <c r="B28" s="117">
        <f t="shared" si="4"/>
        <v>15</v>
      </c>
      <c r="C28" s="114">
        <v>0</v>
      </c>
      <c r="D28" s="114">
        <v>3</v>
      </c>
      <c r="E28" s="114">
        <v>0</v>
      </c>
      <c r="F28" s="114">
        <v>0</v>
      </c>
      <c r="G28" s="114">
        <v>0</v>
      </c>
      <c r="H28" s="114">
        <v>5</v>
      </c>
      <c r="I28" s="114">
        <v>1</v>
      </c>
      <c r="J28" s="114">
        <v>6</v>
      </c>
      <c r="K28" s="114">
        <v>0</v>
      </c>
      <c r="L28" s="107"/>
    </row>
    <row r="29" spans="1:22" ht="21" customHeight="1">
      <c r="A29" s="217" t="s">
        <v>221</v>
      </c>
      <c r="B29" s="117">
        <f t="shared" si="4"/>
        <v>2776</v>
      </c>
      <c r="C29" s="114">
        <v>37</v>
      </c>
      <c r="D29" s="114">
        <v>262</v>
      </c>
      <c r="E29" s="114">
        <v>411</v>
      </c>
      <c r="F29" s="114">
        <v>246</v>
      </c>
      <c r="G29" s="114">
        <v>357</v>
      </c>
      <c r="H29" s="114">
        <v>518</v>
      </c>
      <c r="I29" s="114">
        <v>405</v>
      </c>
      <c r="J29" s="114">
        <v>475</v>
      </c>
      <c r="K29" s="114">
        <v>65</v>
      </c>
      <c r="L29" s="107"/>
    </row>
    <row r="30" spans="1:22" ht="21" customHeight="1">
      <c r="A30" s="217" t="s">
        <v>245</v>
      </c>
      <c r="B30" s="117">
        <f t="shared" si="4"/>
        <v>16</v>
      </c>
      <c r="C30" s="114">
        <v>0</v>
      </c>
      <c r="D30" s="114">
        <v>1</v>
      </c>
      <c r="E30" s="114">
        <v>1</v>
      </c>
      <c r="F30" s="114">
        <v>0</v>
      </c>
      <c r="G30" s="114">
        <v>3</v>
      </c>
      <c r="H30" s="114">
        <v>3</v>
      </c>
      <c r="I30" s="114">
        <v>3</v>
      </c>
      <c r="J30" s="114">
        <v>5</v>
      </c>
      <c r="K30" s="114">
        <v>0</v>
      </c>
      <c r="L30" s="107"/>
    </row>
    <row r="31" spans="1:22" ht="21" customHeight="1">
      <c r="A31" s="217" t="s">
        <v>250</v>
      </c>
      <c r="B31" s="117">
        <f t="shared" si="4"/>
        <v>12</v>
      </c>
      <c r="C31" s="114">
        <v>0</v>
      </c>
      <c r="D31" s="114">
        <v>1</v>
      </c>
      <c r="E31" s="114">
        <v>2</v>
      </c>
      <c r="F31" s="114">
        <v>1</v>
      </c>
      <c r="G31" s="114">
        <v>0</v>
      </c>
      <c r="H31" s="114">
        <v>3</v>
      </c>
      <c r="I31" s="114">
        <v>3</v>
      </c>
      <c r="J31" s="114">
        <v>2</v>
      </c>
      <c r="K31" s="114">
        <v>0</v>
      </c>
      <c r="L31" s="107"/>
    </row>
    <row r="32" spans="1:22">
      <c r="A32" s="217" t="s">
        <v>222</v>
      </c>
      <c r="B32" s="117">
        <f t="shared" si="4"/>
        <v>100</v>
      </c>
      <c r="C32" s="114">
        <v>0</v>
      </c>
      <c r="D32" s="114">
        <v>4</v>
      </c>
      <c r="E32" s="114">
        <v>25</v>
      </c>
      <c r="F32" s="114">
        <v>19</v>
      </c>
      <c r="G32" s="114">
        <v>14</v>
      </c>
      <c r="H32" s="114">
        <v>6</v>
      </c>
      <c r="I32" s="114">
        <v>8</v>
      </c>
      <c r="J32" s="114">
        <v>24</v>
      </c>
      <c r="K32" s="114">
        <v>0</v>
      </c>
      <c r="L32" s="107"/>
    </row>
    <row r="33" spans="1:12">
      <c r="A33" s="217" t="s">
        <v>223</v>
      </c>
      <c r="B33" s="117">
        <f t="shared" si="4"/>
        <v>154</v>
      </c>
      <c r="C33" s="114">
        <v>3</v>
      </c>
      <c r="D33" s="114">
        <v>13</v>
      </c>
      <c r="E33" s="114">
        <v>23</v>
      </c>
      <c r="F33" s="114">
        <v>17</v>
      </c>
      <c r="G33" s="114">
        <v>22</v>
      </c>
      <c r="H33" s="114">
        <v>25</v>
      </c>
      <c r="I33" s="114">
        <v>18</v>
      </c>
      <c r="J33" s="114">
        <v>28</v>
      </c>
      <c r="K33" s="114">
        <v>5</v>
      </c>
      <c r="L33" s="107"/>
    </row>
    <row r="34" spans="1:12">
      <c r="A34" s="214" t="s">
        <v>212</v>
      </c>
      <c r="B34" s="119">
        <f t="shared" ref="B34:K34" si="5">SUM(B35:B37)</f>
        <v>154730</v>
      </c>
      <c r="C34" s="119">
        <f t="shared" si="5"/>
        <v>2149</v>
      </c>
      <c r="D34" s="119">
        <f t="shared" si="5"/>
        <v>10929</v>
      </c>
      <c r="E34" s="119">
        <f t="shared" si="5"/>
        <v>25613</v>
      </c>
      <c r="F34" s="119">
        <f t="shared" si="5"/>
        <v>20611</v>
      </c>
      <c r="G34" s="119">
        <f t="shared" si="5"/>
        <v>17414</v>
      </c>
      <c r="H34" s="119">
        <f t="shared" si="5"/>
        <v>27819</v>
      </c>
      <c r="I34" s="119">
        <f t="shared" si="5"/>
        <v>21237</v>
      </c>
      <c r="J34" s="119">
        <f t="shared" si="5"/>
        <v>20993</v>
      </c>
      <c r="K34" s="119">
        <f t="shared" si="5"/>
        <v>7965</v>
      </c>
      <c r="L34" s="111"/>
    </row>
    <row r="35" spans="1:12">
      <c r="A35" s="216" t="s">
        <v>224</v>
      </c>
      <c r="B35" s="117">
        <f>SUM(C35:K35)</f>
        <v>149957</v>
      </c>
      <c r="C35" s="114">
        <v>2062</v>
      </c>
      <c r="D35" s="114">
        <v>10687</v>
      </c>
      <c r="E35" s="114">
        <v>24562</v>
      </c>
      <c r="F35" s="114">
        <v>20263</v>
      </c>
      <c r="G35" s="114">
        <v>16994</v>
      </c>
      <c r="H35" s="114">
        <v>26884</v>
      </c>
      <c r="I35" s="114">
        <v>20356</v>
      </c>
      <c r="J35" s="114">
        <v>20366</v>
      </c>
      <c r="K35" s="114">
        <v>7783</v>
      </c>
      <c r="L35" s="107"/>
    </row>
    <row r="36" spans="1:12" ht="21" customHeight="1">
      <c r="A36" s="217" t="s">
        <v>244</v>
      </c>
      <c r="B36" s="117">
        <f>SUM(C36:K36)</f>
        <v>2322</v>
      </c>
      <c r="C36" s="114">
        <v>52</v>
      </c>
      <c r="D36" s="114">
        <v>125</v>
      </c>
      <c r="E36" s="114">
        <v>532</v>
      </c>
      <c r="F36" s="114">
        <v>188</v>
      </c>
      <c r="G36" s="114">
        <v>181</v>
      </c>
      <c r="H36" s="114">
        <v>476</v>
      </c>
      <c r="I36" s="114">
        <v>372</v>
      </c>
      <c r="J36" s="114">
        <v>318</v>
      </c>
      <c r="K36" s="114">
        <v>78</v>
      </c>
      <c r="L36" s="107"/>
    </row>
    <row r="37" spans="1:12">
      <c r="A37" s="216" t="s">
        <v>225</v>
      </c>
      <c r="B37" s="117">
        <f>SUM(C37:K37)</f>
        <v>2451</v>
      </c>
      <c r="C37" s="114">
        <v>35</v>
      </c>
      <c r="D37" s="114">
        <v>117</v>
      </c>
      <c r="E37" s="114">
        <v>519</v>
      </c>
      <c r="F37" s="114">
        <v>160</v>
      </c>
      <c r="G37" s="114">
        <v>239</v>
      </c>
      <c r="H37" s="114">
        <v>459</v>
      </c>
      <c r="I37" s="114">
        <v>509</v>
      </c>
      <c r="J37" s="114">
        <v>309</v>
      </c>
      <c r="K37" s="114">
        <v>104</v>
      </c>
      <c r="L37" s="107"/>
    </row>
    <row r="38" spans="1:12">
      <c r="A38" s="69" t="s">
        <v>18</v>
      </c>
      <c r="B38" s="119">
        <f t="shared" ref="B38:K38" si="6">SUM(B39:B45)</f>
        <v>9849</v>
      </c>
      <c r="C38" s="119">
        <f t="shared" si="6"/>
        <v>98</v>
      </c>
      <c r="D38" s="119">
        <f t="shared" si="6"/>
        <v>554</v>
      </c>
      <c r="E38" s="119">
        <f t="shared" si="6"/>
        <v>1228</v>
      </c>
      <c r="F38" s="119">
        <f t="shared" si="6"/>
        <v>589</v>
      </c>
      <c r="G38" s="119">
        <f t="shared" si="6"/>
        <v>1534</v>
      </c>
      <c r="H38" s="119">
        <f t="shared" si="6"/>
        <v>1580</v>
      </c>
      <c r="I38" s="119">
        <f t="shared" si="6"/>
        <v>1291</v>
      </c>
      <c r="J38" s="119">
        <f t="shared" si="6"/>
        <v>1702</v>
      </c>
      <c r="K38" s="119">
        <f t="shared" si="6"/>
        <v>1273</v>
      </c>
      <c r="L38" s="111"/>
    </row>
    <row r="39" spans="1:12">
      <c r="A39" s="216" t="s">
        <v>227</v>
      </c>
      <c r="B39" s="117">
        <f t="shared" ref="B39:B45" si="7">SUM(C39:K39)</f>
        <v>400</v>
      </c>
      <c r="C39" s="114">
        <v>2</v>
      </c>
      <c r="D39" s="114">
        <v>15</v>
      </c>
      <c r="E39" s="114">
        <v>33</v>
      </c>
      <c r="F39" s="114">
        <v>19</v>
      </c>
      <c r="G39" s="114">
        <v>122</v>
      </c>
      <c r="H39" s="114">
        <v>32</v>
      </c>
      <c r="I39" s="114">
        <v>45</v>
      </c>
      <c r="J39" s="114">
        <v>95</v>
      </c>
      <c r="K39" s="114">
        <v>37</v>
      </c>
      <c r="L39" s="10"/>
    </row>
    <row r="40" spans="1:12">
      <c r="A40" s="216" t="s">
        <v>228</v>
      </c>
      <c r="B40" s="117">
        <f t="shared" si="7"/>
        <v>7636</v>
      </c>
      <c r="C40" s="114">
        <v>81</v>
      </c>
      <c r="D40" s="114">
        <v>477</v>
      </c>
      <c r="E40" s="114">
        <v>919</v>
      </c>
      <c r="F40" s="114">
        <v>478</v>
      </c>
      <c r="G40" s="114">
        <v>1242</v>
      </c>
      <c r="H40" s="114">
        <v>1288</v>
      </c>
      <c r="I40" s="114">
        <v>899</v>
      </c>
      <c r="J40" s="114">
        <v>1429</v>
      </c>
      <c r="K40" s="114">
        <v>823</v>
      </c>
      <c r="L40" s="10"/>
    </row>
    <row r="41" spans="1:12" ht="21" customHeight="1">
      <c r="A41" s="217" t="s">
        <v>248</v>
      </c>
      <c r="B41" s="117">
        <f t="shared" si="7"/>
        <v>1</v>
      </c>
      <c r="C41" s="114">
        <v>0</v>
      </c>
      <c r="D41" s="114">
        <v>0</v>
      </c>
      <c r="E41" s="114">
        <v>0</v>
      </c>
      <c r="F41" s="114">
        <v>0</v>
      </c>
      <c r="G41" s="114">
        <v>1</v>
      </c>
      <c r="H41" s="114">
        <v>0</v>
      </c>
      <c r="I41" s="114">
        <v>0</v>
      </c>
      <c r="J41" s="114">
        <v>0</v>
      </c>
      <c r="K41" s="114">
        <v>0</v>
      </c>
      <c r="L41" s="10"/>
    </row>
    <row r="42" spans="1:12">
      <c r="A42" s="216" t="s">
        <v>252</v>
      </c>
      <c r="B42" s="117">
        <f t="shared" si="7"/>
        <v>2</v>
      </c>
      <c r="C42" s="114">
        <v>0</v>
      </c>
      <c r="D42" s="114">
        <v>0</v>
      </c>
      <c r="E42" s="114">
        <v>0</v>
      </c>
      <c r="F42" s="114">
        <v>1</v>
      </c>
      <c r="G42" s="114">
        <v>0</v>
      </c>
      <c r="H42" s="114">
        <v>1</v>
      </c>
      <c r="I42" s="114">
        <v>0</v>
      </c>
      <c r="J42" s="114">
        <v>0</v>
      </c>
      <c r="K42" s="114">
        <v>0</v>
      </c>
      <c r="L42" s="10"/>
    </row>
    <row r="43" spans="1:12" ht="21" customHeight="1">
      <c r="A43" s="217" t="s">
        <v>249</v>
      </c>
      <c r="B43" s="117">
        <f t="shared" si="7"/>
        <v>3</v>
      </c>
      <c r="C43" s="114">
        <v>0</v>
      </c>
      <c r="D43" s="114">
        <v>0</v>
      </c>
      <c r="E43" s="114">
        <v>1</v>
      </c>
      <c r="F43" s="114">
        <v>1</v>
      </c>
      <c r="G43" s="114">
        <v>1</v>
      </c>
      <c r="H43" s="114">
        <v>0</v>
      </c>
      <c r="I43" s="114">
        <v>0</v>
      </c>
      <c r="J43" s="114">
        <v>0</v>
      </c>
      <c r="K43" s="114">
        <v>0</v>
      </c>
      <c r="L43" s="10"/>
    </row>
    <row r="44" spans="1:12">
      <c r="A44" s="216" t="s">
        <v>229</v>
      </c>
      <c r="B44" s="117">
        <f t="shared" si="7"/>
        <v>1806</v>
      </c>
      <c r="C44" s="114">
        <v>15</v>
      </c>
      <c r="D44" s="114">
        <v>62</v>
      </c>
      <c r="E44" s="114">
        <v>275</v>
      </c>
      <c r="F44" s="114">
        <v>90</v>
      </c>
      <c r="G44" s="114">
        <v>168</v>
      </c>
      <c r="H44" s="114">
        <v>259</v>
      </c>
      <c r="I44" s="114">
        <v>347</v>
      </c>
      <c r="J44" s="114">
        <v>178</v>
      </c>
      <c r="K44" s="114">
        <v>412</v>
      </c>
      <c r="L44" s="10"/>
    </row>
    <row r="45" spans="1:12">
      <c r="A45" s="237" t="s">
        <v>247</v>
      </c>
      <c r="B45" s="153">
        <f t="shared" si="7"/>
        <v>1</v>
      </c>
      <c r="C45" s="152">
        <v>0</v>
      </c>
      <c r="D45" s="152">
        <v>0</v>
      </c>
      <c r="E45" s="152">
        <v>0</v>
      </c>
      <c r="F45" s="152">
        <v>0</v>
      </c>
      <c r="G45" s="152">
        <v>0</v>
      </c>
      <c r="H45" s="152">
        <v>0</v>
      </c>
      <c r="I45" s="152">
        <v>0</v>
      </c>
      <c r="J45" s="152">
        <v>0</v>
      </c>
      <c r="K45" s="152">
        <v>1</v>
      </c>
      <c r="L45" s="107"/>
    </row>
    <row r="47" spans="1:12">
      <c r="A47" s="6" t="s">
        <v>58</v>
      </c>
    </row>
    <row r="48" spans="1:12">
      <c r="A48" s="6" t="s">
        <v>118</v>
      </c>
    </row>
    <row r="49" spans="1:1">
      <c r="A49" s="6"/>
    </row>
    <row r="50" spans="1:1">
      <c r="A50" s="6"/>
    </row>
    <row r="51" spans="1:1">
      <c r="A51" s="6"/>
    </row>
    <row r="52" spans="1:1">
      <c r="A52" s="6"/>
    </row>
    <row r="53" spans="1:1">
      <c r="A53" s="6"/>
    </row>
    <row r="1272" spans="1:1">
      <c r="A1272" s="53" t="s">
        <v>57</v>
      </c>
    </row>
  </sheetData>
  <pageMargins left="0.5" right="0.25" top="1" bottom="1.55" header="0.5" footer="0.5"/>
  <pageSetup firstPageNumber="13" fitToHeight="2" orientation="portrait" useFirstPageNumber="1" r:id="rId1"/>
  <headerFooter alignWithMargins="0">
    <oddFooter>&amp;C&amp;P of 31</oddFooter>
  </headerFooter>
  <rowBreaks count="3" manualBreakCount="3">
    <brk id="33" max="10" man="1"/>
    <brk id="37" max="10" man="1"/>
    <brk id="43" max="10" man="1"/>
  </rowBreaks>
  <ignoredErrors>
    <ignoredError sqref="B16 B34 B38" formula="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G60"/>
  <sheetViews>
    <sheetView showGridLines="0" zoomScaleNormal="100" workbookViewId="0">
      <pane xSplit="1" ySplit="5" topLeftCell="B6" activePane="bottomRight" state="frozen"/>
      <selection activeCell="V7" sqref="V7"/>
      <selection pane="topRight" activeCell="V7" sqref="V7"/>
      <selection pane="bottomLeft" activeCell="V7" sqref="V7"/>
      <selection pane="bottomRight" activeCell="R1" sqref="R1"/>
    </sheetView>
  </sheetViews>
  <sheetFormatPr defaultColWidth="10.77734375" defaultRowHeight="10.199999999999999"/>
  <cols>
    <col min="1" max="1" width="32.77734375" style="53" customWidth="1"/>
    <col min="2" max="9" width="7.77734375" style="53" customWidth="1"/>
    <col min="10" max="10" width="7.77734375" style="50" customWidth="1"/>
    <col min="11" max="11" width="7.77734375" style="52" customWidth="1"/>
    <col min="12" max="13" width="7.77734375" style="52" hidden="1" customWidth="1"/>
    <col min="14" max="14" width="7.44140625" style="52" hidden="1" customWidth="1"/>
    <col min="15" max="16" width="9.33203125" style="51" hidden="1" customWidth="1"/>
    <col min="17" max="17" width="9.33203125" style="7" customWidth="1"/>
    <col min="18" max="16384" width="10.77734375" style="49"/>
  </cols>
  <sheetData>
    <row r="1" spans="1:33">
      <c r="A1" s="35" t="s">
        <v>23</v>
      </c>
      <c r="B1" s="35"/>
      <c r="C1" s="35"/>
      <c r="D1" s="35"/>
      <c r="E1" s="35"/>
      <c r="F1" s="35"/>
      <c r="G1" s="35"/>
      <c r="H1" s="35"/>
      <c r="I1" s="35"/>
      <c r="J1" s="74"/>
      <c r="K1" s="74"/>
      <c r="L1" s="74"/>
      <c r="M1" s="74"/>
      <c r="N1" s="74"/>
      <c r="O1" s="75"/>
      <c r="P1" s="76"/>
    </row>
    <row r="2" spans="1:33" ht="13.5" customHeight="1">
      <c r="A2" s="35" t="s">
        <v>22</v>
      </c>
      <c r="B2" s="35"/>
      <c r="C2" s="35"/>
      <c r="D2" s="35"/>
      <c r="E2" s="35"/>
      <c r="F2" s="35"/>
      <c r="G2" s="35"/>
      <c r="H2" s="35"/>
      <c r="I2" s="35"/>
      <c r="J2" s="74"/>
      <c r="K2" s="74"/>
      <c r="L2" s="74"/>
      <c r="M2" s="74"/>
      <c r="N2" s="74"/>
      <c r="O2" s="75"/>
      <c r="P2" s="76"/>
    </row>
    <row r="3" spans="1:33">
      <c r="A3" s="188" t="s">
        <v>126</v>
      </c>
      <c r="B3" s="35"/>
      <c r="C3" s="35"/>
      <c r="D3" s="35"/>
      <c r="E3" s="35"/>
      <c r="F3" s="35"/>
      <c r="G3" s="35"/>
      <c r="H3" s="35"/>
      <c r="I3" s="35"/>
      <c r="J3" s="74"/>
      <c r="K3" s="74"/>
      <c r="L3" s="74"/>
      <c r="M3" s="74"/>
      <c r="N3" s="74"/>
      <c r="O3" s="75"/>
      <c r="P3" s="76"/>
    </row>
    <row r="4" spans="1:33">
      <c r="A4" s="1"/>
      <c r="B4" s="1"/>
      <c r="C4" s="1"/>
      <c r="D4" s="1"/>
      <c r="E4" s="1"/>
      <c r="F4" s="1"/>
      <c r="G4" s="1"/>
      <c r="H4" s="1"/>
      <c r="I4" s="1"/>
      <c r="J4" s="74"/>
      <c r="L4" s="74"/>
      <c r="M4" s="74"/>
      <c r="N4" s="74"/>
      <c r="O4" s="75"/>
      <c r="P4" s="75"/>
    </row>
    <row r="5" spans="1:33" s="71" customFormat="1" ht="16.5" customHeight="1">
      <c r="A5" s="31" t="s">
        <v>21</v>
      </c>
      <c r="B5" s="31">
        <v>2015</v>
      </c>
      <c r="C5" s="31">
        <v>2014</v>
      </c>
      <c r="D5" s="31">
        <v>2013</v>
      </c>
      <c r="E5" s="31">
        <v>2012</v>
      </c>
      <c r="F5" s="31">
        <v>2011</v>
      </c>
      <c r="G5" s="31">
        <v>2010</v>
      </c>
      <c r="H5" s="31">
        <v>2009</v>
      </c>
      <c r="I5" s="31">
        <v>2008</v>
      </c>
      <c r="J5" s="31">
        <v>2007</v>
      </c>
      <c r="K5" s="31">
        <v>2006</v>
      </c>
      <c r="L5" s="31">
        <v>2005</v>
      </c>
      <c r="M5" s="31">
        <v>2004</v>
      </c>
      <c r="N5" s="31">
        <v>2003</v>
      </c>
      <c r="O5" s="31">
        <v>2002</v>
      </c>
      <c r="P5" s="73">
        <v>2001</v>
      </c>
      <c r="Q5" s="72"/>
    </row>
    <row r="6" spans="1:33" s="58" customFormat="1">
      <c r="A6" s="69" t="s">
        <v>20</v>
      </c>
      <c r="B6" s="70">
        <f t="shared" ref="B6:P6" si="0">B8+B15+B32+B36</f>
        <v>304329</v>
      </c>
      <c r="C6" s="70">
        <f t="shared" ref="C6" si="1">C8+C15+C32+C36</f>
        <v>306066</v>
      </c>
      <c r="D6" s="70">
        <f t="shared" si="0"/>
        <v>307120</v>
      </c>
      <c r="E6" s="70">
        <f t="shared" si="0"/>
        <v>311952</v>
      </c>
      <c r="F6" s="70">
        <f t="shared" si="0"/>
        <v>314122</v>
      </c>
      <c r="G6" s="70">
        <f t="shared" si="0"/>
        <v>318001</v>
      </c>
      <c r="H6" s="70">
        <f t="shared" si="0"/>
        <v>323495</v>
      </c>
      <c r="I6" s="70">
        <f t="shared" si="0"/>
        <v>325247</v>
      </c>
      <c r="J6" s="70">
        <f t="shared" si="0"/>
        <v>309865</v>
      </c>
      <c r="K6" s="70">
        <f t="shared" si="0"/>
        <v>309333</v>
      </c>
      <c r="L6" s="70">
        <f t="shared" si="0"/>
        <v>311828</v>
      </c>
      <c r="M6" s="70">
        <f t="shared" si="0"/>
        <v>313545</v>
      </c>
      <c r="N6" s="70">
        <f t="shared" si="0"/>
        <v>315413</v>
      </c>
      <c r="O6" s="63">
        <f t="shared" si="0"/>
        <v>317389</v>
      </c>
      <c r="P6" s="63">
        <f t="shared" si="0"/>
        <v>315276</v>
      </c>
      <c r="Q6" s="59"/>
      <c r="R6" s="65"/>
      <c r="S6" s="65"/>
      <c r="T6" s="65"/>
      <c r="U6" s="65"/>
      <c r="V6" s="65"/>
      <c r="W6" s="65"/>
      <c r="X6" s="65"/>
      <c r="Y6" s="65"/>
      <c r="Z6" s="65"/>
      <c r="AA6" s="65"/>
      <c r="AB6" s="65"/>
      <c r="AC6" s="65"/>
      <c r="AD6" s="65"/>
      <c r="AE6" s="65"/>
      <c r="AF6" s="65"/>
      <c r="AG6" s="65"/>
    </row>
    <row r="7" spans="1:33" s="66" customFormat="1">
      <c r="A7" s="69" t="s">
        <v>19</v>
      </c>
      <c r="B7" s="69"/>
      <c r="C7" s="69"/>
      <c r="D7" s="69"/>
      <c r="E7" s="69"/>
      <c r="F7" s="69"/>
      <c r="G7" s="69"/>
      <c r="H7" s="69"/>
      <c r="I7" s="69"/>
      <c r="J7" s="69"/>
      <c r="K7" s="68"/>
      <c r="L7" s="68"/>
      <c r="M7" s="68"/>
      <c r="N7" s="68"/>
      <c r="O7" s="68"/>
      <c r="P7" s="68"/>
      <c r="Q7" s="67"/>
    </row>
    <row r="8" spans="1:33" s="58" customFormat="1">
      <c r="A8" s="214" t="s">
        <v>211</v>
      </c>
      <c r="B8" s="63">
        <f t="shared" ref="B8:P8" si="2">SUM(B9:B14)</f>
        <v>48737</v>
      </c>
      <c r="C8" s="63">
        <f t="shared" ref="C8" si="3">SUM(C9:C14)</f>
        <v>49716</v>
      </c>
      <c r="D8" s="63">
        <f t="shared" si="2"/>
        <v>50909</v>
      </c>
      <c r="E8" s="63">
        <f t="shared" si="2"/>
        <v>52604</v>
      </c>
      <c r="F8" s="63">
        <f t="shared" si="2"/>
        <v>54117</v>
      </c>
      <c r="G8" s="63">
        <f t="shared" si="2"/>
        <v>55979</v>
      </c>
      <c r="H8" s="63">
        <f t="shared" si="2"/>
        <v>57727</v>
      </c>
      <c r="I8" s="63">
        <f t="shared" si="2"/>
        <v>59422</v>
      </c>
      <c r="J8" s="63">
        <f t="shared" si="2"/>
        <v>58029</v>
      </c>
      <c r="K8" s="63">
        <f t="shared" si="2"/>
        <v>58676</v>
      </c>
      <c r="L8" s="63">
        <f t="shared" si="2"/>
        <v>59437</v>
      </c>
      <c r="M8" s="63">
        <f t="shared" si="2"/>
        <v>59974</v>
      </c>
      <c r="N8" s="63">
        <f t="shared" si="2"/>
        <v>59774</v>
      </c>
      <c r="O8" s="63">
        <f t="shared" si="2"/>
        <v>59299</v>
      </c>
      <c r="P8" s="63">
        <f t="shared" si="2"/>
        <v>57612</v>
      </c>
      <c r="Q8" s="59"/>
      <c r="R8" s="65"/>
      <c r="S8" s="65"/>
      <c r="T8" s="65"/>
      <c r="U8" s="65"/>
      <c r="V8" s="65"/>
      <c r="W8" s="65"/>
      <c r="X8" s="65"/>
      <c r="Y8" s="65"/>
      <c r="Z8" s="65"/>
      <c r="AA8" s="65"/>
      <c r="AB8" s="65"/>
      <c r="AC8" s="65"/>
      <c r="AD8" s="65"/>
      <c r="AE8" s="65"/>
      <c r="AF8" s="65"/>
      <c r="AG8" s="65"/>
    </row>
    <row r="9" spans="1:33">
      <c r="A9" s="216" t="s">
        <v>213</v>
      </c>
      <c r="B9" s="19">
        <v>46817</v>
      </c>
      <c r="C9" s="221">
        <v>47784</v>
      </c>
      <c r="D9" s="19">
        <v>48984</v>
      </c>
      <c r="E9" s="19">
        <v>50617</v>
      </c>
      <c r="F9" s="19">
        <v>52089</v>
      </c>
      <c r="G9" s="19">
        <v>53901</v>
      </c>
      <c r="H9" s="61">
        <v>55625</v>
      </c>
      <c r="I9" s="61">
        <v>57327</v>
      </c>
      <c r="J9" s="61">
        <v>55947</v>
      </c>
      <c r="K9" s="61">
        <v>56617</v>
      </c>
      <c r="L9" s="61">
        <v>57398</v>
      </c>
      <c r="M9" s="61">
        <v>57959</v>
      </c>
      <c r="N9" s="61">
        <v>57837</v>
      </c>
      <c r="O9" s="61">
        <v>57379</v>
      </c>
      <c r="P9" s="61">
        <v>55740</v>
      </c>
      <c r="Q9" s="50"/>
      <c r="R9" s="64"/>
      <c r="S9" s="64"/>
      <c r="T9" s="64"/>
      <c r="U9" s="64"/>
      <c r="V9" s="64"/>
      <c r="W9" s="64"/>
      <c r="X9" s="64"/>
      <c r="Y9" s="64"/>
      <c r="Z9" s="64"/>
      <c r="AA9" s="64"/>
      <c r="AB9" s="64"/>
      <c r="AC9" s="64"/>
      <c r="AD9" s="64"/>
      <c r="AE9" s="64"/>
      <c r="AF9" s="64"/>
      <c r="AG9" s="64"/>
    </row>
    <row r="10" spans="1:33">
      <c r="A10" s="216" t="s">
        <v>214</v>
      </c>
      <c r="B10" s="19">
        <v>906</v>
      </c>
      <c r="C10" s="221">
        <v>915</v>
      </c>
      <c r="D10" s="19">
        <v>934</v>
      </c>
      <c r="E10" s="19">
        <v>977</v>
      </c>
      <c r="F10" s="19">
        <v>1008</v>
      </c>
      <c r="G10" s="19">
        <v>1025</v>
      </c>
      <c r="H10" s="61">
        <v>1062</v>
      </c>
      <c r="I10" s="61">
        <v>1077</v>
      </c>
      <c r="J10" s="61">
        <v>1100</v>
      </c>
      <c r="K10" s="61">
        <v>1130</v>
      </c>
      <c r="L10" s="61">
        <v>1137</v>
      </c>
      <c r="M10" s="61">
        <v>1154</v>
      </c>
      <c r="N10" s="61">
        <v>1134</v>
      </c>
      <c r="O10" s="61">
        <v>1153</v>
      </c>
      <c r="P10" s="61">
        <v>1142</v>
      </c>
      <c r="Q10" s="50"/>
      <c r="R10" s="64"/>
      <c r="S10" s="64"/>
      <c r="T10" s="64"/>
      <c r="U10" s="64"/>
      <c r="V10" s="64"/>
      <c r="W10" s="64"/>
      <c r="X10" s="64"/>
      <c r="Y10" s="64"/>
      <c r="Z10" s="64"/>
      <c r="AA10" s="64"/>
      <c r="AB10" s="64"/>
      <c r="AC10" s="64"/>
      <c r="AD10" s="64"/>
      <c r="AE10" s="64"/>
      <c r="AF10" s="64"/>
      <c r="AG10" s="64"/>
    </row>
    <row r="11" spans="1:33">
      <c r="A11" s="216" t="s">
        <v>215</v>
      </c>
      <c r="B11" s="19">
        <v>11</v>
      </c>
      <c r="C11" s="221">
        <v>10</v>
      </c>
      <c r="D11" s="19">
        <v>9</v>
      </c>
      <c r="E11" s="19">
        <v>8</v>
      </c>
      <c r="F11" s="19">
        <v>12</v>
      </c>
      <c r="G11" s="19">
        <v>13</v>
      </c>
      <c r="H11" s="61">
        <v>14</v>
      </c>
      <c r="I11" s="61">
        <v>14</v>
      </c>
      <c r="J11" s="61">
        <v>14</v>
      </c>
      <c r="K11" s="61">
        <v>12</v>
      </c>
      <c r="L11" s="61">
        <v>14</v>
      </c>
      <c r="M11" s="61">
        <v>14</v>
      </c>
      <c r="N11" s="61">
        <v>13</v>
      </c>
      <c r="O11" s="61">
        <v>12</v>
      </c>
      <c r="P11" s="61">
        <v>10</v>
      </c>
      <c r="Q11" s="50"/>
      <c r="X11" s="64"/>
      <c r="Y11" s="64"/>
      <c r="Z11" s="64"/>
      <c r="AA11" s="64"/>
      <c r="AB11" s="64"/>
      <c r="AC11" s="64"/>
      <c r="AD11" s="64"/>
      <c r="AE11" s="64"/>
      <c r="AF11" s="64"/>
      <c r="AG11" s="64"/>
    </row>
    <row r="12" spans="1:33">
      <c r="A12" s="216" t="s">
        <v>216</v>
      </c>
      <c r="B12" s="19">
        <v>954</v>
      </c>
      <c r="C12" s="221">
        <v>958</v>
      </c>
      <c r="D12" s="19">
        <v>937</v>
      </c>
      <c r="E12" s="19">
        <v>951</v>
      </c>
      <c r="F12" s="19">
        <v>960</v>
      </c>
      <c r="G12" s="19">
        <v>986</v>
      </c>
      <c r="H12" s="61">
        <v>971</v>
      </c>
      <c r="I12" s="61">
        <v>949</v>
      </c>
      <c r="J12" s="61">
        <v>917</v>
      </c>
      <c r="K12" s="61">
        <v>869</v>
      </c>
      <c r="L12" s="61">
        <v>837</v>
      </c>
      <c r="M12" s="61">
        <v>800</v>
      </c>
      <c r="N12" s="61">
        <v>744</v>
      </c>
      <c r="O12" s="61">
        <v>709</v>
      </c>
      <c r="P12" s="61">
        <v>676</v>
      </c>
      <c r="Q12" s="50"/>
      <c r="R12" s="64"/>
      <c r="S12" s="64"/>
      <c r="T12" s="64"/>
      <c r="U12" s="64"/>
      <c r="V12" s="64"/>
      <c r="W12" s="64"/>
      <c r="X12" s="64"/>
      <c r="Y12" s="64"/>
      <c r="Z12" s="64"/>
      <c r="AA12" s="64"/>
      <c r="AB12" s="64"/>
      <c r="AC12" s="64"/>
      <c r="AD12" s="64"/>
      <c r="AE12" s="64"/>
      <c r="AF12" s="64"/>
      <c r="AG12" s="64"/>
    </row>
    <row r="13" spans="1:33" ht="17.399999999999999">
      <c r="A13" s="217" t="s">
        <v>242</v>
      </c>
      <c r="B13" s="19">
        <v>41</v>
      </c>
      <c r="C13" s="221">
        <v>42</v>
      </c>
      <c r="D13" s="19">
        <v>38</v>
      </c>
      <c r="E13" s="19">
        <v>45</v>
      </c>
      <c r="F13" s="19">
        <v>42</v>
      </c>
      <c r="G13" s="19">
        <v>48</v>
      </c>
      <c r="H13" s="61">
        <v>48</v>
      </c>
      <c r="I13" s="61">
        <v>47</v>
      </c>
      <c r="J13" s="61">
        <v>44</v>
      </c>
      <c r="K13" s="61">
        <v>46</v>
      </c>
      <c r="L13" s="61">
        <v>49</v>
      </c>
      <c r="M13" s="61">
        <v>45</v>
      </c>
      <c r="N13" s="61">
        <v>43</v>
      </c>
      <c r="O13" s="61">
        <v>42</v>
      </c>
      <c r="P13" s="61">
        <v>39</v>
      </c>
      <c r="Q13" s="50"/>
      <c r="W13" s="64"/>
      <c r="X13" s="64"/>
      <c r="Y13" s="64"/>
      <c r="Z13" s="64"/>
      <c r="AA13" s="64"/>
      <c r="AB13" s="64"/>
      <c r="AC13" s="64"/>
      <c r="AD13" s="64"/>
      <c r="AE13" s="64"/>
      <c r="AF13" s="64"/>
      <c r="AG13" s="64"/>
    </row>
    <row r="14" spans="1:33">
      <c r="A14" s="216" t="s">
        <v>218</v>
      </c>
      <c r="B14" s="19">
        <v>8</v>
      </c>
      <c r="C14" s="221">
        <v>7</v>
      </c>
      <c r="D14" s="19">
        <v>7</v>
      </c>
      <c r="E14" s="19">
        <v>6</v>
      </c>
      <c r="F14" s="19">
        <v>6</v>
      </c>
      <c r="G14" s="19">
        <v>6</v>
      </c>
      <c r="H14" s="61">
        <v>7</v>
      </c>
      <c r="I14" s="61">
        <v>8</v>
      </c>
      <c r="J14" s="61">
        <v>7</v>
      </c>
      <c r="K14" s="61">
        <v>2</v>
      </c>
      <c r="L14" s="61">
        <v>2</v>
      </c>
      <c r="M14" s="61">
        <v>2</v>
      </c>
      <c r="N14" s="61">
        <v>3</v>
      </c>
      <c r="O14" s="61">
        <v>4</v>
      </c>
      <c r="P14" s="61">
        <v>5</v>
      </c>
      <c r="Q14" s="50"/>
      <c r="R14" s="64"/>
      <c r="S14" s="64"/>
      <c r="T14" s="64"/>
      <c r="U14" s="64"/>
      <c r="V14" s="64"/>
      <c r="W14" s="64"/>
      <c r="X14" s="64"/>
      <c r="Y14" s="64"/>
      <c r="Z14" s="64"/>
      <c r="AA14" s="64"/>
      <c r="AB14" s="64"/>
      <c r="AC14" s="64"/>
      <c r="AD14" s="64"/>
      <c r="AE14" s="64"/>
      <c r="AF14" s="64"/>
      <c r="AG14" s="64"/>
    </row>
    <row r="15" spans="1:33" s="58" customFormat="1">
      <c r="A15" s="214" t="s">
        <v>251</v>
      </c>
      <c r="B15" s="63">
        <f t="shared" ref="B15:P15" si="4">SUM(B16:B31)</f>
        <v>91013</v>
      </c>
      <c r="C15" s="63">
        <f t="shared" ref="C15" si="5">SUM(C16:C31)</f>
        <v>93788</v>
      </c>
      <c r="D15" s="63">
        <f t="shared" si="4"/>
        <v>97198</v>
      </c>
      <c r="E15" s="63">
        <f t="shared" si="4"/>
        <v>104901</v>
      </c>
      <c r="F15" s="63">
        <f t="shared" si="4"/>
        <v>108965</v>
      </c>
      <c r="G15" s="63">
        <f t="shared" si="4"/>
        <v>111536</v>
      </c>
      <c r="H15" s="63">
        <f t="shared" si="4"/>
        <v>113140</v>
      </c>
      <c r="I15" s="63">
        <f t="shared" si="4"/>
        <v>111677</v>
      </c>
      <c r="J15" s="63">
        <f t="shared" si="4"/>
        <v>101792</v>
      </c>
      <c r="K15" s="63">
        <f t="shared" si="4"/>
        <v>103715</v>
      </c>
      <c r="L15" s="63">
        <f t="shared" si="4"/>
        <v>106180</v>
      </c>
      <c r="M15" s="63">
        <f t="shared" si="4"/>
        <v>107614</v>
      </c>
      <c r="N15" s="63">
        <f t="shared" si="4"/>
        <v>108634</v>
      </c>
      <c r="O15" s="63">
        <f t="shared" si="4"/>
        <v>109893</v>
      </c>
      <c r="P15" s="63">
        <f t="shared" si="4"/>
        <v>109461</v>
      </c>
      <c r="Q15" s="59"/>
      <c r="R15" s="65"/>
      <c r="S15" s="65"/>
      <c r="T15" s="65"/>
      <c r="U15" s="65"/>
      <c r="V15" s="65"/>
      <c r="W15" s="65"/>
    </row>
    <row r="16" spans="1:33">
      <c r="A16" s="216" t="s">
        <v>219</v>
      </c>
      <c r="B16" s="19">
        <v>76512</v>
      </c>
      <c r="C16" s="221">
        <v>79102</v>
      </c>
      <c r="D16" s="19">
        <v>81946</v>
      </c>
      <c r="E16" s="19">
        <v>89155</v>
      </c>
      <c r="F16" s="19">
        <v>92938</v>
      </c>
      <c r="G16" s="19">
        <v>95085</v>
      </c>
      <c r="H16" s="61">
        <v>96148</v>
      </c>
      <c r="I16" s="61">
        <v>94625</v>
      </c>
      <c r="J16" s="61">
        <v>86182</v>
      </c>
      <c r="K16" s="61">
        <v>88035</v>
      </c>
      <c r="L16" s="61">
        <v>90322</v>
      </c>
      <c r="M16" s="61">
        <v>91690</v>
      </c>
      <c r="N16" s="61">
        <v>92725</v>
      </c>
      <c r="O16" s="61">
        <v>93456</v>
      </c>
      <c r="P16" s="61">
        <v>92733</v>
      </c>
      <c r="Q16" s="50"/>
      <c r="R16" s="64"/>
      <c r="S16" s="64"/>
      <c r="T16" s="64"/>
      <c r="U16" s="64"/>
      <c r="V16" s="64"/>
      <c r="W16" s="64"/>
      <c r="X16" s="64"/>
      <c r="Y16" s="64"/>
      <c r="Z16" s="64"/>
      <c r="AA16" s="64"/>
      <c r="AB16" s="64"/>
      <c r="AC16" s="64"/>
      <c r="AD16" s="64"/>
      <c r="AE16" s="64"/>
      <c r="AF16" s="64"/>
      <c r="AG16" s="64"/>
    </row>
    <row r="17" spans="1:33">
      <c r="A17" s="216" t="s">
        <v>220</v>
      </c>
      <c r="B17" s="19">
        <v>1036</v>
      </c>
      <c r="C17" s="221">
        <v>1079</v>
      </c>
      <c r="D17" s="19">
        <v>1111</v>
      </c>
      <c r="E17" s="19">
        <v>1168</v>
      </c>
      <c r="F17" s="19">
        <v>1220</v>
      </c>
      <c r="G17" s="19">
        <v>1236</v>
      </c>
      <c r="H17" s="61">
        <v>1314</v>
      </c>
      <c r="I17" s="61">
        <v>1346</v>
      </c>
      <c r="J17" s="61">
        <v>1334</v>
      </c>
      <c r="K17" s="61">
        <v>1377</v>
      </c>
      <c r="L17" s="61">
        <v>1430</v>
      </c>
      <c r="M17" s="61">
        <v>1468</v>
      </c>
      <c r="N17" s="61">
        <v>1478</v>
      </c>
      <c r="O17" s="61">
        <v>1495</v>
      </c>
      <c r="P17" s="61">
        <v>1510</v>
      </c>
      <c r="Q17" s="50"/>
      <c r="R17" s="64"/>
      <c r="S17" s="64"/>
      <c r="T17" s="64"/>
      <c r="U17" s="64"/>
      <c r="V17" s="64"/>
      <c r="W17" s="64"/>
      <c r="X17" s="64"/>
      <c r="Y17" s="64"/>
      <c r="Z17" s="64"/>
      <c r="AA17" s="64"/>
      <c r="AB17" s="64"/>
      <c r="AC17" s="64"/>
      <c r="AD17" s="64"/>
      <c r="AE17" s="64"/>
      <c r="AF17" s="64"/>
      <c r="AG17" s="64"/>
    </row>
    <row r="18" spans="1:33" ht="21" customHeight="1">
      <c r="A18" s="217" t="s">
        <v>233</v>
      </c>
      <c r="B18" s="19">
        <v>1750</v>
      </c>
      <c r="C18" s="221">
        <v>1801</v>
      </c>
      <c r="D18" s="19">
        <v>1955</v>
      </c>
      <c r="E18" s="19">
        <v>2047</v>
      </c>
      <c r="F18" s="19">
        <v>2119</v>
      </c>
      <c r="G18" s="19">
        <v>2193</v>
      </c>
      <c r="H18" s="61">
        <v>2225</v>
      </c>
      <c r="I18" s="61">
        <v>2294</v>
      </c>
      <c r="J18" s="61">
        <v>2321</v>
      </c>
      <c r="K18" s="61">
        <v>2416</v>
      </c>
      <c r="L18" s="61">
        <v>2438</v>
      </c>
      <c r="M18" s="61">
        <v>2507</v>
      </c>
      <c r="N18" s="61">
        <v>2515</v>
      </c>
      <c r="O18" s="61">
        <v>2541</v>
      </c>
      <c r="P18" s="61">
        <v>2554</v>
      </c>
      <c r="Q18" s="50"/>
      <c r="R18" s="64"/>
      <c r="S18" s="64"/>
      <c r="T18" s="64"/>
      <c r="U18" s="64"/>
      <c r="V18" s="64"/>
      <c r="W18" s="64"/>
      <c r="X18" s="64"/>
      <c r="Y18" s="64"/>
      <c r="Z18" s="64"/>
      <c r="AA18" s="64"/>
      <c r="AB18" s="64"/>
      <c r="AC18" s="64"/>
      <c r="AD18" s="64"/>
      <c r="AE18" s="64"/>
      <c r="AF18" s="64"/>
      <c r="AG18" s="64"/>
    </row>
    <row r="19" spans="1:33" ht="21" customHeight="1">
      <c r="A19" s="217" t="s">
        <v>234</v>
      </c>
      <c r="B19" s="19">
        <v>8</v>
      </c>
      <c r="C19" s="221">
        <v>7</v>
      </c>
      <c r="D19" s="19">
        <v>6</v>
      </c>
      <c r="E19" s="19">
        <v>7</v>
      </c>
      <c r="F19" s="19">
        <v>6</v>
      </c>
      <c r="G19" s="19">
        <v>5</v>
      </c>
      <c r="H19" s="61">
        <v>5</v>
      </c>
      <c r="I19" s="61">
        <v>5</v>
      </c>
      <c r="J19" s="61">
        <v>6</v>
      </c>
      <c r="K19" s="61">
        <v>4</v>
      </c>
      <c r="L19" s="61">
        <v>5</v>
      </c>
      <c r="M19" s="61">
        <v>4</v>
      </c>
      <c r="N19" s="61">
        <v>4</v>
      </c>
      <c r="O19" s="61">
        <v>4</v>
      </c>
      <c r="P19" s="61">
        <v>4</v>
      </c>
      <c r="Q19" s="50"/>
    </row>
    <row r="20" spans="1:33">
      <c r="A20" s="217" t="s">
        <v>235</v>
      </c>
      <c r="B20" s="221">
        <v>752</v>
      </c>
      <c r="C20" s="221">
        <v>777</v>
      </c>
      <c r="D20" s="19">
        <v>804</v>
      </c>
      <c r="E20" s="19">
        <v>807</v>
      </c>
      <c r="F20" s="19">
        <v>797</v>
      </c>
      <c r="G20" s="19">
        <v>772</v>
      </c>
      <c r="H20" s="61">
        <v>801</v>
      </c>
      <c r="I20" s="61">
        <v>806</v>
      </c>
      <c r="J20" s="61">
        <v>787</v>
      </c>
      <c r="K20" s="61">
        <v>778</v>
      </c>
      <c r="L20" s="61">
        <v>752</v>
      </c>
      <c r="M20" s="61">
        <v>711</v>
      </c>
      <c r="N20" s="61">
        <v>655</v>
      </c>
      <c r="O20" s="61">
        <v>654</v>
      </c>
      <c r="P20" s="61">
        <v>605</v>
      </c>
      <c r="Q20" s="50"/>
      <c r="R20" s="64"/>
      <c r="S20" s="64"/>
      <c r="T20" s="64"/>
      <c r="U20" s="64"/>
      <c r="V20" s="64"/>
      <c r="W20" s="64"/>
      <c r="X20" s="64"/>
      <c r="Y20" s="64"/>
      <c r="Z20" s="64"/>
      <c r="AA20" s="64"/>
      <c r="AB20" s="64"/>
      <c r="AC20" s="64"/>
      <c r="AD20" s="64"/>
      <c r="AE20" s="64"/>
      <c r="AF20" s="64"/>
      <c r="AG20" s="64"/>
    </row>
    <row r="21" spans="1:33" ht="21" customHeight="1">
      <c r="A21" s="217" t="s">
        <v>236</v>
      </c>
      <c r="B21" s="221">
        <v>50</v>
      </c>
      <c r="C21" s="221">
        <v>49</v>
      </c>
      <c r="D21" s="19">
        <v>60</v>
      </c>
      <c r="E21" s="19">
        <v>58</v>
      </c>
      <c r="F21" s="19">
        <v>53</v>
      </c>
      <c r="G21" s="19">
        <v>53</v>
      </c>
      <c r="H21" s="61">
        <v>48</v>
      </c>
      <c r="I21" s="61">
        <v>50</v>
      </c>
      <c r="J21" s="61">
        <v>50</v>
      </c>
      <c r="K21" s="61">
        <v>44</v>
      </c>
      <c r="L21" s="61">
        <v>42</v>
      </c>
      <c r="M21" s="61">
        <v>45</v>
      </c>
      <c r="N21" s="61">
        <v>44</v>
      </c>
      <c r="O21" s="61">
        <v>41</v>
      </c>
      <c r="P21" s="61">
        <v>39</v>
      </c>
      <c r="Q21" s="50"/>
    </row>
    <row r="22" spans="1:33" ht="21" customHeight="1">
      <c r="A22" s="217" t="s">
        <v>237</v>
      </c>
      <c r="B22" s="221">
        <v>7454</v>
      </c>
      <c r="C22" s="221">
        <v>7445</v>
      </c>
      <c r="D22" s="19">
        <v>7726</v>
      </c>
      <c r="E22" s="19">
        <v>8031</v>
      </c>
      <c r="F22" s="19">
        <v>8216</v>
      </c>
      <c r="G22" s="19">
        <v>8538</v>
      </c>
      <c r="H22" s="61">
        <v>8869</v>
      </c>
      <c r="I22" s="61">
        <v>8834</v>
      </c>
      <c r="J22" s="61">
        <v>7676</v>
      </c>
      <c r="K22" s="61">
        <v>7788</v>
      </c>
      <c r="L22" s="61">
        <v>7973</v>
      </c>
      <c r="M22" s="61">
        <v>8029</v>
      </c>
      <c r="N22" s="61">
        <v>8108</v>
      </c>
      <c r="O22" s="61">
        <v>8538</v>
      </c>
      <c r="P22" s="61">
        <v>8861</v>
      </c>
      <c r="Q22" s="50"/>
      <c r="R22" s="64"/>
      <c r="S22" s="64"/>
      <c r="T22" s="64"/>
      <c r="U22" s="64"/>
      <c r="V22" s="64"/>
      <c r="W22" s="64"/>
      <c r="X22" s="64"/>
      <c r="Y22" s="64"/>
      <c r="Z22" s="64"/>
      <c r="AA22" s="64"/>
      <c r="AB22" s="64"/>
      <c r="AC22" s="64"/>
      <c r="AD22" s="64"/>
      <c r="AE22" s="64"/>
      <c r="AF22" s="64"/>
      <c r="AG22" s="64"/>
    </row>
    <row r="23" spans="1:33" ht="21" customHeight="1">
      <c r="A23" s="217" t="s">
        <v>238</v>
      </c>
      <c r="B23" s="221">
        <v>100</v>
      </c>
      <c r="C23" s="221">
        <v>103</v>
      </c>
      <c r="D23" s="19">
        <v>103</v>
      </c>
      <c r="E23" s="19">
        <v>109</v>
      </c>
      <c r="F23" s="19">
        <v>106</v>
      </c>
      <c r="G23" s="19">
        <v>110</v>
      </c>
      <c r="H23" s="61">
        <v>117</v>
      </c>
      <c r="I23" s="61">
        <v>124</v>
      </c>
      <c r="J23" s="61">
        <v>121</v>
      </c>
      <c r="K23" s="61">
        <v>114</v>
      </c>
      <c r="L23" s="61">
        <v>118</v>
      </c>
      <c r="M23" s="61">
        <v>113</v>
      </c>
      <c r="N23" s="61">
        <v>117</v>
      </c>
      <c r="O23" s="61">
        <v>128</v>
      </c>
      <c r="P23" s="61">
        <v>134</v>
      </c>
      <c r="Q23" s="50"/>
      <c r="R23" s="64"/>
      <c r="S23" s="64"/>
      <c r="T23" s="64"/>
      <c r="U23" s="64"/>
      <c r="V23" s="64"/>
      <c r="W23" s="64"/>
      <c r="X23" s="64"/>
      <c r="Y23" s="64"/>
      <c r="Z23" s="64"/>
      <c r="AA23" s="64"/>
      <c r="AB23" s="64"/>
      <c r="AC23" s="64"/>
      <c r="AD23" s="64"/>
      <c r="AE23" s="64"/>
      <c r="AF23" s="64"/>
      <c r="AG23" s="64"/>
    </row>
    <row r="24" spans="1:33" ht="21" customHeight="1">
      <c r="A24" s="217" t="s">
        <v>239</v>
      </c>
      <c r="B24" s="221">
        <v>244</v>
      </c>
      <c r="C24" s="221">
        <v>260</v>
      </c>
      <c r="D24" s="19">
        <v>265</v>
      </c>
      <c r="E24" s="19">
        <v>280</v>
      </c>
      <c r="F24" s="19">
        <v>291</v>
      </c>
      <c r="G24" s="19">
        <v>307</v>
      </c>
      <c r="H24" s="61">
        <v>316</v>
      </c>
      <c r="I24" s="61">
        <v>333</v>
      </c>
      <c r="J24" s="61">
        <v>351</v>
      </c>
      <c r="K24" s="61">
        <v>368</v>
      </c>
      <c r="L24" s="61">
        <v>369</v>
      </c>
      <c r="M24" s="61">
        <v>393</v>
      </c>
      <c r="N24" s="61">
        <v>384</v>
      </c>
      <c r="O24" s="61">
        <v>388</v>
      </c>
      <c r="P24" s="61">
        <v>388</v>
      </c>
      <c r="Q24" s="50"/>
      <c r="R24" s="64"/>
      <c r="S24" s="64"/>
      <c r="T24" s="64"/>
      <c r="U24" s="64"/>
      <c r="V24" s="64"/>
      <c r="W24" s="64"/>
    </row>
    <row r="25" spans="1:33" ht="21" customHeight="1">
      <c r="A25" s="217" t="s">
        <v>240</v>
      </c>
      <c r="B25" s="221">
        <v>20</v>
      </c>
      <c r="C25" s="221">
        <v>26</v>
      </c>
      <c r="D25" s="19">
        <v>26</v>
      </c>
      <c r="E25" s="19">
        <v>32</v>
      </c>
      <c r="F25" s="19">
        <v>31</v>
      </c>
      <c r="G25" s="19">
        <v>31</v>
      </c>
      <c r="H25" s="61">
        <v>29</v>
      </c>
      <c r="I25" s="61">
        <v>29</v>
      </c>
      <c r="J25" s="61">
        <v>30</v>
      </c>
      <c r="K25" s="61">
        <v>4</v>
      </c>
      <c r="L25" s="61">
        <v>5</v>
      </c>
      <c r="M25" s="61">
        <v>5</v>
      </c>
      <c r="N25" s="61">
        <v>7</v>
      </c>
      <c r="O25" s="61">
        <v>8</v>
      </c>
      <c r="P25" s="61">
        <v>9</v>
      </c>
      <c r="Q25" s="50"/>
    </row>
    <row r="26" spans="1:33" ht="21" customHeight="1">
      <c r="A26" s="217" t="s">
        <v>243</v>
      </c>
      <c r="B26" s="221">
        <v>14</v>
      </c>
      <c r="C26" s="221">
        <v>13</v>
      </c>
      <c r="D26" s="19">
        <v>11</v>
      </c>
      <c r="E26" s="19">
        <v>10</v>
      </c>
      <c r="F26" s="19">
        <v>11</v>
      </c>
      <c r="G26" s="19">
        <v>15</v>
      </c>
      <c r="H26" s="61">
        <v>16</v>
      </c>
      <c r="I26" s="61">
        <v>16</v>
      </c>
      <c r="J26" s="61">
        <v>18</v>
      </c>
      <c r="K26" s="61">
        <v>18</v>
      </c>
      <c r="L26" s="61">
        <v>16</v>
      </c>
      <c r="M26" s="61">
        <v>18</v>
      </c>
      <c r="N26" s="61">
        <v>16</v>
      </c>
      <c r="O26" s="61">
        <v>14</v>
      </c>
      <c r="P26" s="61">
        <v>20</v>
      </c>
      <c r="Q26" s="50"/>
    </row>
    <row r="27" spans="1:33" ht="21" customHeight="1">
      <c r="A27" s="233" t="s">
        <v>241</v>
      </c>
      <c r="B27" s="221">
        <v>15</v>
      </c>
      <c r="C27" s="221">
        <v>15</v>
      </c>
      <c r="D27" s="19">
        <v>12</v>
      </c>
      <c r="E27" s="19">
        <v>15</v>
      </c>
      <c r="F27" s="19">
        <v>15</v>
      </c>
      <c r="G27" s="19">
        <v>13</v>
      </c>
      <c r="H27" s="61">
        <v>18</v>
      </c>
      <c r="I27" s="61">
        <v>21</v>
      </c>
      <c r="J27" s="61">
        <v>22</v>
      </c>
      <c r="K27" s="61">
        <v>3</v>
      </c>
      <c r="L27" s="61">
        <v>3</v>
      </c>
      <c r="M27" s="61">
        <v>5</v>
      </c>
      <c r="N27" s="61">
        <v>7</v>
      </c>
      <c r="O27" s="61">
        <v>7</v>
      </c>
      <c r="P27" s="61">
        <v>7</v>
      </c>
      <c r="Q27" s="50"/>
    </row>
    <row r="28" spans="1:33" ht="21" customHeight="1">
      <c r="A28" s="217" t="s">
        <v>221</v>
      </c>
      <c r="B28" s="221">
        <v>2776</v>
      </c>
      <c r="C28" s="221">
        <v>2834</v>
      </c>
      <c r="D28" s="19">
        <v>2875</v>
      </c>
      <c r="E28" s="19">
        <v>2882</v>
      </c>
      <c r="F28" s="19">
        <v>2866</v>
      </c>
      <c r="G28" s="19">
        <v>2870</v>
      </c>
      <c r="H28" s="61">
        <v>2917</v>
      </c>
      <c r="I28" s="61">
        <v>2893</v>
      </c>
      <c r="J28" s="61">
        <v>2592</v>
      </c>
      <c r="K28" s="62">
        <v>2487</v>
      </c>
      <c r="L28" s="62">
        <v>2417</v>
      </c>
      <c r="M28" s="62">
        <v>2322</v>
      </c>
      <c r="N28" s="62">
        <v>2270</v>
      </c>
      <c r="O28" s="62">
        <v>2314</v>
      </c>
      <c r="P28" s="62">
        <v>2301</v>
      </c>
      <c r="Q28" s="50"/>
      <c r="R28" s="64"/>
      <c r="S28" s="64"/>
      <c r="T28" s="64"/>
      <c r="U28" s="64"/>
      <c r="V28" s="64"/>
      <c r="W28" s="64"/>
    </row>
    <row r="29" spans="1:33" ht="21" customHeight="1">
      <c r="A29" s="217" t="s">
        <v>245</v>
      </c>
      <c r="B29" s="221">
        <v>16</v>
      </c>
      <c r="C29" s="221">
        <v>16</v>
      </c>
      <c r="D29" s="19">
        <v>20</v>
      </c>
      <c r="E29" s="19">
        <v>17</v>
      </c>
      <c r="F29" s="19">
        <v>18</v>
      </c>
      <c r="G29" s="19">
        <v>17</v>
      </c>
      <c r="H29" s="61">
        <v>20</v>
      </c>
      <c r="I29" s="61">
        <v>18</v>
      </c>
      <c r="J29" s="61">
        <v>18</v>
      </c>
      <c r="K29" s="62">
        <v>20</v>
      </c>
      <c r="L29" s="62">
        <v>20</v>
      </c>
      <c r="M29" s="62">
        <v>17</v>
      </c>
      <c r="N29" s="62">
        <v>14</v>
      </c>
      <c r="O29" s="62">
        <v>19</v>
      </c>
      <c r="P29" s="62">
        <v>25</v>
      </c>
      <c r="Q29" s="50"/>
      <c r="R29" s="64"/>
      <c r="S29" s="64"/>
      <c r="T29" s="64"/>
      <c r="U29" s="64"/>
      <c r="V29" s="64"/>
      <c r="W29" s="64"/>
      <c r="X29" s="64"/>
      <c r="Y29" s="64"/>
      <c r="Z29" s="64"/>
      <c r="AA29" s="64"/>
      <c r="AB29" s="64"/>
      <c r="AC29" s="64"/>
      <c r="AD29" s="64"/>
      <c r="AE29" s="64"/>
      <c r="AF29" s="64"/>
      <c r="AG29" s="64"/>
    </row>
    <row r="30" spans="1:33" ht="21" customHeight="1">
      <c r="A30" s="217" t="s">
        <v>250</v>
      </c>
      <c r="B30" s="221">
        <v>12</v>
      </c>
      <c r="C30" s="221">
        <v>12</v>
      </c>
      <c r="D30" s="19">
        <v>12</v>
      </c>
      <c r="E30" s="19">
        <v>14</v>
      </c>
      <c r="F30" s="19">
        <v>13</v>
      </c>
      <c r="G30" s="19">
        <v>14</v>
      </c>
      <c r="H30" s="61">
        <v>14</v>
      </c>
      <c r="I30" s="61">
        <v>15</v>
      </c>
      <c r="J30" s="61">
        <v>11</v>
      </c>
      <c r="K30" s="62">
        <v>9</v>
      </c>
      <c r="L30" s="62">
        <v>8</v>
      </c>
      <c r="M30" s="62">
        <v>11</v>
      </c>
      <c r="N30" s="62">
        <v>11</v>
      </c>
      <c r="O30" s="62">
        <v>7</v>
      </c>
      <c r="P30" s="62">
        <v>6</v>
      </c>
      <c r="Q30" s="50"/>
      <c r="R30" s="64"/>
      <c r="S30" s="64"/>
      <c r="T30" s="64"/>
      <c r="U30" s="64"/>
      <c r="V30" s="64"/>
      <c r="W30" s="64"/>
      <c r="X30" s="64"/>
      <c r="Y30" s="64"/>
      <c r="Z30" s="64"/>
      <c r="AA30" s="64"/>
      <c r="AB30" s="64"/>
      <c r="AC30" s="64"/>
      <c r="AD30" s="64"/>
      <c r="AE30" s="64"/>
      <c r="AF30" s="64"/>
      <c r="AG30" s="64"/>
    </row>
    <row r="31" spans="1:33">
      <c r="A31" s="216" t="s">
        <v>223</v>
      </c>
      <c r="B31" s="19">
        <v>254</v>
      </c>
      <c r="C31" s="221">
        <v>249</v>
      </c>
      <c r="D31" s="19">
        <v>266</v>
      </c>
      <c r="E31" s="19">
        <v>269</v>
      </c>
      <c r="F31" s="19">
        <v>265</v>
      </c>
      <c r="G31" s="19">
        <v>277</v>
      </c>
      <c r="H31" s="61">
        <v>283</v>
      </c>
      <c r="I31" s="61">
        <v>268</v>
      </c>
      <c r="J31" s="61">
        <v>273</v>
      </c>
      <c r="K31" s="62">
        <v>250</v>
      </c>
      <c r="L31" s="62">
        <v>262</v>
      </c>
      <c r="M31" s="62">
        <v>276</v>
      </c>
      <c r="N31" s="62">
        <v>279</v>
      </c>
      <c r="O31" s="62">
        <v>279</v>
      </c>
      <c r="P31" s="62">
        <v>265</v>
      </c>
      <c r="Q31" s="54"/>
    </row>
    <row r="32" spans="1:33">
      <c r="A32" s="214" t="s">
        <v>212</v>
      </c>
      <c r="B32" s="63">
        <f t="shared" ref="B32:P32" si="6">SUM(B33:B35)</f>
        <v>154730</v>
      </c>
      <c r="C32" s="63">
        <f t="shared" ref="C32" si="7">SUM(C33:C35)</f>
        <v>152933</v>
      </c>
      <c r="D32" s="63">
        <f t="shared" si="6"/>
        <v>149824</v>
      </c>
      <c r="E32" s="63">
        <f t="shared" si="6"/>
        <v>145590</v>
      </c>
      <c r="F32" s="63">
        <f t="shared" si="6"/>
        <v>142511</v>
      </c>
      <c r="G32" s="63">
        <f t="shared" si="6"/>
        <v>142198</v>
      </c>
      <c r="H32" s="63">
        <f t="shared" si="6"/>
        <v>144600</v>
      </c>
      <c r="I32" s="63">
        <f t="shared" si="6"/>
        <v>146838</v>
      </c>
      <c r="J32" s="63">
        <f t="shared" si="6"/>
        <v>143953</v>
      </c>
      <c r="K32" s="63">
        <f t="shared" si="6"/>
        <v>141935</v>
      </c>
      <c r="L32" s="63">
        <f t="shared" si="6"/>
        <v>141992</v>
      </c>
      <c r="M32" s="63">
        <f t="shared" si="6"/>
        <v>142160</v>
      </c>
      <c r="N32" s="63">
        <f t="shared" si="6"/>
        <v>143504</v>
      </c>
      <c r="O32" s="63">
        <f t="shared" si="6"/>
        <v>144708</v>
      </c>
      <c r="P32" s="63">
        <f t="shared" si="6"/>
        <v>144702</v>
      </c>
      <c r="Q32" s="54"/>
    </row>
    <row r="33" spans="1:33">
      <c r="A33" s="216" t="s">
        <v>224</v>
      </c>
      <c r="B33" s="19">
        <v>149957</v>
      </c>
      <c r="C33" s="221">
        <v>148156</v>
      </c>
      <c r="D33" s="19">
        <v>145128</v>
      </c>
      <c r="E33" s="19">
        <v>140958</v>
      </c>
      <c r="F33" s="19">
        <v>137967</v>
      </c>
      <c r="G33" s="19">
        <v>137688</v>
      </c>
      <c r="H33" s="61">
        <v>140012</v>
      </c>
      <c r="I33" s="61">
        <v>142298</v>
      </c>
      <c r="J33" s="61">
        <v>139554</v>
      </c>
      <c r="K33" s="61">
        <v>137589</v>
      </c>
      <c r="L33" s="61">
        <v>137630</v>
      </c>
      <c r="M33" s="61">
        <v>137799</v>
      </c>
      <c r="N33" s="61">
        <v>139195</v>
      </c>
      <c r="O33" s="61">
        <v>140357</v>
      </c>
      <c r="P33" s="61">
        <v>140486</v>
      </c>
      <c r="Q33" s="50"/>
      <c r="R33" s="64"/>
      <c r="S33" s="64"/>
      <c r="T33" s="64"/>
      <c r="U33" s="64"/>
      <c r="V33" s="64"/>
      <c r="W33" s="64"/>
      <c r="X33" s="64"/>
      <c r="Y33" s="64"/>
      <c r="Z33" s="64"/>
      <c r="AA33" s="64"/>
      <c r="AB33" s="64"/>
      <c r="AC33" s="64"/>
      <c r="AD33" s="64"/>
      <c r="AE33" s="64"/>
      <c r="AF33" s="64"/>
      <c r="AG33" s="64"/>
    </row>
    <row r="34" spans="1:33" ht="21" customHeight="1">
      <c r="A34" s="217" t="s">
        <v>244</v>
      </c>
      <c r="B34" s="19">
        <v>2322</v>
      </c>
      <c r="C34" s="221">
        <v>2379</v>
      </c>
      <c r="D34" s="19">
        <v>2367</v>
      </c>
      <c r="E34" s="19">
        <v>2403</v>
      </c>
      <c r="F34" s="19">
        <v>2391</v>
      </c>
      <c r="G34" s="19">
        <v>2410</v>
      </c>
      <c r="H34" s="61">
        <v>2485</v>
      </c>
      <c r="I34" s="61">
        <v>2500</v>
      </c>
      <c r="J34" s="61">
        <v>2500</v>
      </c>
      <c r="K34" s="61">
        <v>2486</v>
      </c>
      <c r="L34" s="61">
        <v>2491</v>
      </c>
      <c r="M34" s="61">
        <v>2510</v>
      </c>
      <c r="N34" s="61">
        <v>2503</v>
      </c>
      <c r="O34" s="61">
        <v>2500</v>
      </c>
      <c r="P34" s="61">
        <v>2503</v>
      </c>
      <c r="Q34" s="54"/>
    </row>
    <row r="35" spans="1:33">
      <c r="A35" s="216" t="s">
        <v>225</v>
      </c>
      <c r="B35" s="19">
        <v>2451</v>
      </c>
      <c r="C35" s="221">
        <v>2398</v>
      </c>
      <c r="D35" s="19">
        <v>2329</v>
      </c>
      <c r="E35" s="19">
        <v>2229</v>
      </c>
      <c r="F35" s="19">
        <v>2153</v>
      </c>
      <c r="G35" s="19">
        <v>2100</v>
      </c>
      <c r="H35" s="61">
        <v>2103</v>
      </c>
      <c r="I35" s="61">
        <v>2040</v>
      </c>
      <c r="J35" s="61">
        <v>1899</v>
      </c>
      <c r="K35" s="62">
        <v>1860</v>
      </c>
      <c r="L35" s="62">
        <v>1871</v>
      </c>
      <c r="M35" s="62">
        <v>1851</v>
      </c>
      <c r="N35" s="62">
        <v>1806</v>
      </c>
      <c r="O35" s="62">
        <v>1851</v>
      </c>
      <c r="P35" s="62">
        <v>1713</v>
      </c>
      <c r="Q35" s="54"/>
    </row>
    <row r="36" spans="1:33">
      <c r="A36" s="69" t="s">
        <v>18</v>
      </c>
      <c r="B36" s="63">
        <f t="shared" ref="B36:G36" si="8">SUM(B37:B43)</f>
        <v>9849</v>
      </c>
      <c r="C36" s="63">
        <f t="shared" si="8"/>
        <v>9629</v>
      </c>
      <c r="D36" s="63">
        <f t="shared" si="8"/>
        <v>9189</v>
      </c>
      <c r="E36" s="63">
        <f t="shared" si="8"/>
        <v>8857</v>
      </c>
      <c r="F36" s="63">
        <f t="shared" si="8"/>
        <v>8529</v>
      </c>
      <c r="G36" s="63">
        <f t="shared" si="8"/>
        <v>8288</v>
      </c>
      <c r="H36" s="63">
        <f t="shared" ref="H36" si="9">SUM(H37:H43)</f>
        <v>8028</v>
      </c>
      <c r="I36" s="63">
        <f t="shared" ref="I36:P36" si="10">SUM(I37:I43)</f>
        <v>7310</v>
      </c>
      <c r="J36" s="63">
        <f t="shared" si="10"/>
        <v>6091</v>
      </c>
      <c r="K36" s="63">
        <f t="shared" si="10"/>
        <v>5007</v>
      </c>
      <c r="L36" s="63">
        <f t="shared" si="10"/>
        <v>4219</v>
      </c>
      <c r="M36" s="63">
        <f t="shared" si="10"/>
        <v>3797</v>
      </c>
      <c r="N36" s="63">
        <f t="shared" si="10"/>
        <v>3501</v>
      </c>
      <c r="O36" s="63">
        <f t="shared" si="10"/>
        <v>3489</v>
      </c>
      <c r="P36" s="63">
        <f t="shared" si="10"/>
        <v>3501</v>
      </c>
      <c r="Q36" s="54"/>
    </row>
    <row r="37" spans="1:33">
      <c r="A37" s="216" t="s">
        <v>364</v>
      </c>
      <c r="B37" s="19">
        <v>400</v>
      </c>
      <c r="C37" s="221">
        <v>392</v>
      </c>
      <c r="D37" s="19">
        <v>331</v>
      </c>
      <c r="E37" s="19">
        <v>315</v>
      </c>
      <c r="F37" s="19">
        <v>362</v>
      </c>
      <c r="G37" s="19">
        <v>343</v>
      </c>
      <c r="H37" s="61">
        <v>358</v>
      </c>
      <c r="I37" s="62">
        <v>288</v>
      </c>
      <c r="J37" s="62">
        <v>322</v>
      </c>
      <c r="K37" s="62">
        <v>179</v>
      </c>
      <c r="L37" s="62">
        <v>132</v>
      </c>
      <c r="M37" s="62">
        <v>83</v>
      </c>
      <c r="N37" s="62">
        <v>65</v>
      </c>
      <c r="O37" s="62">
        <v>40</v>
      </c>
      <c r="P37" s="62">
        <v>33</v>
      </c>
      <c r="Q37" s="54"/>
    </row>
    <row r="38" spans="1:33">
      <c r="A38" s="216" t="s">
        <v>365</v>
      </c>
      <c r="B38" s="19">
        <v>7636</v>
      </c>
      <c r="C38" s="221">
        <v>7524</v>
      </c>
      <c r="D38" s="19">
        <v>7309</v>
      </c>
      <c r="E38" s="19">
        <v>7113</v>
      </c>
      <c r="F38" s="19">
        <v>6915</v>
      </c>
      <c r="G38" s="19">
        <v>6803</v>
      </c>
      <c r="H38" s="61">
        <v>6606</v>
      </c>
      <c r="I38" s="62">
        <v>6092</v>
      </c>
      <c r="J38" s="62">
        <v>4937</v>
      </c>
      <c r="K38" s="61">
        <v>4060</v>
      </c>
      <c r="L38" s="61">
        <v>3415</v>
      </c>
      <c r="M38" s="61">
        <v>3054</v>
      </c>
      <c r="N38" s="61">
        <v>2810</v>
      </c>
      <c r="O38" s="61">
        <v>2822</v>
      </c>
      <c r="P38" s="61">
        <v>2865</v>
      </c>
      <c r="Q38" s="54"/>
    </row>
    <row r="39" spans="1:33">
      <c r="A39" s="216" t="s">
        <v>252</v>
      </c>
      <c r="B39" s="19">
        <v>2</v>
      </c>
      <c r="C39" s="221">
        <v>4</v>
      </c>
      <c r="D39" s="19">
        <v>4</v>
      </c>
      <c r="E39" s="19">
        <v>4</v>
      </c>
      <c r="F39" s="19">
        <v>5</v>
      </c>
      <c r="G39" s="19">
        <v>5</v>
      </c>
      <c r="H39" s="61">
        <v>5</v>
      </c>
      <c r="I39" s="62">
        <v>6</v>
      </c>
      <c r="J39" s="62">
        <v>6</v>
      </c>
      <c r="K39" s="62">
        <v>6</v>
      </c>
      <c r="L39" s="62">
        <v>4</v>
      </c>
      <c r="M39" s="62">
        <v>4</v>
      </c>
      <c r="N39" s="62">
        <v>1</v>
      </c>
      <c r="O39" s="62">
        <v>2</v>
      </c>
      <c r="P39" s="62">
        <v>3</v>
      </c>
      <c r="Q39" s="54"/>
    </row>
    <row r="40" spans="1:33">
      <c r="A40" s="216" t="s">
        <v>248</v>
      </c>
      <c r="B40" s="19">
        <v>1</v>
      </c>
      <c r="C40" s="221">
        <v>2</v>
      </c>
      <c r="D40" s="19">
        <v>1</v>
      </c>
      <c r="E40" s="19">
        <v>2</v>
      </c>
      <c r="F40" s="19">
        <v>3</v>
      </c>
      <c r="G40" s="19">
        <v>2</v>
      </c>
      <c r="H40" s="61">
        <v>3</v>
      </c>
      <c r="I40" s="62">
        <v>2</v>
      </c>
      <c r="J40" s="62">
        <v>1</v>
      </c>
      <c r="K40" s="62">
        <v>1</v>
      </c>
      <c r="L40" s="62">
        <v>2</v>
      </c>
      <c r="M40" s="62">
        <v>3</v>
      </c>
      <c r="N40" s="62">
        <v>6</v>
      </c>
      <c r="O40" s="62">
        <v>7</v>
      </c>
      <c r="P40" s="62">
        <v>5</v>
      </c>
      <c r="Q40" s="54"/>
    </row>
    <row r="41" spans="1:33" ht="21" customHeight="1">
      <c r="A41" s="217" t="s">
        <v>249</v>
      </c>
      <c r="B41" s="19">
        <v>3</v>
      </c>
      <c r="C41" s="221">
        <v>2</v>
      </c>
      <c r="D41" s="19">
        <v>2</v>
      </c>
      <c r="E41" s="19">
        <v>2</v>
      </c>
      <c r="F41" s="19">
        <v>1</v>
      </c>
      <c r="G41" s="19">
        <v>2</v>
      </c>
      <c r="H41" s="61">
        <v>2</v>
      </c>
      <c r="I41" s="62">
        <v>2</v>
      </c>
      <c r="J41" s="62">
        <v>1</v>
      </c>
      <c r="K41" s="62">
        <v>1</v>
      </c>
      <c r="L41" s="62">
        <v>1</v>
      </c>
      <c r="M41" s="62">
        <v>1</v>
      </c>
      <c r="N41" s="62">
        <v>1</v>
      </c>
      <c r="O41" s="62">
        <v>1</v>
      </c>
      <c r="P41" s="62">
        <v>1</v>
      </c>
      <c r="Q41" s="54"/>
    </row>
    <row r="42" spans="1:33" s="58" customFormat="1">
      <c r="A42" s="216" t="s">
        <v>363</v>
      </c>
      <c r="B42" s="19">
        <v>1806</v>
      </c>
      <c r="C42" s="221">
        <v>1704</v>
      </c>
      <c r="D42" s="19">
        <v>1541</v>
      </c>
      <c r="E42" s="19">
        <v>1420</v>
      </c>
      <c r="F42" s="19">
        <v>1242</v>
      </c>
      <c r="G42" s="19">
        <v>1132</v>
      </c>
      <c r="H42" s="61">
        <v>1053</v>
      </c>
      <c r="I42" s="62">
        <v>919</v>
      </c>
      <c r="J42" s="62">
        <v>823</v>
      </c>
      <c r="K42" s="61">
        <v>759</v>
      </c>
      <c r="L42" s="61">
        <v>664</v>
      </c>
      <c r="M42" s="61">
        <v>651</v>
      </c>
      <c r="N42" s="61">
        <v>617</v>
      </c>
      <c r="O42" s="61">
        <v>615</v>
      </c>
      <c r="P42" s="61">
        <v>592</v>
      </c>
      <c r="Q42" s="59"/>
    </row>
    <row r="43" spans="1:33">
      <c r="A43" s="237" t="s">
        <v>247</v>
      </c>
      <c r="B43" s="16">
        <v>1</v>
      </c>
      <c r="C43" s="16">
        <v>1</v>
      </c>
      <c r="D43" s="16">
        <v>1</v>
      </c>
      <c r="E43" s="16">
        <v>1</v>
      </c>
      <c r="F43" s="16">
        <v>1</v>
      </c>
      <c r="G43" s="16">
        <v>1</v>
      </c>
      <c r="H43" s="60">
        <v>1</v>
      </c>
      <c r="I43" s="60">
        <v>1</v>
      </c>
      <c r="J43" s="60">
        <v>1</v>
      </c>
      <c r="K43" s="60">
        <v>1</v>
      </c>
      <c r="L43" s="60">
        <v>1</v>
      </c>
      <c r="M43" s="60">
        <v>1</v>
      </c>
      <c r="N43" s="60">
        <v>1</v>
      </c>
      <c r="O43" s="60">
        <v>2</v>
      </c>
      <c r="P43" s="60">
        <v>2</v>
      </c>
      <c r="Q43" s="50"/>
    </row>
    <row r="45" spans="1:33">
      <c r="A45" s="11" t="s">
        <v>164</v>
      </c>
      <c r="B45" s="11"/>
      <c r="C45" s="11"/>
      <c r="D45" s="11"/>
      <c r="E45" s="11"/>
      <c r="F45" s="11"/>
      <c r="G45" s="11"/>
      <c r="H45" s="11"/>
      <c r="I45" s="11"/>
      <c r="J45" s="56"/>
      <c r="K45" s="56"/>
      <c r="L45" s="57"/>
      <c r="M45" s="56"/>
      <c r="N45" s="57"/>
      <c r="O45" s="56"/>
      <c r="P45" s="56"/>
    </row>
    <row r="46" spans="1:33">
      <c r="A46" s="11" t="s">
        <v>167</v>
      </c>
      <c r="B46" s="11"/>
      <c r="C46" s="11"/>
      <c r="D46" s="11"/>
      <c r="E46" s="11"/>
      <c r="F46" s="11"/>
      <c r="G46" s="11"/>
      <c r="H46" s="11"/>
      <c r="I46" s="11"/>
      <c r="J46" s="56"/>
      <c r="K46" s="56"/>
      <c r="L46" s="57"/>
      <c r="M46" s="56"/>
      <c r="N46" s="57"/>
      <c r="O46" s="56"/>
      <c r="P46" s="56"/>
    </row>
    <row r="47" spans="1:33" s="58" customFormat="1">
      <c r="A47" s="11" t="s">
        <v>166</v>
      </c>
      <c r="B47" s="11"/>
      <c r="C47" s="11"/>
      <c r="D47" s="11"/>
      <c r="E47" s="11"/>
      <c r="F47" s="11"/>
      <c r="G47" s="11"/>
      <c r="H47" s="11"/>
      <c r="I47" s="11"/>
      <c r="J47" s="56"/>
      <c r="K47" s="56"/>
      <c r="L47" s="57"/>
      <c r="M47" s="56"/>
      <c r="N47" s="57"/>
      <c r="O47" s="56"/>
      <c r="P47" s="56"/>
      <c r="Q47" s="7"/>
    </row>
    <row r="48" spans="1:33" s="55" customFormat="1">
      <c r="A48" s="11" t="s">
        <v>165</v>
      </c>
      <c r="B48" s="11"/>
      <c r="C48" s="11"/>
      <c r="D48" s="11"/>
      <c r="E48" s="11"/>
      <c r="F48" s="11"/>
      <c r="G48" s="11"/>
      <c r="H48" s="11"/>
      <c r="I48" s="11"/>
      <c r="J48" s="56"/>
      <c r="K48" s="56"/>
      <c r="L48" s="57"/>
      <c r="M48" s="56"/>
      <c r="N48" s="57"/>
      <c r="O48" s="56"/>
      <c r="P48" s="56"/>
      <c r="Q48" s="7"/>
    </row>
    <row r="56" spans="1:17" ht="12.75" customHeight="1"/>
    <row r="57" spans="1:17" s="4" customFormat="1">
      <c r="A57" s="53"/>
      <c r="B57" s="53"/>
      <c r="C57" s="53"/>
      <c r="D57" s="53"/>
      <c r="E57" s="53"/>
      <c r="F57" s="53"/>
      <c r="G57" s="53"/>
      <c r="H57" s="53"/>
      <c r="I57" s="53"/>
      <c r="J57" s="50"/>
      <c r="K57" s="52"/>
      <c r="L57" s="52"/>
      <c r="M57" s="52"/>
      <c r="N57" s="52"/>
      <c r="O57" s="51"/>
      <c r="P57" s="51"/>
      <c r="Q57" s="7"/>
    </row>
    <row r="58" spans="1:17" s="4" customFormat="1">
      <c r="A58" s="53"/>
      <c r="B58" s="53"/>
      <c r="C58" s="53"/>
      <c r="D58" s="53"/>
      <c r="E58" s="53"/>
      <c r="F58" s="53"/>
      <c r="G58" s="53"/>
      <c r="H58" s="53"/>
      <c r="I58" s="53"/>
      <c r="J58" s="50"/>
      <c r="K58" s="52"/>
      <c r="L58" s="52"/>
      <c r="M58" s="52"/>
      <c r="N58" s="52"/>
      <c r="O58" s="51"/>
      <c r="P58" s="51"/>
      <c r="Q58" s="7"/>
    </row>
    <row r="59" spans="1:17" s="4" customFormat="1">
      <c r="A59" s="53"/>
      <c r="B59" s="53"/>
      <c r="C59" s="53"/>
      <c r="D59" s="53"/>
      <c r="E59" s="53"/>
      <c r="F59" s="53"/>
      <c r="G59" s="53"/>
      <c r="H59" s="53"/>
      <c r="I59" s="53"/>
      <c r="J59" s="50"/>
      <c r="K59" s="52"/>
      <c r="L59" s="52"/>
      <c r="M59" s="52"/>
      <c r="N59" s="52"/>
      <c r="O59" s="51"/>
      <c r="P59" s="51"/>
      <c r="Q59" s="7"/>
    </row>
    <row r="60" spans="1:17" s="4" customFormat="1">
      <c r="A60" s="53"/>
      <c r="B60" s="53"/>
      <c r="C60" s="53"/>
      <c r="D60" s="53"/>
      <c r="E60" s="53"/>
      <c r="F60" s="53"/>
      <c r="G60" s="53"/>
      <c r="H60" s="53"/>
      <c r="I60" s="53"/>
      <c r="J60" s="50"/>
      <c r="K60" s="52"/>
      <c r="L60" s="52"/>
      <c r="M60" s="52"/>
      <c r="N60" s="52"/>
      <c r="O60" s="51"/>
      <c r="P60" s="51"/>
      <c r="Q60" s="7"/>
    </row>
  </sheetData>
  <pageMargins left="0.45" right="0.17" top="0.38" bottom="0.17" header="0.37" footer="0.25"/>
  <pageSetup firstPageNumber="15" fitToHeight="2" orientation="portrait" useFirstPageNumber="1" r:id="rId1"/>
  <headerFooter alignWithMargins="0">
    <oddFooter>&amp;C&amp;P of 31</oddFooter>
  </headerFooter>
  <ignoredErrors>
    <ignoredError sqref="C8:C32" formula="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7"/>
  <sheetViews>
    <sheetView showGridLines="0" zoomScale="90" zoomScaleNormal="90" workbookViewId="0">
      <selection activeCell="I1" sqref="I1"/>
    </sheetView>
  </sheetViews>
  <sheetFormatPr defaultColWidth="9.33203125" defaultRowHeight="13.2"/>
  <cols>
    <col min="1" max="1" width="9.33203125" style="77"/>
    <col min="2" max="2" width="14.109375" style="77" customWidth="1"/>
    <col min="3" max="3" width="13.44140625" style="78" customWidth="1"/>
    <col min="4" max="4" width="14.44140625" style="78" customWidth="1"/>
    <col min="5" max="5" width="14.44140625" style="77" customWidth="1"/>
    <col min="6" max="16384" width="9.33203125" style="77"/>
  </cols>
  <sheetData>
    <row r="1" spans="1:7">
      <c r="A1" s="77" t="s">
        <v>8</v>
      </c>
      <c r="B1" s="101"/>
      <c r="C1" s="80"/>
      <c r="D1" s="80"/>
      <c r="E1" s="79"/>
      <c r="F1" s="79"/>
    </row>
    <row r="2" spans="1:7">
      <c r="A2" s="85"/>
      <c r="B2" s="82"/>
      <c r="C2" s="83"/>
      <c r="D2" s="83"/>
      <c r="E2" s="82"/>
      <c r="F2" s="81"/>
    </row>
    <row r="3" spans="1:7">
      <c r="A3" s="98" t="s">
        <v>29</v>
      </c>
      <c r="B3" s="96"/>
      <c r="C3" s="97"/>
      <c r="D3" s="96"/>
      <c r="E3" s="100"/>
      <c r="F3" s="95"/>
    </row>
    <row r="4" spans="1:7" ht="13.5" customHeight="1">
      <c r="A4" s="99" t="s">
        <v>28</v>
      </c>
      <c r="B4" s="96"/>
      <c r="C4" s="97"/>
      <c r="D4" s="96"/>
      <c r="E4" s="95"/>
      <c r="F4" s="95"/>
    </row>
    <row r="5" spans="1:7">
      <c r="A5" s="189" t="s">
        <v>126</v>
      </c>
      <c r="B5" s="96"/>
      <c r="C5" s="97"/>
      <c r="D5" s="96"/>
      <c r="E5" s="95"/>
      <c r="F5" s="95"/>
    </row>
    <row r="6" spans="1:7">
      <c r="A6" s="85"/>
      <c r="B6" s="81"/>
      <c r="C6" s="83"/>
      <c r="D6" s="83"/>
      <c r="E6" s="81"/>
      <c r="F6" s="81"/>
    </row>
    <row r="7" spans="1:7">
      <c r="A7" s="85"/>
      <c r="B7" s="81"/>
      <c r="C7" s="83"/>
      <c r="D7" s="83"/>
      <c r="E7" s="87"/>
      <c r="F7" s="87"/>
    </row>
    <row r="8" spans="1:7">
      <c r="A8" s="85"/>
      <c r="B8" s="94"/>
      <c r="C8" s="93"/>
      <c r="D8" s="235" t="s">
        <v>27</v>
      </c>
      <c r="E8" s="236"/>
      <c r="F8" s="87"/>
    </row>
    <row r="9" spans="1:7" ht="30" customHeight="1">
      <c r="A9" s="85"/>
      <c r="B9" s="197" t="s">
        <v>173</v>
      </c>
      <c r="C9" s="198" t="s">
        <v>174</v>
      </c>
      <c r="D9" s="88" t="s">
        <v>25</v>
      </c>
      <c r="E9" s="199" t="s">
        <v>175</v>
      </c>
      <c r="F9" s="87"/>
    </row>
    <row r="10" spans="1:7" ht="24.75" customHeight="1">
      <c r="A10" s="85"/>
      <c r="B10" s="92">
        <v>2015</v>
      </c>
      <c r="C10" s="91">
        <v>461638</v>
      </c>
      <c r="D10" s="91">
        <v>304329</v>
      </c>
      <c r="E10" s="89">
        <f t="shared" ref="E10:E13" si="0">D10/C10</f>
        <v>0.65923732448368633</v>
      </c>
      <c r="F10" s="87"/>
    </row>
    <row r="11" spans="1:7" ht="12.75" customHeight="1">
      <c r="A11" s="85"/>
      <c r="B11" s="92">
        <v>2014</v>
      </c>
      <c r="C11" s="91">
        <v>467576</v>
      </c>
      <c r="D11" s="91">
        <v>306066</v>
      </c>
      <c r="E11" s="89">
        <f t="shared" si="0"/>
        <v>0.65458021797525967</v>
      </c>
      <c r="F11" s="87"/>
    </row>
    <row r="12" spans="1:7" ht="12.75" customHeight="1">
      <c r="A12" s="85"/>
      <c r="B12" s="92">
        <v>2013</v>
      </c>
      <c r="C12" s="91">
        <v>473739</v>
      </c>
      <c r="D12" s="91">
        <v>307120</v>
      </c>
      <c r="E12" s="89">
        <f t="shared" si="0"/>
        <v>0.64828945896369095</v>
      </c>
      <c r="F12" s="87"/>
    </row>
    <row r="13" spans="1:7">
      <c r="A13" s="85"/>
      <c r="B13" s="92">
        <v>2012</v>
      </c>
      <c r="C13" s="91">
        <v>485919</v>
      </c>
      <c r="D13" s="91">
        <v>311952</v>
      </c>
      <c r="E13" s="89">
        <f t="shared" si="0"/>
        <v>0.64198354046662098</v>
      </c>
      <c r="F13" s="87"/>
    </row>
    <row r="14" spans="1:7">
      <c r="A14" s="85"/>
      <c r="B14" s="92">
        <v>2011</v>
      </c>
      <c r="C14" s="91">
        <v>494178</v>
      </c>
      <c r="D14" s="91">
        <v>314122</v>
      </c>
      <c r="E14" s="89">
        <f t="shared" ref="E14:E24" si="1">D14/C14</f>
        <v>0.63564545568600783</v>
      </c>
      <c r="F14" s="87"/>
    </row>
    <row r="15" spans="1:7">
      <c r="A15" s="85"/>
      <c r="B15" s="92">
        <v>2010</v>
      </c>
      <c r="C15" s="91">
        <v>504575</v>
      </c>
      <c r="D15" s="91">
        <v>318001</v>
      </c>
      <c r="E15" s="89">
        <f t="shared" si="1"/>
        <v>0.63023534657880398</v>
      </c>
      <c r="F15" s="87"/>
    </row>
    <row r="16" spans="1:7">
      <c r="A16" s="85"/>
      <c r="B16" s="92">
        <v>2009</v>
      </c>
      <c r="C16" s="91">
        <v>518523</v>
      </c>
      <c r="D16" s="90">
        <v>323495</v>
      </c>
      <c r="E16" s="89">
        <f t="shared" si="1"/>
        <v>0.62387782219882237</v>
      </c>
      <c r="F16" s="87"/>
      <c r="G16" s="183"/>
    </row>
    <row r="17" spans="1:6">
      <c r="A17" s="85"/>
      <c r="B17" s="92">
        <v>2008</v>
      </c>
      <c r="C17" s="91">
        <v>529882</v>
      </c>
      <c r="D17" s="90">
        <v>325247</v>
      </c>
      <c r="E17" s="89">
        <f t="shared" si="1"/>
        <v>0.61381024454501187</v>
      </c>
      <c r="F17" s="87"/>
    </row>
    <row r="18" spans="1:6" ht="14.25" customHeight="1">
      <c r="A18" s="85"/>
      <c r="B18" s="92">
        <v>2007</v>
      </c>
      <c r="C18" s="91">
        <v>503740</v>
      </c>
      <c r="D18" s="90">
        <v>309865</v>
      </c>
      <c r="E18" s="89">
        <f t="shared" si="1"/>
        <v>0.61512883630444282</v>
      </c>
      <c r="F18" s="87"/>
    </row>
    <row r="19" spans="1:6">
      <c r="A19" s="85"/>
      <c r="B19" s="92">
        <v>2006</v>
      </c>
      <c r="C19" s="91">
        <v>511065</v>
      </c>
      <c r="D19" s="90">
        <v>309333</v>
      </c>
      <c r="E19" s="89">
        <f t="shared" si="1"/>
        <v>0.60527134513222391</v>
      </c>
      <c r="F19" s="87"/>
    </row>
    <row r="20" spans="1:6">
      <c r="A20" s="85"/>
      <c r="B20" s="92">
        <v>2005</v>
      </c>
      <c r="C20" s="91">
        <v>522112</v>
      </c>
      <c r="D20" s="90">
        <v>311828</v>
      </c>
      <c r="E20" s="89">
        <f t="shared" si="1"/>
        <v>0.59724350330963472</v>
      </c>
      <c r="F20" s="87"/>
    </row>
    <row r="21" spans="1:6">
      <c r="A21" s="85"/>
      <c r="B21" s="92">
        <v>2004</v>
      </c>
      <c r="C21" s="91">
        <v>530432</v>
      </c>
      <c r="D21" s="90">
        <v>313545</v>
      </c>
      <c r="E21" s="89">
        <f t="shared" si="1"/>
        <v>0.59111252714768336</v>
      </c>
      <c r="F21" s="87"/>
    </row>
    <row r="22" spans="1:6" ht="24" customHeight="1">
      <c r="A22" s="85"/>
      <c r="B22" s="200">
        <v>2003</v>
      </c>
      <c r="C22" s="201">
        <v>537405</v>
      </c>
      <c r="D22" s="202">
        <v>315413</v>
      </c>
      <c r="E22" s="203">
        <f t="shared" si="1"/>
        <v>0.58691861817437496</v>
      </c>
      <c r="F22" s="87"/>
    </row>
    <row r="23" spans="1:6" ht="15" hidden="1" customHeight="1">
      <c r="A23" s="85"/>
      <c r="B23" s="200">
        <v>2002</v>
      </c>
      <c r="C23" s="201">
        <v>545434</v>
      </c>
      <c r="D23" s="202">
        <v>317389</v>
      </c>
      <c r="E23" s="203">
        <f t="shared" si="1"/>
        <v>0.58190175163264479</v>
      </c>
      <c r="F23" s="87"/>
    </row>
    <row r="24" spans="1:6" hidden="1">
      <c r="A24" s="85"/>
      <c r="B24" s="238">
        <v>2001</v>
      </c>
      <c r="C24" s="239">
        <v>525210</v>
      </c>
      <c r="D24" s="240">
        <v>315276</v>
      </c>
      <c r="E24" s="241">
        <f t="shared" si="1"/>
        <v>0.60028560004569598</v>
      </c>
      <c r="F24" s="87"/>
    </row>
    <row r="25" spans="1:6">
      <c r="A25" s="85"/>
      <c r="B25" s="86"/>
      <c r="C25" s="83"/>
      <c r="D25" s="83"/>
      <c r="E25" s="82"/>
      <c r="F25" s="81"/>
    </row>
    <row r="26" spans="1:6">
      <c r="A26" s="85"/>
      <c r="B26" s="84" t="s">
        <v>24</v>
      </c>
      <c r="C26" s="83"/>
      <c r="D26" s="83"/>
      <c r="E26" s="82"/>
      <c r="F26" s="81"/>
    </row>
    <row r="27" spans="1:6">
      <c r="B27" s="79"/>
      <c r="C27" s="80"/>
      <c r="D27" s="80"/>
      <c r="E27" s="79"/>
      <c r="F27" s="79"/>
    </row>
  </sheetData>
  <printOptions horizontalCentered="1"/>
  <pageMargins left="1" right="0.75" top="1" bottom="1" header="0.5" footer="0.5"/>
  <pageSetup firstPageNumber="16" orientation="portrait" useFirstPageNumber="1" horizontalDpi="4294967292" verticalDpi="4294967292" r:id="rId1"/>
  <headerFooter alignWithMargins="0">
    <oddFooter>&amp;C&amp;8&amp;P of 31</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5"/>
  <sheetViews>
    <sheetView showGridLines="0" zoomScale="90" zoomScaleNormal="90" workbookViewId="0">
      <selection activeCell="K1" sqref="K1"/>
    </sheetView>
  </sheetViews>
  <sheetFormatPr defaultColWidth="9.33203125" defaultRowHeight="13.2"/>
  <cols>
    <col min="1" max="1" width="13.44140625" style="242" customWidth="1"/>
    <col min="2" max="3" width="10.77734375" style="242" customWidth="1"/>
    <col min="4" max="4" width="8.33203125" style="242" customWidth="1"/>
    <col min="5" max="5" width="7.77734375" style="242" customWidth="1"/>
    <col min="6" max="6" width="11" style="242" customWidth="1"/>
    <col min="7" max="7" width="14.6640625" style="242" customWidth="1"/>
    <col min="8" max="8" width="12.6640625" style="242" customWidth="1"/>
    <col min="9" max="9" width="10.6640625" style="242" customWidth="1"/>
    <col min="10" max="254" width="9.77734375" style="242" customWidth="1"/>
    <col min="255" max="16384" width="9.33203125" style="242"/>
  </cols>
  <sheetData>
    <row r="1" spans="1:9">
      <c r="A1" s="271" t="s">
        <v>396</v>
      </c>
      <c r="B1" s="268"/>
      <c r="C1" s="268"/>
      <c r="D1" s="268"/>
      <c r="E1" s="268"/>
      <c r="F1" s="268"/>
      <c r="G1" s="268"/>
      <c r="H1" s="269"/>
      <c r="I1" s="268"/>
    </row>
    <row r="2" spans="1:9" ht="13.5" customHeight="1">
      <c r="A2" s="271" t="s">
        <v>50</v>
      </c>
      <c r="B2" s="268"/>
      <c r="C2" s="268"/>
      <c r="D2" s="268"/>
      <c r="E2" s="268"/>
      <c r="F2" s="268"/>
      <c r="G2" s="268"/>
      <c r="H2" s="269"/>
      <c r="I2" s="268"/>
    </row>
    <row r="3" spans="1:9" ht="13.5" customHeight="1">
      <c r="A3" s="271" t="s">
        <v>395</v>
      </c>
      <c r="B3" s="268"/>
      <c r="C3" s="268"/>
      <c r="D3" s="268"/>
      <c r="E3" s="268"/>
      <c r="F3" s="268"/>
      <c r="G3" s="268"/>
      <c r="H3" s="269"/>
      <c r="I3" s="268"/>
    </row>
    <row r="4" spans="1:9">
      <c r="A4" s="270" t="s">
        <v>394</v>
      </c>
      <c r="B4" s="268"/>
      <c r="C4" s="268"/>
      <c r="D4" s="268"/>
      <c r="E4" s="268"/>
      <c r="F4" s="268"/>
      <c r="G4" s="268"/>
      <c r="H4" s="269"/>
      <c r="I4" s="268"/>
    </row>
    <row r="5" spans="1:9">
      <c r="E5" s="267"/>
      <c r="H5" s="266"/>
    </row>
    <row r="6" spans="1:9" ht="44.25" customHeight="1">
      <c r="A6" s="265"/>
      <c r="B6" s="264" t="s">
        <v>393</v>
      </c>
      <c r="C6" s="263"/>
      <c r="D6" s="263"/>
      <c r="E6" s="263"/>
      <c r="F6" s="263"/>
      <c r="G6" s="263"/>
      <c r="H6" s="262"/>
      <c r="I6" s="261" t="s">
        <v>392</v>
      </c>
    </row>
    <row r="7" spans="1:9" ht="36.75" customHeight="1">
      <c r="A7" s="260" t="s">
        <v>391</v>
      </c>
      <c r="B7" s="259" t="s">
        <v>390</v>
      </c>
      <c r="C7" s="259" t="s">
        <v>389</v>
      </c>
      <c r="D7" s="259" t="s">
        <v>210</v>
      </c>
      <c r="E7" s="258" t="s">
        <v>388</v>
      </c>
      <c r="F7" s="259" t="s">
        <v>80</v>
      </c>
      <c r="G7" s="259" t="s">
        <v>79</v>
      </c>
      <c r="H7" s="258" t="s">
        <v>171</v>
      </c>
      <c r="I7" s="257" t="s">
        <v>387</v>
      </c>
    </row>
    <row r="8" spans="1:9" s="254" customFormat="1" ht="31.5" customHeight="1">
      <c r="A8" s="256" t="s">
        <v>26</v>
      </c>
      <c r="B8" s="255">
        <f t="shared" ref="B8:B23" si="0">SUM(C8:H8)</f>
        <v>590038</v>
      </c>
      <c r="C8" s="255">
        <f t="shared" ref="C8:I8" si="1">SUM(C9:C23)</f>
        <v>122729</v>
      </c>
      <c r="D8" s="255">
        <f t="shared" si="1"/>
        <v>5482</v>
      </c>
      <c r="E8" s="255">
        <f t="shared" si="1"/>
        <v>191</v>
      </c>
      <c r="F8" s="255">
        <f t="shared" si="1"/>
        <v>186786</v>
      </c>
      <c r="G8" s="255">
        <f t="shared" si="1"/>
        <v>116291</v>
      </c>
      <c r="H8" s="255">
        <f t="shared" si="1"/>
        <v>158559</v>
      </c>
      <c r="I8" s="255">
        <f t="shared" si="1"/>
        <v>102628</v>
      </c>
    </row>
    <row r="9" spans="1:9">
      <c r="A9" s="253" t="s">
        <v>386</v>
      </c>
      <c r="B9" s="252">
        <f t="shared" si="0"/>
        <v>153</v>
      </c>
      <c r="C9" s="252">
        <v>153</v>
      </c>
      <c r="D9" s="252">
        <v>0</v>
      </c>
      <c r="E9" s="252">
        <v>0</v>
      </c>
      <c r="F9" s="252">
        <v>0</v>
      </c>
      <c r="G9" s="252">
        <v>0</v>
      </c>
      <c r="H9" s="252">
        <v>0</v>
      </c>
      <c r="I9" s="252">
        <v>0</v>
      </c>
    </row>
    <row r="10" spans="1:9">
      <c r="A10" s="253" t="s">
        <v>385</v>
      </c>
      <c r="B10" s="252">
        <f t="shared" si="0"/>
        <v>16905</v>
      </c>
      <c r="C10" s="252">
        <v>13095</v>
      </c>
      <c r="D10" s="252">
        <v>25</v>
      </c>
      <c r="E10" s="252">
        <v>3</v>
      </c>
      <c r="F10" s="252">
        <v>3520</v>
      </c>
      <c r="G10" s="252">
        <v>262</v>
      </c>
      <c r="H10" s="252">
        <v>0</v>
      </c>
      <c r="I10" s="252">
        <v>34</v>
      </c>
    </row>
    <row r="11" spans="1:9">
      <c r="A11" s="253" t="s">
        <v>384</v>
      </c>
      <c r="B11" s="252">
        <f t="shared" si="0"/>
        <v>56021</v>
      </c>
      <c r="C11" s="252">
        <v>30803</v>
      </c>
      <c r="D11" s="252">
        <v>107</v>
      </c>
      <c r="E11" s="252">
        <v>38</v>
      </c>
      <c r="F11" s="252">
        <v>14880</v>
      </c>
      <c r="G11" s="252">
        <v>9621</v>
      </c>
      <c r="H11" s="252">
        <v>572</v>
      </c>
      <c r="I11" s="252">
        <v>3266</v>
      </c>
    </row>
    <row r="12" spans="1:9">
      <c r="A12" s="253" t="s">
        <v>383</v>
      </c>
      <c r="B12" s="252">
        <f t="shared" si="0"/>
        <v>63233</v>
      </c>
      <c r="C12" s="252">
        <v>24953</v>
      </c>
      <c r="D12" s="252">
        <v>164</v>
      </c>
      <c r="E12" s="252">
        <v>31</v>
      </c>
      <c r="F12" s="252">
        <v>14322</v>
      </c>
      <c r="G12" s="252">
        <v>18564</v>
      </c>
      <c r="H12" s="252">
        <v>5199</v>
      </c>
      <c r="I12" s="252">
        <v>8352</v>
      </c>
    </row>
    <row r="13" spans="1:9">
      <c r="A13" s="253" t="s">
        <v>382</v>
      </c>
      <c r="B13" s="252">
        <f t="shared" si="0"/>
        <v>54414</v>
      </c>
      <c r="C13" s="252">
        <v>16108</v>
      </c>
      <c r="D13" s="252">
        <v>197</v>
      </c>
      <c r="E13" s="252">
        <v>10</v>
      </c>
      <c r="F13" s="252">
        <v>13248</v>
      </c>
      <c r="G13" s="252">
        <v>12848</v>
      </c>
      <c r="H13" s="252">
        <v>12003</v>
      </c>
      <c r="I13" s="252">
        <v>11978</v>
      </c>
    </row>
    <row r="14" spans="1:9">
      <c r="A14" s="253" t="s">
        <v>381</v>
      </c>
      <c r="B14" s="252">
        <f t="shared" si="0"/>
        <v>48954</v>
      </c>
      <c r="C14" s="252">
        <v>11195</v>
      </c>
      <c r="D14" s="252">
        <v>209</v>
      </c>
      <c r="E14" s="252">
        <v>7</v>
      </c>
      <c r="F14" s="252">
        <v>12904</v>
      </c>
      <c r="G14" s="252">
        <v>9132</v>
      </c>
      <c r="H14" s="252">
        <v>15507</v>
      </c>
      <c r="I14" s="252">
        <v>11381</v>
      </c>
    </row>
    <row r="15" spans="1:9">
      <c r="A15" s="253" t="s">
        <v>380</v>
      </c>
      <c r="B15" s="252">
        <f t="shared" si="0"/>
        <v>49077</v>
      </c>
      <c r="C15" s="252">
        <v>8569</v>
      </c>
      <c r="D15" s="252">
        <v>277</v>
      </c>
      <c r="E15" s="252">
        <v>4</v>
      </c>
      <c r="F15" s="252">
        <v>13737</v>
      </c>
      <c r="G15" s="252">
        <v>8153</v>
      </c>
      <c r="H15" s="252">
        <v>18337</v>
      </c>
      <c r="I15" s="252">
        <v>10746</v>
      </c>
    </row>
    <row r="16" spans="1:9">
      <c r="A16" s="253" t="s">
        <v>379</v>
      </c>
      <c r="B16" s="252">
        <f t="shared" si="0"/>
        <v>50803</v>
      </c>
      <c r="C16" s="252">
        <v>4840</v>
      </c>
      <c r="D16" s="252">
        <v>416</v>
      </c>
      <c r="E16" s="252">
        <v>11</v>
      </c>
      <c r="F16" s="252">
        <v>14581</v>
      </c>
      <c r="G16" s="252">
        <v>7897</v>
      </c>
      <c r="H16" s="252">
        <v>23058</v>
      </c>
      <c r="I16" s="252">
        <v>11434</v>
      </c>
    </row>
    <row r="17" spans="1:10">
      <c r="A17" s="253" t="s">
        <v>378</v>
      </c>
      <c r="B17" s="252">
        <f t="shared" si="0"/>
        <v>59897</v>
      </c>
      <c r="C17" s="252">
        <v>4457</v>
      </c>
      <c r="D17" s="252">
        <v>694</v>
      </c>
      <c r="E17" s="252">
        <v>11</v>
      </c>
      <c r="F17" s="252">
        <v>19668</v>
      </c>
      <c r="G17" s="252">
        <v>9245</v>
      </c>
      <c r="H17" s="252">
        <v>25822</v>
      </c>
      <c r="I17" s="252">
        <v>10508</v>
      </c>
    </row>
    <row r="18" spans="1:10">
      <c r="A18" s="253" t="s">
        <v>377</v>
      </c>
      <c r="B18" s="252">
        <f t="shared" si="0"/>
        <v>62874</v>
      </c>
      <c r="C18" s="252">
        <v>3500</v>
      </c>
      <c r="D18" s="252">
        <v>915</v>
      </c>
      <c r="E18" s="252">
        <v>22</v>
      </c>
      <c r="F18" s="252">
        <v>24078</v>
      </c>
      <c r="G18" s="252">
        <v>10139</v>
      </c>
      <c r="H18" s="252">
        <v>24220</v>
      </c>
      <c r="I18" s="252">
        <v>9565</v>
      </c>
    </row>
    <row r="19" spans="1:10">
      <c r="A19" s="253" t="s">
        <v>376</v>
      </c>
      <c r="B19" s="252">
        <f t="shared" si="0"/>
        <v>54289</v>
      </c>
      <c r="C19" s="252">
        <v>2375</v>
      </c>
      <c r="D19" s="252">
        <v>939</v>
      </c>
      <c r="E19" s="252">
        <v>23</v>
      </c>
      <c r="F19" s="252">
        <v>23605</v>
      </c>
      <c r="G19" s="252">
        <v>10523</v>
      </c>
      <c r="H19" s="252">
        <v>16824</v>
      </c>
      <c r="I19" s="252">
        <v>8658</v>
      </c>
    </row>
    <row r="20" spans="1:10">
      <c r="A20" s="253" t="s">
        <v>375</v>
      </c>
      <c r="B20" s="252">
        <f t="shared" si="0"/>
        <v>40936</v>
      </c>
      <c r="C20" s="252">
        <v>1540</v>
      </c>
      <c r="D20" s="252">
        <v>744</v>
      </c>
      <c r="E20" s="252">
        <v>10</v>
      </c>
      <c r="F20" s="252">
        <v>18038</v>
      </c>
      <c r="G20" s="252">
        <v>10420</v>
      </c>
      <c r="H20" s="252">
        <v>10184</v>
      </c>
      <c r="I20" s="252">
        <v>7733</v>
      </c>
    </row>
    <row r="21" spans="1:10">
      <c r="A21" s="253" t="s">
        <v>374</v>
      </c>
      <c r="B21" s="252">
        <f t="shared" si="0"/>
        <v>18983</v>
      </c>
      <c r="C21" s="252">
        <v>746</v>
      </c>
      <c r="D21" s="252">
        <v>471</v>
      </c>
      <c r="E21" s="252">
        <v>11</v>
      </c>
      <c r="F21" s="252">
        <v>8320</v>
      </c>
      <c r="G21" s="252">
        <v>5151</v>
      </c>
      <c r="H21" s="252">
        <v>4284</v>
      </c>
      <c r="I21" s="252">
        <v>4945</v>
      </c>
    </row>
    <row r="22" spans="1:10">
      <c r="A22" s="253" t="s">
        <v>373</v>
      </c>
      <c r="B22" s="252">
        <f t="shared" si="0"/>
        <v>8799</v>
      </c>
      <c r="C22" s="252">
        <v>271</v>
      </c>
      <c r="D22" s="252">
        <v>216</v>
      </c>
      <c r="E22" s="252">
        <v>6</v>
      </c>
      <c r="F22" s="252">
        <v>3808</v>
      </c>
      <c r="G22" s="252">
        <v>2732</v>
      </c>
      <c r="H22" s="252">
        <v>1766</v>
      </c>
      <c r="I22" s="252">
        <v>2531</v>
      </c>
    </row>
    <row r="23" spans="1:10" ht="24.75" customHeight="1">
      <c r="A23" s="251" t="s">
        <v>372</v>
      </c>
      <c r="B23" s="250">
        <f t="shared" si="0"/>
        <v>4700</v>
      </c>
      <c r="C23" s="250">
        <v>124</v>
      </c>
      <c r="D23" s="250">
        <v>108</v>
      </c>
      <c r="E23" s="250">
        <v>4</v>
      </c>
      <c r="F23" s="250">
        <v>2077</v>
      </c>
      <c r="G23" s="250">
        <v>1604</v>
      </c>
      <c r="H23" s="250">
        <v>783</v>
      </c>
      <c r="I23" s="250">
        <v>1497</v>
      </c>
      <c r="J23" s="249"/>
    </row>
    <row r="24" spans="1:10" ht="12" customHeight="1">
      <c r="B24" s="243"/>
      <c r="C24" s="243"/>
      <c r="D24" s="243"/>
      <c r="E24" s="243"/>
      <c r="F24" s="243"/>
      <c r="G24" s="243"/>
      <c r="H24" s="243"/>
      <c r="I24" s="243"/>
    </row>
    <row r="25" spans="1:10" s="246" customFormat="1">
      <c r="A25" s="248" t="s">
        <v>371</v>
      </c>
      <c r="J25" s="247"/>
    </row>
    <row r="26" spans="1:10" s="246" customFormat="1">
      <c r="A26" s="248" t="s">
        <v>370</v>
      </c>
      <c r="J26" s="247"/>
    </row>
    <row r="27" spans="1:10" s="246" customFormat="1">
      <c r="A27" s="248" t="s">
        <v>369</v>
      </c>
      <c r="J27" s="247"/>
    </row>
    <row r="28" spans="1:10">
      <c r="A28" s="245" t="s">
        <v>368</v>
      </c>
    </row>
    <row r="29" spans="1:10">
      <c r="A29" s="244" t="s">
        <v>367</v>
      </c>
    </row>
    <row r="33" spans="9:10">
      <c r="I33" s="243"/>
      <c r="J33" s="243"/>
    </row>
    <row r="34" spans="9:10">
      <c r="I34" s="243"/>
      <c r="J34" s="243"/>
    </row>
    <row r="55" spans="2:10">
      <c r="I55" s="243"/>
      <c r="J55" s="243"/>
    </row>
    <row r="63" spans="2:10">
      <c r="B63" s="243"/>
      <c r="C63" s="243"/>
      <c r="D63" s="243"/>
      <c r="E63" s="243"/>
      <c r="F63" s="243"/>
      <c r="G63" s="243"/>
      <c r="H63" s="243"/>
    </row>
    <row r="64" spans="2:10">
      <c r="B64" s="243"/>
      <c r="C64" s="243"/>
      <c r="D64" s="243"/>
      <c r="E64" s="243"/>
      <c r="F64" s="243"/>
      <c r="G64" s="243"/>
      <c r="H64" s="243"/>
    </row>
    <row r="66" spans="2:6">
      <c r="B66" s="243"/>
      <c r="C66" s="243"/>
      <c r="D66" s="243"/>
      <c r="F66" s="243"/>
    </row>
    <row r="84" spans="2:8">
      <c r="B84" s="243"/>
      <c r="C84" s="243"/>
      <c r="D84" s="243"/>
      <c r="F84" s="243"/>
    </row>
    <row r="85" spans="2:8">
      <c r="B85" s="243"/>
      <c r="C85" s="243"/>
      <c r="D85" s="243"/>
      <c r="E85" s="243"/>
      <c r="F85" s="243"/>
      <c r="G85" s="243"/>
      <c r="H85" s="243"/>
    </row>
  </sheetData>
  <pageMargins left="0.75" right="0.5" top="1" bottom="1" header="0.5" footer="0.5"/>
  <pageSetup firstPageNumber="17" orientation="portrait" useFirstPageNumber="1" horizontalDpi="4294967292" verticalDpi="4294967292" r:id="rId1"/>
  <headerFooter alignWithMargins="0">
    <oddFooter>&amp;C &amp;P of 31</oddFooter>
  </headerFooter>
  <ignoredErrors>
    <ignoredError sqref="B9:B23" formulaRange="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93"/>
  <sheetViews>
    <sheetView showGridLines="0" zoomScale="90" zoomScaleNormal="90" workbookViewId="0">
      <selection activeCell="K1" sqref="K1"/>
    </sheetView>
  </sheetViews>
  <sheetFormatPr defaultColWidth="9.33203125" defaultRowHeight="13.2"/>
  <cols>
    <col min="1" max="1" width="13.6640625" style="272" customWidth="1"/>
    <col min="2" max="3" width="9.77734375" style="272" customWidth="1"/>
    <col min="4" max="4" width="8" style="272" customWidth="1"/>
    <col min="5" max="5" width="7.77734375" style="272" customWidth="1"/>
    <col min="6" max="6" width="10.109375" style="272" customWidth="1"/>
    <col min="7" max="7" width="14.77734375" style="272" customWidth="1"/>
    <col min="8" max="8" width="12.33203125" style="272" customWidth="1"/>
    <col min="9" max="9" width="11.44140625" style="272" customWidth="1"/>
    <col min="10" max="254" width="9.77734375" style="272" customWidth="1"/>
    <col min="255" max="16384" width="9.33203125" style="272"/>
  </cols>
  <sheetData>
    <row r="1" spans="1:9">
      <c r="A1" s="270" t="s">
        <v>398</v>
      </c>
      <c r="B1" s="295"/>
      <c r="C1" s="295"/>
      <c r="D1" s="295"/>
      <c r="E1" s="295"/>
      <c r="F1" s="295"/>
      <c r="G1" s="295"/>
      <c r="H1" s="296"/>
      <c r="I1" s="295"/>
    </row>
    <row r="2" spans="1:9" ht="13.5" customHeight="1">
      <c r="A2" s="270" t="s">
        <v>397</v>
      </c>
      <c r="B2" s="295"/>
      <c r="C2" s="295"/>
      <c r="D2" s="295"/>
      <c r="E2" s="295"/>
      <c r="F2" s="295"/>
      <c r="G2" s="295"/>
      <c r="H2" s="296"/>
      <c r="I2" s="295"/>
    </row>
    <row r="3" spans="1:9" ht="13.5" customHeight="1">
      <c r="A3" s="270" t="s">
        <v>395</v>
      </c>
      <c r="B3" s="295"/>
      <c r="C3" s="295"/>
      <c r="D3" s="295"/>
      <c r="E3" s="295"/>
      <c r="F3" s="295"/>
      <c r="G3" s="295"/>
      <c r="H3" s="296"/>
      <c r="I3" s="295"/>
    </row>
    <row r="4" spans="1:9">
      <c r="A4" s="270" t="s">
        <v>394</v>
      </c>
      <c r="B4" s="295"/>
      <c r="C4" s="295"/>
      <c r="D4" s="295"/>
      <c r="E4" s="295"/>
      <c r="F4" s="295"/>
      <c r="G4" s="295"/>
      <c r="H4" s="296"/>
      <c r="I4" s="295"/>
    </row>
    <row r="5" spans="1:9">
      <c r="H5" s="294"/>
    </row>
    <row r="6" spans="1:9" ht="44.25" customHeight="1">
      <c r="A6" s="293"/>
      <c r="B6" s="292" t="s">
        <v>393</v>
      </c>
      <c r="C6" s="291"/>
      <c r="D6" s="291"/>
      <c r="E6" s="291"/>
      <c r="F6" s="291"/>
      <c r="G6" s="291"/>
      <c r="H6" s="290"/>
      <c r="I6" s="289" t="s">
        <v>392</v>
      </c>
    </row>
    <row r="7" spans="1:9" ht="36.75" customHeight="1">
      <c r="A7" s="288" t="s">
        <v>391</v>
      </c>
      <c r="B7" s="287" t="s">
        <v>390</v>
      </c>
      <c r="C7" s="287" t="s">
        <v>389</v>
      </c>
      <c r="D7" s="287" t="s">
        <v>210</v>
      </c>
      <c r="E7" s="286" t="s">
        <v>388</v>
      </c>
      <c r="F7" s="287" t="s">
        <v>80</v>
      </c>
      <c r="G7" s="287" t="s">
        <v>79</v>
      </c>
      <c r="H7" s="286" t="s">
        <v>171</v>
      </c>
      <c r="I7" s="285" t="s">
        <v>387</v>
      </c>
    </row>
    <row r="8" spans="1:9" ht="32.25" customHeight="1">
      <c r="A8" s="284" t="s">
        <v>26</v>
      </c>
      <c r="B8" s="283">
        <f t="shared" ref="B8:B23" si="0">SUM(C8:H8)</f>
        <v>39287</v>
      </c>
      <c r="C8" s="283">
        <f t="shared" ref="C8:I8" si="1">SUM(C9:C23)</f>
        <v>14580</v>
      </c>
      <c r="D8" s="283">
        <f t="shared" si="1"/>
        <v>211</v>
      </c>
      <c r="E8" s="283">
        <f t="shared" si="1"/>
        <v>16</v>
      </c>
      <c r="F8" s="283">
        <f t="shared" si="1"/>
        <v>11339</v>
      </c>
      <c r="G8" s="283">
        <f t="shared" si="1"/>
        <v>6587</v>
      </c>
      <c r="H8" s="283">
        <f t="shared" si="1"/>
        <v>6554</v>
      </c>
      <c r="I8" s="283">
        <f t="shared" si="1"/>
        <v>6669</v>
      </c>
    </row>
    <row r="9" spans="1:9">
      <c r="A9" s="282" t="s">
        <v>386</v>
      </c>
      <c r="B9" s="281">
        <f t="shared" si="0"/>
        <v>29</v>
      </c>
      <c r="C9" s="281">
        <v>29</v>
      </c>
      <c r="D9" s="281">
        <v>0</v>
      </c>
      <c r="E9" s="281">
        <v>0</v>
      </c>
      <c r="F9" s="281">
        <v>0</v>
      </c>
      <c r="G9" s="281">
        <v>0</v>
      </c>
      <c r="H9" s="281">
        <v>0</v>
      </c>
      <c r="I9" s="281">
        <v>0</v>
      </c>
    </row>
    <row r="10" spans="1:9">
      <c r="A10" s="282" t="s">
        <v>385</v>
      </c>
      <c r="B10" s="281">
        <f t="shared" si="0"/>
        <v>2393</v>
      </c>
      <c r="C10" s="281">
        <v>1937</v>
      </c>
      <c r="D10" s="281">
        <v>2</v>
      </c>
      <c r="E10" s="281">
        <v>1</v>
      </c>
      <c r="F10" s="281">
        <v>423</v>
      </c>
      <c r="G10" s="281">
        <v>30</v>
      </c>
      <c r="H10" s="281">
        <v>0</v>
      </c>
      <c r="I10" s="281">
        <v>3</v>
      </c>
    </row>
    <row r="11" spans="1:9">
      <c r="A11" s="282" t="s">
        <v>384</v>
      </c>
      <c r="B11" s="281">
        <f t="shared" si="0"/>
        <v>6339</v>
      </c>
      <c r="C11" s="281">
        <v>4036</v>
      </c>
      <c r="D11" s="281">
        <v>22</v>
      </c>
      <c r="E11" s="281">
        <v>5</v>
      </c>
      <c r="F11" s="281">
        <v>1481</v>
      </c>
      <c r="G11" s="281">
        <v>762</v>
      </c>
      <c r="H11" s="281">
        <v>33</v>
      </c>
      <c r="I11" s="281">
        <v>284</v>
      </c>
    </row>
    <row r="12" spans="1:9">
      <c r="A12" s="282" t="s">
        <v>383</v>
      </c>
      <c r="B12" s="281">
        <f t="shared" si="0"/>
        <v>5674</v>
      </c>
      <c r="C12" s="281">
        <v>2888</v>
      </c>
      <c r="D12" s="281">
        <v>15</v>
      </c>
      <c r="E12" s="281">
        <v>3</v>
      </c>
      <c r="F12" s="281">
        <v>1169</v>
      </c>
      <c r="G12" s="281">
        <v>1297</v>
      </c>
      <c r="H12" s="281">
        <v>302</v>
      </c>
      <c r="I12" s="281">
        <v>695</v>
      </c>
    </row>
    <row r="13" spans="1:9">
      <c r="A13" s="282" t="s">
        <v>382</v>
      </c>
      <c r="B13" s="281">
        <f t="shared" si="0"/>
        <v>4291</v>
      </c>
      <c r="C13" s="281">
        <v>1763</v>
      </c>
      <c r="D13" s="281">
        <v>13</v>
      </c>
      <c r="E13" s="281">
        <v>1</v>
      </c>
      <c r="F13" s="281">
        <v>908</v>
      </c>
      <c r="G13" s="281">
        <v>852</v>
      </c>
      <c r="H13" s="281">
        <v>754</v>
      </c>
      <c r="I13" s="281">
        <v>968</v>
      </c>
    </row>
    <row r="14" spans="1:9">
      <c r="A14" s="282" t="s">
        <v>381</v>
      </c>
      <c r="B14" s="281">
        <f t="shared" si="0"/>
        <v>3494</v>
      </c>
      <c r="C14" s="281">
        <v>1174</v>
      </c>
      <c r="D14" s="281">
        <v>7</v>
      </c>
      <c r="E14" s="281">
        <v>0</v>
      </c>
      <c r="F14" s="281">
        <v>763</v>
      </c>
      <c r="G14" s="281">
        <v>599</v>
      </c>
      <c r="H14" s="281">
        <v>951</v>
      </c>
      <c r="I14" s="281">
        <v>938</v>
      </c>
    </row>
    <row r="15" spans="1:9">
      <c r="A15" s="282" t="s">
        <v>380</v>
      </c>
      <c r="B15" s="281">
        <f t="shared" si="0"/>
        <v>3072</v>
      </c>
      <c r="C15" s="281">
        <v>913</v>
      </c>
      <c r="D15" s="281">
        <v>4</v>
      </c>
      <c r="E15" s="281">
        <v>0</v>
      </c>
      <c r="F15" s="281">
        <v>703</v>
      </c>
      <c r="G15" s="281">
        <v>418</v>
      </c>
      <c r="H15" s="281">
        <v>1034</v>
      </c>
      <c r="I15" s="281">
        <v>864</v>
      </c>
    </row>
    <row r="16" spans="1:9">
      <c r="A16" s="282" t="s">
        <v>379</v>
      </c>
      <c r="B16" s="281">
        <f t="shared" si="0"/>
        <v>2731</v>
      </c>
      <c r="C16" s="281">
        <v>522</v>
      </c>
      <c r="D16" s="281">
        <v>10</v>
      </c>
      <c r="E16" s="281">
        <v>0</v>
      </c>
      <c r="F16" s="281">
        <v>758</v>
      </c>
      <c r="G16" s="281">
        <v>361</v>
      </c>
      <c r="H16" s="281">
        <v>1080</v>
      </c>
      <c r="I16" s="281">
        <v>822</v>
      </c>
    </row>
    <row r="17" spans="1:10">
      <c r="A17" s="282" t="s">
        <v>378</v>
      </c>
      <c r="B17" s="281">
        <f t="shared" si="0"/>
        <v>2964</v>
      </c>
      <c r="C17" s="281">
        <v>504</v>
      </c>
      <c r="D17" s="281">
        <v>26</v>
      </c>
      <c r="E17" s="281">
        <v>0</v>
      </c>
      <c r="F17" s="281">
        <v>953</v>
      </c>
      <c r="G17" s="281">
        <v>456</v>
      </c>
      <c r="H17" s="281">
        <v>1025</v>
      </c>
      <c r="I17" s="281">
        <v>641</v>
      </c>
    </row>
    <row r="18" spans="1:10">
      <c r="A18" s="282" t="s">
        <v>377</v>
      </c>
      <c r="B18" s="281">
        <f t="shared" si="0"/>
        <v>3060</v>
      </c>
      <c r="C18" s="281">
        <v>366</v>
      </c>
      <c r="D18" s="281">
        <v>48</v>
      </c>
      <c r="E18" s="281">
        <v>1</v>
      </c>
      <c r="F18" s="281">
        <v>1381</v>
      </c>
      <c r="G18" s="281">
        <v>510</v>
      </c>
      <c r="H18" s="281">
        <v>754</v>
      </c>
      <c r="I18" s="281">
        <v>544</v>
      </c>
    </row>
    <row r="19" spans="1:10">
      <c r="A19" s="282" t="s">
        <v>376</v>
      </c>
      <c r="B19" s="281">
        <f t="shared" si="0"/>
        <v>2589</v>
      </c>
      <c r="C19" s="281">
        <v>237</v>
      </c>
      <c r="D19" s="281">
        <v>33</v>
      </c>
      <c r="E19" s="281">
        <v>2</v>
      </c>
      <c r="F19" s="281">
        <v>1322</v>
      </c>
      <c r="G19" s="281">
        <v>585</v>
      </c>
      <c r="H19" s="281">
        <v>410</v>
      </c>
      <c r="I19" s="281">
        <v>433</v>
      </c>
    </row>
    <row r="20" spans="1:10">
      <c r="A20" s="282" t="s">
        <v>375</v>
      </c>
      <c r="B20" s="281">
        <f t="shared" si="0"/>
        <v>1768</v>
      </c>
      <c r="C20" s="281">
        <v>133</v>
      </c>
      <c r="D20" s="281">
        <v>12</v>
      </c>
      <c r="E20" s="281">
        <v>1</v>
      </c>
      <c r="F20" s="281">
        <v>991</v>
      </c>
      <c r="G20" s="281">
        <v>500</v>
      </c>
      <c r="H20" s="281">
        <v>131</v>
      </c>
      <c r="I20" s="281">
        <v>250</v>
      </c>
    </row>
    <row r="21" spans="1:10">
      <c r="A21" s="282" t="s">
        <v>374</v>
      </c>
      <c r="B21" s="281">
        <f t="shared" si="0"/>
        <v>550</v>
      </c>
      <c r="C21" s="281">
        <v>50</v>
      </c>
      <c r="D21" s="281">
        <v>12</v>
      </c>
      <c r="E21" s="281">
        <v>1</v>
      </c>
      <c r="F21" s="281">
        <v>324</v>
      </c>
      <c r="G21" s="281">
        <v>115</v>
      </c>
      <c r="H21" s="281">
        <v>48</v>
      </c>
      <c r="I21" s="281">
        <v>128</v>
      </c>
    </row>
    <row r="22" spans="1:10">
      <c r="A22" s="282" t="s">
        <v>373</v>
      </c>
      <c r="B22" s="281">
        <f t="shared" si="0"/>
        <v>215</v>
      </c>
      <c r="C22" s="281">
        <v>19</v>
      </c>
      <c r="D22" s="281">
        <v>5</v>
      </c>
      <c r="E22" s="281">
        <v>1</v>
      </c>
      <c r="F22" s="281">
        <v>110</v>
      </c>
      <c r="G22" s="281">
        <v>58</v>
      </c>
      <c r="H22" s="281">
        <v>22</v>
      </c>
      <c r="I22" s="281">
        <v>62</v>
      </c>
    </row>
    <row r="23" spans="1:10" ht="24" customHeight="1">
      <c r="A23" s="280" t="s">
        <v>372</v>
      </c>
      <c r="B23" s="279">
        <f t="shared" si="0"/>
        <v>118</v>
      </c>
      <c r="C23" s="279">
        <v>9</v>
      </c>
      <c r="D23" s="279">
        <v>2</v>
      </c>
      <c r="E23" s="279">
        <v>0</v>
      </c>
      <c r="F23" s="279">
        <v>53</v>
      </c>
      <c r="G23" s="279">
        <v>44</v>
      </c>
      <c r="H23" s="279">
        <v>10</v>
      </c>
      <c r="I23" s="279">
        <v>37</v>
      </c>
    </row>
    <row r="24" spans="1:10" ht="12" customHeight="1">
      <c r="B24" s="273"/>
      <c r="C24" s="273"/>
      <c r="D24" s="273"/>
      <c r="E24" s="273"/>
      <c r="F24" s="273"/>
      <c r="G24" s="273"/>
      <c r="H24" s="273"/>
      <c r="I24" s="273"/>
    </row>
    <row r="25" spans="1:10" s="276" customFormat="1">
      <c r="A25" s="278" t="s">
        <v>371</v>
      </c>
      <c r="J25" s="277"/>
    </row>
    <row r="26" spans="1:10" s="276" customFormat="1">
      <c r="A26" s="278" t="s">
        <v>370</v>
      </c>
      <c r="J26" s="277"/>
    </row>
    <row r="27" spans="1:10" s="276" customFormat="1">
      <c r="A27" s="278" t="s">
        <v>369</v>
      </c>
      <c r="J27" s="277"/>
    </row>
    <row r="28" spans="1:10">
      <c r="A28" s="275" t="s">
        <v>368</v>
      </c>
    </row>
    <row r="29" spans="1:10">
      <c r="A29" s="274" t="s">
        <v>367</v>
      </c>
    </row>
    <row r="41" spans="9:10">
      <c r="I41" s="273"/>
      <c r="J41" s="273"/>
    </row>
    <row r="42" spans="9:10">
      <c r="I42" s="273"/>
      <c r="J42" s="273"/>
    </row>
    <row r="63" spans="9:10">
      <c r="I63" s="273"/>
      <c r="J63" s="273"/>
    </row>
    <row r="71" spans="2:8">
      <c r="B71" s="273"/>
      <c r="C71" s="273"/>
      <c r="D71" s="273"/>
      <c r="E71" s="273"/>
      <c r="F71" s="273"/>
      <c r="G71" s="273"/>
      <c r="H71" s="273"/>
    </row>
    <row r="72" spans="2:8">
      <c r="B72" s="273"/>
      <c r="C72" s="273"/>
      <c r="D72" s="273"/>
      <c r="E72" s="273"/>
      <c r="F72" s="273"/>
      <c r="G72" s="273"/>
      <c r="H72" s="273"/>
    </row>
    <row r="74" spans="2:8">
      <c r="B74" s="273"/>
      <c r="C74" s="273"/>
      <c r="D74" s="273"/>
      <c r="F74" s="273"/>
    </row>
    <row r="92" spans="2:8">
      <c r="B92" s="273"/>
      <c r="C92" s="273"/>
      <c r="D92" s="273"/>
      <c r="F92" s="273"/>
    </row>
    <row r="93" spans="2:8">
      <c r="B93" s="273"/>
      <c r="C93" s="273"/>
      <c r="D93" s="273"/>
      <c r="E93" s="273"/>
      <c r="F93" s="273"/>
      <c r="G93" s="273"/>
      <c r="H93" s="273"/>
    </row>
  </sheetData>
  <pageMargins left="1" right="0.5" top="1" bottom="1" header="0.5" footer="0.5"/>
  <pageSetup firstPageNumber="18" orientation="portrait" useFirstPageNumber="1" horizontalDpi="4294967292" verticalDpi="4294967292" r:id="rId1"/>
  <headerFooter alignWithMargins="0">
    <oddFooter>&amp;C &amp;P of 31</oddFooter>
  </headerFooter>
  <ignoredErrors>
    <ignoredError sqref="B9:B23" formulaRange="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94"/>
  <sheetViews>
    <sheetView showGridLines="0" zoomScaleNormal="100" workbookViewId="0">
      <selection activeCell="K1" sqref="K1"/>
    </sheetView>
  </sheetViews>
  <sheetFormatPr defaultColWidth="9.33203125" defaultRowHeight="13.2"/>
  <cols>
    <col min="1" max="1" width="11.33203125" style="272" customWidth="1"/>
    <col min="2" max="2" width="11.6640625" style="272" customWidth="1"/>
    <col min="3" max="3" width="10.77734375" style="272" customWidth="1"/>
    <col min="4" max="4" width="10.33203125" style="272" customWidth="1"/>
    <col min="5" max="5" width="10" style="272" customWidth="1"/>
    <col min="6" max="6" width="11.77734375" style="272" customWidth="1"/>
    <col min="7" max="7" width="15.109375" style="272" customWidth="1"/>
    <col min="8" max="8" width="12.33203125" style="272" customWidth="1"/>
    <col min="9" max="252" width="9.77734375" style="272" customWidth="1"/>
    <col min="253" max="16384" width="9.33203125" style="272"/>
  </cols>
  <sheetData>
    <row r="1" spans="1:8">
      <c r="A1" s="270" t="s">
        <v>408</v>
      </c>
      <c r="B1" s="295"/>
      <c r="C1" s="295"/>
      <c r="D1" s="295"/>
      <c r="E1" s="296"/>
      <c r="F1" s="296"/>
      <c r="G1" s="295"/>
      <c r="H1" s="295"/>
    </row>
    <row r="2" spans="1:8" ht="13.5" customHeight="1">
      <c r="A2" s="270" t="s">
        <v>407</v>
      </c>
      <c r="B2" s="295"/>
      <c r="C2" s="295"/>
      <c r="D2" s="295"/>
      <c r="E2" s="296"/>
      <c r="F2" s="296"/>
      <c r="G2" s="295"/>
      <c r="H2" s="295"/>
    </row>
    <row r="3" spans="1:8">
      <c r="A3" s="189" t="s">
        <v>126</v>
      </c>
      <c r="B3" s="295"/>
      <c r="C3" s="296"/>
      <c r="D3" s="296"/>
      <c r="E3" s="296"/>
      <c r="F3" s="296"/>
      <c r="G3" s="295"/>
      <c r="H3" s="295"/>
    </row>
    <row r="4" spans="1:8">
      <c r="A4" s="308"/>
      <c r="B4" s="308"/>
      <c r="C4" s="308"/>
      <c r="D4" s="308"/>
      <c r="E4" s="308"/>
      <c r="F4" s="294"/>
      <c r="G4" s="308"/>
      <c r="H4" s="308"/>
    </row>
    <row r="5" spans="1:8" ht="44.25" customHeight="1">
      <c r="A5" s="293"/>
      <c r="B5" s="292" t="s">
        <v>393</v>
      </c>
      <c r="C5" s="291"/>
      <c r="D5" s="291"/>
      <c r="E5" s="291"/>
      <c r="F5" s="291"/>
      <c r="G5" s="291"/>
      <c r="H5" s="290"/>
    </row>
    <row r="6" spans="1:8" ht="36.75" customHeight="1">
      <c r="A6" s="307" t="s">
        <v>173</v>
      </c>
      <c r="B6" s="285" t="s">
        <v>406</v>
      </c>
      <c r="C6" s="287" t="s">
        <v>389</v>
      </c>
      <c r="D6" s="287" t="s">
        <v>210</v>
      </c>
      <c r="E6" s="286" t="s">
        <v>388</v>
      </c>
      <c r="F6" s="287" t="s">
        <v>405</v>
      </c>
      <c r="G6" s="287" t="s">
        <v>404</v>
      </c>
      <c r="H6" s="286" t="s">
        <v>403</v>
      </c>
    </row>
    <row r="7" spans="1:8" ht="24" customHeight="1">
      <c r="A7" s="306">
        <v>2015</v>
      </c>
      <c r="B7" s="305">
        <v>44.8</v>
      </c>
      <c r="C7" s="305">
        <v>31.4</v>
      </c>
      <c r="D7" s="305">
        <v>56.2</v>
      </c>
      <c r="E7" s="305">
        <v>44.6</v>
      </c>
      <c r="F7" s="305">
        <v>48.5</v>
      </c>
      <c r="G7" s="305">
        <v>45.6</v>
      </c>
      <c r="H7" s="305">
        <v>49.9</v>
      </c>
    </row>
    <row r="8" spans="1:8" ht="12.75" customHeight="1">
      <c r="A8" s="306">
        <v>2014</v>
      </c>
      <c r="B8" s="305">
        <v>44.8</v>
      </c>
      <c r="C8" s="305">
        <v>31.5</v>
      </c>
      <c r="D8" s="305">
        <v>55.8</v>
      </c>
      <c r="E8" s="305">
        <v>43.1</v>
      </c>
      <c r="F8" s="305">
        <v>48.5</v>
      </c>
      <c r="G8" s="305">
        <v>45.5</v>
      </c>
      <c r="H8" s="305">
        <v>49.8</v>
      </c>
    </row>
    <row r="9" spans="1:8" ht="12.75" customHeight="1">
      <c r="A9" s="306">
        <v>2013</v>
      </c>
      <c r="B9" s="305">
        <v>44.8</v>
      </c>
      <c r="C9" s="305">
        <v>31.5</v>
      </c>
      <c r="D9" s="305">
        <v>55.2</v>
      </c>
      <c r="E9" s="305">
        <v>44.8</v>
      </c>
      <c r="F9" s="305">
        <v>48.5</v>
      </c>
      <c r="G9" s="305">
        <v>45.4</v>
      </c>
      <c r="H9" s="305">
        <v>49.7</v>
      </c>
    </row>
    <row r="10" spans="1:8">
      <c r="A10" s="306">
        <v>2012</v>
      </c>
      <c r="B10" s="305">
        <v>44.7</v>
      </c>
      <c r="C10" s="305">
        <v>31.5</v>
      </c>
      <c r="D10" s="305">
        <v>54.7</v>
      </c>
      <c r="E10" s="305">
        <v>47.8</v>
      </c>
      <c r="F10" s="305">
        <v>48.3</v>
      </c>
      <c r="G10" s="305">
        <v>44.8</v>
      </c>
      <c r="H10" s="305">
        <v>49.9</v>
      </c>
    </row>
    <row r="11" spans="1:8">
      <c r="A11" s="306">
        <v>2011</v>
      </c>
      <c r="B11" s="305">
        <v>44.4</v>
      </c>
      <c r="C11" s="305">
        <v>31.4</v>
      </c>
      <c r="D11" s="305">
        <v>54.4</v>
      </c>
      <c r="E11" s="305">
        <v>48.8</v>
      </c>
      <c r="F11" s="305">
        <v>47.9</v>
      </c>
      <c r="G11" s="305">
        <v>44.4</v>
      </c>
      <c r="H11" s="305">
        <v>49.7</v>
      </c>
    </row>
    <row r="12" spans="1:8">
      <c r="A12" s="306">
        <v>2010</v>
      </c>
      <c r="B12" s="305">
        <v>44.2</v>
      </c>
      <c r="C12" s="305">
        <v>31.4</v>
      </c>
      <c r="D12" s="305">
        <v>53.8</v>
      </c>
      <c r="E12" s="305">
        <v>50.8</v>
      </c>
      <c r="F12" s="305">
        <v>47.6</v>
      </c>
      <c r="G12" s="305">
        <v>44.2</v>
      </c>
      <c r="H12" s="305">
        <v>49.4</v>
      </c>
    </row>
    <row r="13" spans="1:8">
      <c r="A13" s="306">
        <v>2009</v>
      </c>
      <c r="B13" s="305">
        <v>45.3</v>
      </c>
      <c r="C13" s="304">
        <v>33.5</v>
      </c>
      <c r="D13" s="304">
        <v>53.5</v>
      </c>
      <c r="E13" s="304">
        <v>50.4</v>
      </c>
      <c r="F13" s="305">
        <v>47.1</v>
      </c>
      <c r="G13" s="305">
        <v>44.2</v>
      </c>
      <c r="H13" s="305">
        <v>48.9</v>
      </c>
    </row>
    <row r="14" spans="1:8">
      <c r="A14" s="306">
        <v>2008</v>
      </c>
      <c r="B14" s="305">
        <v>45.1</v>
      </c>
      <c r="C14" s="304">
        <v>33.6</v>
      </c>
      <c r="D14" s="305">
        <v>53.2</v>
      </c>
      <c r="E14" s="305">
        <v>50.1</v>
      </c>
      <c r="F14" s="305">
        <v>46.9</v>
      </c>
      <c r="G14" s="305">
        <v>44.8</v>
      </c>
      <c r="H14" s="305">
        <v>48.5</v>
      </c>
    </row>
    <row r="15" spans="1:8">
      <c r="A15" s="306">
        <v>2007</v>
      </c>
      <c r="B15" s="305">
        <v>45.7</v>
      </c>
      <c r="C15" s="304">
        <v>34</v>
      </c>
      <c r="D15" s="305">
        <v>52.9</v>
      </c>
      <c r="E15" s="305">
        <v>52.4</v>
      </c>
      <c r="F15" s="304">
        <v>48</v>
      </c>
      <c r="G15" s="305">
        <v>46.1</v>
      </c>
      <c r="H15" s="305">
        <v>48.3</v>
      </c>
    </row>
    <row r="16" spans="1:8">
      <c r="A16" s="306">
        <v>2006</v>
      </c>
      <c r="B16" s="305">
        <v>45.6</v>
      </c>
      <c r="C16" s="305">
        <v>34.4</v>
      </c>
      <c r="D16" s="305">
        <v>52.9</v>
      </c>
      <c r="E16" s="305">
        <v>51.5</v>
      </c>
      <c r="F16" s="304">
        <v>47.7</v>
      </c>
      <c r="G16" s="304">
        <v>46.1</v>
      </c>
      <c r="H16" s="305">
        <v>48.1</v>
      </c>
    </row>
    <row r="17" spans="1:8">
      <c r="A17" s="306">
        <v>2005</v>
      </c>
      <c r="B17" s="305">
        <v>45.5</v>
      </c>
      <c r="C17" s="305">
        <v>34.6</v>
      </c>
      <c r="D17" s="305">
        <v>53.2</v>
      </c>
      <c r="E17" s="305">
        <v>50.9</v>
      </c>
      <c r="F17" s="304">
        <v>47.4</v>
      </c>
      <c r="G17" s="304">
        <v>46</v>
      </c>
      <c r="H17" s="305">
        <v>47.8</v>
      </c>
    </row>
    <row r="18" spans="1:8">
      <c r="A18" s="306">
        <v>2004</v>
      </c>
      <c r="B18" s="305">
        <v>45.1</v>
      </c>
      <c r="C18" s="305">
        <v>34.200000000000003</v>
      </c>
      <c r="D18" s="306" t="s">
        <v>53</v>
      </c>
      <c r="E18" s="305">
        <v>51.3</v>
      </c>
      <c r="F18" s="304">
        <v>47</v>
      </c>
      <c r="G18" s="305">
        <v>45.9</v>
      </c>
      <c r="H18" s="305">
        <v>47.5</v>
      </c>
    </row>
    <row r="19" spans="1:8">
      <c r="A19" s="306">
        <v>2003</v>
      </c>
      <c r="B19" s="305">
        <v>44.7</v>
      </c>
      <c r="C19" s="304">
        <v>34</v>
      </c>
      <c r="D19" s="306" t="s">
        <v>53</v>
      </c>
      <c r="E19" s="305">
        <v>51.5</v>
      </c>
      <c r="F19" s="305">
        <v>46.5</v>
      </c>
      <c r="G19" s="305">
        <v>45.6</v>
      </c>
      <c r="H19" s="304">
        <v>47</v>
      </c>
    </row>
    <row r="20" spans="1:8" ht="24.75" customHeight="1">
      <c r="A20" s="303">
        <v>2002</v>
      </c>
      <c r="B20" s="301">
        <v>44.4</v>
      </c>
      <c r="C20" s="303">
        <v>33.700000000000003</v>
      </c>
      <c r="D20" s="303" t="s">
        <v>53</v>
      </c>
      <c r="E20" s="302">
        <v>51</v>
      </c>
      <c r="F20" s="301">
        <v>46.2</v>
      </c>
      <c r="G20" s="301">
        <v>45.5</v>
      </c>
      <c r="H20" s="301">
        <v>46.6</v>
      </c>
    </row>
    <row r="21" spans="1:8" hidden="1">
      <c r="A21" s="300">
        <v>2001</v>
      </c>
      <c r="B21" s="299">
        <v>44</v>
      </c>
      <c r="C21" s="300">
        <v>33.299999999999997</v>
      </c>
      <c r="D21" s="300" t="s">
        <v>7</v>
      </c>
      <c r="E21" s="300">
        <v>50.8</v>
      </c>
      <c r="F21" s="299">
        <v>46</v>
      </c>
      <c r="G21" s="299">
        <v>45</v>
      </c>
      <c r="H21" s="299">
        <v>46</v>
      </c>
    </row>
    <row r="22" spans="1:8">
      <c r="A22" s="298"/>
      <c r="B22" s="298"/>
      <c r="C22" s="298"/>
      <c r="D22" s="298"/>
      <c r="E22" s="298"/>
      <c r="F22" s="298"/>
      <c r="G22" s="298"/>
      <c r="H22" s="298"/>
    </row>
    <row r="23" spans="1:8">
      <c r="A23" s="275" t="s">
        <v>402</v>
      </c>
    </row>
    <row r="24" spans="1:8">
      <c r="A24" s="278" t="s">
        <v>401</v>
      </c>
      <c r="B24" s="276"/>
      <c r="C24" s="276"/>
      <c r="D24" s="276"/>
      <c r="E24" s="276"/>
      <c r="F24" s="276"/>
      <c r="G24" s="276"/>
      <c r="H24" s="276"/>
    </row>
    <row r="25" spans="1:8" s="276" customFormat="1">
      <c r="A25" s="278" t="s">
        <v>400</v>
      </c>
    </row>
    <row r="26" spans="1:8" s="276" customFormat="1">
      <c r="A26" s="278" t="s">
        <v>369</v>
      </c>
    </row>
    <row r="27" spans="1:8">
      <c r="A27" s="297" t="s">
        <v>399</v>
      </c>
    </row>
    <row r="72" spans="2:8">
      <c r="B72" s="273"/>
      <c r="C72" s="273"/>
      <c r="D72" s="273"/>
      <c r="E72" s="273"/>
      <c r="F72" s="273"/>
      <c r="G72" s="273"/>
      <c r="H72" s="273"/>
    </row>
    <row r="73" spans="2:8">
      <c r="B73" s="273"/>
      <c r="C73" s="273"/>
      <c r="D73" s="273"/>
      <c r="E73" s="273"/>
      <c r="F73" s="273"/>
      <c r="G73" s="273"/>
      <c r="H73" s="273"/>
    </row>
    <row r="75" spans="2:8">
      <c r="B75" s="273"/>
      <c r="C75" s="273"/>
      <c r="D75" s="273"/>
      <c r="F75" s="273"/>
    </row>
    <row r="93" spans="2:8">
      <c r="B93" s="273"/>
      <c r="C93" s="273"/>
      <c r="D93" s="273"/>
      <c r="F93" s="273"/>
    </row>
    <row r="94" spans="2:8">
      <c r="B94" s="273"/>
      <c r="C94" s="273"/>
      <c r="D94" s="273"/>
      <c r="E94" s="273"/>
      <c r="F94" s="273"/>
      <c r="G94" s="273"/>
      <c r="H94" s="273"/>
    </row>
  </sheetData>
  <pageMargins left="1" right="0.5" top="1" bottom="1" header="0.5" footer="0.5"/>
  <pageSetup firstPageNumber="19" orientation="portrait" useFirstPageNumber="1" horizontalDpi="4294967292" verticalDpi="4294967292" r:id="rId1"/>
  <headerFooter alignWithMargins="0">
    <oddFooter>&amp;C&amp;P of 31</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5"/>
  <sheetViews>
    <sheetView showGridLines="0" zoomScaleNormal="100" workbookViewId="0">
      <selection activeCell="J1" sqref="J1"/>
    </sheetView>
  </sheetViews>
  <sheetFormatPr defaultColWidth="9.33203125" defaultRowHeight="13.2"/>
  <cols>
    <col min="1" max="1" width="12.109375" style="272" customWidth="1"/>
    <col min="2" max="2" width="12" style="272" customWidth="1"/>
    <col min="3" max="3" width="10.109375" style="272" customWidth="1"/>
    <col min="4" max="4" width="9.44140625" style="272" customWidth="1"/>
    <col min="5" max="5" width="9.109375" style="272" customWidth="1"/>
    <col min="6" max="6" width="10.77734375" style="272" customWidth="1"/>
    <col min="7" max="7" width="15" style="272" customWidth="1"/>
    <col min="8" max="8" width="13" style="272" customWidth="1"/>
    <col min="9" max="9" width="14.77734375" style="272" customWidth="1"/>
    <col min="10" max="254" width="9.77734375" style="272" customWidth="1"/>
    <col min="255" max="16384" width="9.33203125" style="272"/>
  </cols>
  <sheetData>
    <row r="1" spans="1:10">
      <c r="A1" s="270" t="s">
        <v>410</v>
      </c>
      <c r="B1" s="295"/>
      <c r="C1" s="295"/>
      <c r="D1" s="295"/>
      <c r="E1" s="296"/>
      <c r="F1" s="296"/>
      <c r="G1" s="295"/>
      <c r="H1" s="295"/>
    </row>
    <row r="2" spans="1:10" ht="13.5" customHeight="1">
      <c r="A2" s="270" t="s">
        <v>409</v>
      </c>
      <c r="B2" s="295"/>
      <c r="C2" s="295"/>
      <c r="D2" s="295"/>
      <c r="E2" s="296"/>
      <c r="F2" s="296"/>
      <c r="G2" s="295"/>
      <c r="H2" s="295"/>
    </row>
    <row r="3" spans="1:10">
      <c r="A3" s="189" t="s">
        <v>126</v>
      </c>
      <c r="B3" s="295"/>
      <c r="C3" s="296"/>
      <c r="D3" s="296"/>
      <c r="E3" s="296"/>
      <c r="F3" s="296"/>
      <c r="G3" s="295"/>
      <c r="H3" s="295"/>
    </row>
    <row r="4" spans="1:10">
      <c r="A4" s="308"/>
      <c r="B4" s="308"/>
      <c r="C4" s="308"/>
      <c r="D4" s="308"/>
      <c r="E4" s="308"/>
      <c r="F4" s="294"/>
      <c r="G4" s="308"/>
      <c r="H4" s="308"/>
    </row>
    <row r="5" spans="1:10" ht="44.25" customHeight="1">
      <c r="A5" s="293"/>
      <c r="B5" s="292" t="s">
        <v>393</v>
      </c>
      <c r="C5" s="291"/>
      <c r="D5" s="291"/>
      <c r="E5" s="291"/>
      <c r="F5" s="291"/>
      <c r="G5" s="291"/>
      <c r="H5" s="290"/>
    </row>
    <row r="6" spans="1:10" ht="36.75" customHeight="1">
      <c r="A6" s="307" t="s">
        <v>173</v>
      </c>
      <c r="B6" s="285" t="s">
        <v>406</v>
      </c>
      <c r="C6" s="287" t="s">
        <v>389</v>
      </c>
      <c r="D6" s="287" t="s">
        <v>210</v>
      </c>
      <c r="E6" s="286" t="s">
        <v>388</v>
      </c>
      <c r="F6" s="287" t="s">
        <v>405</v>
      </c>
      <c r="G6" s="287" t="s">
        <v>404</v>
      </c>
      <c r="H6" s="286" t="s">
        <v>403</v>
      </c>
    </row>
    <row r="7" spans="1:10" ht="25.5" customHeight="1">
      <c r="A7" s="306">
        <v>2015</v>
      </c>
      <c r="B7" s="304">
        <v>38.9</v>
      </c>
      <c r="C7" s="304">
        <v>30.1</v>
      </c>
      <c r="D7" s="304">
        <v>50</v>
      </c>
      <c r="E7" s="304">
        <v>40</v>
      </c>
      <c r="F7" s="304">
        <v>44.6</v>
      </c>
      <c r="G7" s="304">
        <v>41.7</v>
      </c>
      <c r="H7" s="311">
        <v>45.6</v>
      </c>
    </row>
    <row r="8" spans="1:10" ht="13.2" customHeight="1">
      <c r="A8" s="306">
        <v>2014</v>
      </c>
      <c r="B8" s="304">
        <v>38.9</v>
      </c>
      <c r="C8" s="304">
        <v>30.2</v>
      </c>
      <c r="D8" s="304">
        <v>49.7</v>
      </c>
      <c r="E8" s="304">
        <v>40</v>
      </c>
      <c r="F8" s="304">
        <v>44.6</v>
      </c>
      <c r="G8" s="304">
        <v>41.6</v>
      </c>
      <c r="H8" s="311">
        <v>45.2</v>
      </c>
    </row>
    <row r="9" spans="1:10" ht="13.2" customHeight="1">
      <c r="A9" s="306">
        <v>2013</v>
      </c>
      <c r="B9" s="304">
        <v>39</v>
      </c>
      <c r="C9" s="305">
        <v>30.4</v>
      </c>
      <c r="D9" s="305">
        <v>48.9</v>
      </c>
      <c r="E9" s="305">
        <v>39.4</v>
      </c>
      <c r="F9" s="305">
        <v>44.9</v>
      </c>
      <c r="G9" s="305">
        <v>41.4</v>
      </c>
      <c r="H9" s="311">
        <v>45</v>
      </c>
    </row>
    <row r="10" spans="1:10">
      <c r="A10" s="306">
        <v>2012</v>
      </c>
      <c r="B10" s="305">
        <v>38.9</v>
      </c>
      <c r="C10" s="305">
        <v>30.6</v>
      </c>
      <c r="D10" s="305">
        <v>49.4</v>
      </c>
      <c r="E10" s="305">
        <v>41.7</v>
      </c>
      <c r="F10" s="305">
        <v>44.7</v>
      </c>
      <c r="G10" s="305">
        <v>40.5</v>
      </c>
      <c r="H10" s="310">
        <v>45.1</v>
      </c>
    </row>
    <row r="11" spans="1:10">
      <c r="A11" s="306">
        <v>2011</v>
      </c>
      <c r="B11" s="305">
        <v>38.700000000000003</v>
      </c>
      <c r="C11" s="305">
        <v>30.7</v>
      </c>
      <c r="D11" s="305">
        <v>49.8</v>
      </c>
      <c r="E11" s="305">
        <v>38.299999999999997</v>
      </c>
      <c r="F11" s="305">
        <v>44.4</v>
      </c>
      <c r="G11" s="305">
        <v>39.799999999999997</v>
      </c>
      <c r="H11" s="310">
        <v>44.9</v>
      </c>
    </row>
    <row r="12" spans="1:10" ht="27.75" customHeight="1">
      <c r="A12" s="303">
        <v>2010</v>
      </c>
      <c r="B12" s="301">
        <v>38.5</v>
      </c>
      <c r="C12" s="301">
        <v>30.7</v>
      </c>
      <c r="D12" s="301">
        <v>49.7</v>
      </c>
      <c r="E12" s="301">
        <v>46.5</v>
      </c>
      <c r="F12" s="302">
        <v>44</v>
      </c>
      <c r="G12" s="301">
        <v>39.4</v>
      </c>
      <c r="H12" s="309">
        <v>44.3</v>
      </c>
    </row>
    <row r="13" spans="1:10">
      <c r="A13" s="298"/>
      <c r="B13" s="298"/>
      <c r="C13" s="298"/>
      <c r="D13" s="298"/>
      <c r="E13" s="298"/>
      <c r="F13" s="298"/>
      <c r="G13" s="298"/>
      <c r="H13" s="298"/>
    </row>
    <row r="14" spans="1:10">
      <c r="A14" s="275" t="s">
        <v>402</v>
      </c>
    </row>
    <row r="15" spans="1:10">
      <c r="A15" s="278" t="s">
        <v>401</v>
      </c>
      <c r="B15" s="276"/>
      <c r="C15" s="276"/>
      <c r="D15" s="276"/>
      <c r="E15" s="276"/>
      <c r="F15" s="276"/>
      <c r="G15" s="276"/>
      <c r="H15" s="276"/>
    </row>
    <row r="16" spans="1:10" s="276" customFormat="1">
      <c r="A16" s="278" t="s">
        <v>400</v>
      </c>
      <c r="J16" s="277"/>
    </row>
    <row r="17" spans="1:10" s="276" customFormat="1">
      <c r="A17" s="278" t="s">
        <v>369</v>
      </c>
      <c r="J17" s="277"/>
    </row>
    <row r="32" spans="1:10">
      <c r="I32" s="273"/>
      <c r="J32" s="273"/>
    </row>
    <row r="33" spans="9:10">
      <c r="I33" s="273"/>
      <c r="J33" s="273"/>
    </row>
    <row r="54" spans="2:10">
      <c r="I54" s="273"/>
      <c r="J54" s="273"/>
    </row>
    <row r="63" spans="2:10">
      <c r="B63" s="273"/>
      <c r="C63" s="273"/>
      <c r="D63" s="273"/>
      <c r="E63" s="273"/>
      <c r="F63" s="273"/>
      <c r="G63" s="273"/>
      <c r="H63" s="273"/>
    </row>
    <row r="64" spans="2:10">
      <c r="B64" s="273"/>
      <c r="C64" s="273"/>
      <c r="D64" s="273"/>
      <c r="E64" s="273"/>
      <c r="F64" s="273"/>
      <c r="G64" s="273"/>
      <c r="H64" s="273"/>
    </row>
    <row r="66" spans="2:6">
      <c r="B66" s="273"/>
      <c r="C66" s="273"/>
      <c r="D66" s="273"/>
      <c r="F66" s="273"/>
    </row>
    <row r="84" spans="2:8">
      <c r="B84" s="273"/>
      <c r="C84" s="273"/>
      <c r="D84" s="273"/>
      <c r="F84" s="273"/>
    </row>
    <row r="85" spans="2:8">
      <c r="B85" s="273"/>
      <c r="C85" s="273"/>
      <c r="D85" s="273"/>
      <c r="E85" s="273"/>
      <c r="F85" s="273"/>
      <c r="G85" s="273"/>
      <c r="H85" s="273"/>
    </row>
  </sheetData>
  <pageMargins left="1" right="0.5" top="1" bottom="1" header="0.5" footer="0.5"/>
  <pageSetup firstPageNumber="20" orientation="portrait" useFirstPageNumber="1" horizontalDpi="4294967292" verticalDpi="4294967292" r:id="rId1"/>
  <headerFooter alignWithMargins="0">
    <oddFooter>&amp;C&amp;P of 31</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4"/>
  <sheetViews>
    <sheetView showGridLines="0" zoomScaleNormal="100" workbookViewId="0">
      <pane xSplit="1" ySplit="6" topLeftCell="B7" activePane="bottomRight" state="frozen"/>
      <selection activeCell="V7" sqref="V7"/>
      <selection pane="topRight" activeCell="V7" sqref="V7"/>
      <selection pane="bottomLeft" activeCell="V7" sqref="V7"/>
      <selection pane="bottomRight" activeCell="L1" sqref="L1"/>
    </sheetView>
  </sheetViews>
  <sheetFormatPr defaultColWidth="9.33203125" defaultRowHeight="10.199999999999999"/>
  <cols>
    <col min="1" max="1" width="29.44140625" style="3" customWidth="1"/>
    <col min="2" max="2" width="9.109375" style="1" customWidth="1"/>
    <col min="3" max="3" width="9.33203125" style="1" customWidth="1"/>
    <col min="4" max="4" width="8.44140625" style="1" customWidth="1"/>
    <col min="5" max="5" width="9.44140625" style="1" customWidth="1"/>
    <col min="6" max="6" width="6.77734375" style="1" customWidth="1"/>
    <col min="7" max="8" width="9.77734375" style="1" customWidth="1"/>
    <col min="9" max="9" width="9.33203125" style="1" customWidth="1"/>
    <col min="10" max="10" width="9.44140625" style="1" customWidth="1"/>
    <col min="11" max="16384" width="9.33203125" style="1"/>
  </cols>
  <sheetData>
    <row r="1" spans="1:10">
      <c r="A1" s="35" t="s">
        <v>99</v>
      </c>
      <c r="B1" s="35"/>
      <c r="C1" s="35"/>
      <c r="D1" s="35"/>
      <c r="E1" s="35"/>
      <c r="F1" s="35"/>
      <c r="G1" s="35"/>
      <c r="H1" s="35"/>
      <c r="I1" s="35"/>
      <c r="J1" s="35"/>
    </row>
    <row r="2" spans="1:10" ht="13.5" customHeight="1">
      <c r="A2" s="35" t="s">
        <v>176</v>
      </c>
      <c r="B2" s="35"/>
      <c r="C2" s="35"/>
      <c r="D2" s="35"/>
      <c r="E2" s="35"/>
      <c r="F2" s="35"/>
      <c r="G2" s="35"/>
      <c r="H2" s="35"/>
      <c r="I2" s="35"/>
      <c r="J2" s="35"/>
    </row>
    <row r="3" spans="1:10">
      <c r="A3" s="35" t="s">
        <v>83</v>
      </c>
      <c r="B3" s="35"/>
      <c r="C3" s="35"/>
      <c r="D3" s="35"/>
      <c r="E3" s="35"/>
      <c r="F3" s="35"/>
      <c r="G3" s="35"/>
      <c r="H3" s="35"/>
      <c r="I3" s="35"/>
      <c r="J3" s="35"/>
    </row>
    <row r="4" spans="1:10">
      <c r="A4" s="35" t="s">
        <v>366</v>
      </c>
      <c r="B4" s="35"/>
      <c r="C4" s="35"/>
      <c r="D4" s="35"/>
      <c r="E4" s="35"/>
      <c r="F4" s="35"/>
      <c r="G4" s="35"/>
      <c r="H4" s="35"/>
      <c r="I4" s="35"/>
      <c r="J4" s="35"/>
    </row>
    <row r="6" spans="1:10" s="53" customFormat="1" ht="30.75" customHeight="1">
      <c r="A6" s="204" t="s">
        <v>81</v>
      </c>
      <c r="B6" s="205" t="s">
        <v>178</v>
      </c>
      <c r="C6" s="205" t="s">
        <v>179</v>
      </c>
      <c r="D6" s="205" t="s">
        <v>180</v>
      </c>
      <c r="E6" s="206" t="s">
        <v>98</v>
      </c>
      <c r="F6" s="205" t="s">
        <v>181</v>
      </c>
      <c r="G6" s="205" t="s">
        <v>182</v>
      </c>
      <c r="H6" s="206" t="s">
        <v>97</v>
      </c>
      <c r="I6" s="205" t="s">
        <v>183</v>
      </c>
      <c r="J6" s="205" t="s">
        <v>184</v>
      </c>
    </row>
    <row r="7" spans="1:10">
      <c r="A7" s="230" t="s">
        <v>333</v>
      </c>
      <c r="B7" s="155">
        <f t="shared" ref="B7:J7" si="0">(B8+B80)</f>
        <v>728329</v>
      </c>
      <c r="C7" s="155">
        <f t="shared" si="0"/>
        <v>70957</v>
      </c>
      <c r="D7" s="155">
        <f t="shared" si="0"/>
        <v>42460</v>
      </c>
      <c r="E7" s="155">
        <f t="shared" si="0"/>
        <v>342528</v>
      </c>
      <c r="F7" s="155">
        <f t="shared" si="0"/>
        <v>39363</v>
      </c>
      <c r="G7" s="155">
        <f t="shared" si="0"/>
        <v>8846</v>
      </c>
      <c r="H7" s="155">
        <f t="shared" si="0"/>
        <v>23754</v>
      </c>
      <c r="I7" s="155">
        <f t="shared" si="0"/>
        <v>102</v>
      </c>
      <c r="J7" s="155">
        <f t="shared" si="0"/>
        <v>200319</v>
      </c>
    </row>
    <row r="8" spans="1:10">
      <c r="A8" s="230" t="s">
        <v>263</v>
      </c>
      <c r="B8" s="119">
        <f t="shared" ref="B8:J8" si="1">(B9+B10+B17+B34+B43+B51+B59+B66)</f>
        <v>688829</v>
      </c>
      <c r="C8" s="119">
        <f t="shared" si="1"/>
        <v>65872</v>
      </c>
      <c r="D8" s="119">
        <f t="shared" si="1"/>
        <v>42185</v>
      </c>
      <c r="E8" s="119">
        <f t="shared" si="1"/>
        <v>317871</v>
      </c>
      <c r="F8" s="119">
        <f t="shared" si="1"/>
        <v>39280</v>
      </c>
      <c r="G8" s="119">
        <f t="shared" si="1"/>
        <v>8332</v>
      </c>
      <c r="H8" s="119">
        <f t="shared" si="1"/>
        <v>18523</v>
      </c>
      <c r="I8" s="119">
        <f t="shared" si="1"/>
        <v>100</v>
      </c>
      <c r="J8" s="119">
        <f t="shared" si="1"/>
        <v>196666</v>
      </c>
    </row>
    <row r="9" spans="1:10">
      <c r="A9" s="230" t="s">
        <v>260</v>
      </c>
      <c r="B9" s="119">
        <f>SUM(C9:J9)</f>
        <v>6916</v>
      </c>
      <c r="C9" s="112">
        <v>792</v>
      </c>
      <c r="D9" s="112">
        <v>729</v>
      </c>
      <c r="E9" s="112">
        <v>3670</v>
      </c>
      <c r="F9" s="112">
        <v>359</v>
      </c>
      <c r="G9" s="112">
        <v>132</v>
      </c>
      <c r="H9" s="112">
        <v>435</v>
      </c>
      <c r="I9" s="112">
        <v>0</v>
      </c>
      <c r="J9" s="112">
        <v>799</v>
      </c>
    </row>
    <row r="10" spans="1:10">
      <c r="A10" s="230" t="s">
        <v>264</v>
      </c>
      <c r="B10" s="119">
        <f>SUM(B11:B16)</f>
        <v>46223</v>
      </c>
      <c r="C10" s="119">
        <f t="shared" ref="C10:J10" si="2">SUM(C11:C16)</f>
        <v>4951</v>
      </c>
      <c r="D10" s="119">
        <f t="shared" si="2"/>
        <v>3706</v>
      </c>
      <c r="E10" s="119">
        <f t="shared" si="2"/>
        <v>24072</v>
      </c>
      <c r="F10" s="119">
        <f t="shared" si="2"/>
        <v>3334</v>
      </c>
      <c r="G10" s="119">
        <f t="shared" si="2"/>
        <v>478</v>
      </c>
      <c r="H10" s="119">
        <f>SUM(H11:H16)</f>
        <v>1307</v>
      </c>
      <c r="I10" s="119">
        <f t="shared" si="2"/>
        <v>2</v>
      </c>
      <c r="J10" s="119">
        <f t="shared" si="2"/>
        <v>8373</v>
      </c>
    </row>
    <row r="11" spans="1:10">
      <c r="A11" s="234" t="s">
        <v>265</v>
      </c>
      <c r="B11" s="117">
        <f t="shared" ref="B11:B16" si="3">SUM(C11:J11)</f>
        <v>3142</v>
      </c>
      <c r="C11" s="114">
        <v>448</v>
      </c>
      <c r="D11" s="114">
        <v>109</v>
      </c>
      <c r="E11" s="114">
        <v>1774</v>
      </c>
      <c r="F11" s="114">
        <v>372</v>
      </c>
      <c r="G11" s="114">
        <v>56</v>
      </c>
      <c r="H11" s="114">
        <v>32</v>
      </c>
      <c r="I11" s="114">
        <v>0</v>
      </c>
      <c r="J11" s="114">
        <v>351</v>
      </c>
    </row>
    <row r="12" spans="1:10">
      <c r="A12" s="234" t="s">
        <v>270</v>
      </c>
      <c r="B12" s="117">
        <f t="shared" si="3"/>
        <v>7382</v>
      </c>
      <c r="C12" s="114">
        <v>815</v>
      </c>
      <c r="D12" s="114">
        <v>189</v>
      </c>
      <c r="E12" s="114">
        <v>4669</v>
      </c>
      <c r="F12" s="114">
        <v>1045</v>
      </c>
      <c r="G12" s="114">
        <v>83</v>
      </c>
      <c r="H12" s="114">
        <v>76</v>
      </c>
      <c r="I12" s="114">
        <v>0</v>
      </c>
      <c r="J12" s="114">
        <v>505</v>
      </c>
    </row>
    <row r="13" spans="1:10">
      <c r="A13" s="211" t="s">
        <v>266</v>
      </c>
      <c r="B13" s="117">
        <f t="shared" si="3"/>
        <v>7338</v>
      </c>
      <c r="C13" s="114">
        <v>734</v>
      </c>
      <c r="D13" s="114">
        <v>949</v>
      </c>
      <c r="E13" s="114">
        <v>3208</v>
      </c>
      <c r="F13" s="114">
        <v>325</v>
      </c>
      <c r="G13" s="114">
        <v>55</v>
      </c>
      <c r="H13" s="114">
        <v>312</v>
      </c>
      <c r="I13" s="114">
        <v>1</v>
      </c>
      <c r="J13" s="114">
        <v>1754</v>
      </c>
    </row>
    <row r="14" spans="1:10">
      <c r="A14" s="234" t="s">
        <v>267</v>
      </c>
      <c r="B14" s="117">
        <f t="shared" si="3"/>
        <v>11186</v>
      </c>
      <c r="C14" s="114">
        <v>1093</v>
      </c>
      <c r="D14" s="114">
        <v>503</v>
      </c>
      <c r="E14" s="114">
        <v>6186</v>
      </c>
      <c r="F14" s="114">
        <v>534</v>
      </c>
      <c r="G14" s="114">
        <v>124</v>
      </c>
      <c r="H14" s="114">
        <v>194</v>
      </c>
      <c r="I14" s="114">
        <v>0</v>
      </c>
      <c r="J14" s="114">
        <v>2552</v>
      </c>
    </row>
    <row r="15" spans="1:10">
      <c r="A15" s="234" t="s">
        <v>268</v>
      </c>
      <c r="B15" s="117">
        <f t="shared" si="3"/>
        <v>2683</v>
      </c>
      <c r="C15" s="114">
        <v>279</v>
      </c>
      <c r="D15" s="114">
        <v>90</v>
      </c>
      <c r="E15" s="114">
        <v>1581</v>
      </c>
      <c r="F15" s="114">
        <v>449</v>
      </c>
      <c r="G15" s="114">
        <v>39</v>
      </c>
      <c r="H15" s="114">
        <v>41</v>
      </c>
      <c r="I15" s="114">
        <v>0</v>
      </c>
      <c r="J15" s="114">
        <v>204</v>
      </c>
    </row>
    <row r="16" spans="1:10">
      <c r="A16" s="211" t="s">
        <v>269</v>
      </c>
      <c r="B16" s="117">
        <f t="shared" si="3"/>
        <v>14492</v>
      </c>
      <c r="C16" s="114">
        <v>1582</v>
      </c>
      <c r="D16" s="114">
        <v>1866</v>
      </c>
      <c r="E16" s="114">
        <v>6654</v>
      </c>
      <c r="F16" s="114">
        <v>609</v>
      </c>
      <c r="G16" s="114">
        <v>121</v>
      </c>
      <c r="H16" s="114">
        <v>652</v>
      </c>
      <c r="I16" s="114">
        <v>1</v>
      </c>
      <c r="J16" s="114">
        <v>3007</v>
      </c>
    </row>
    <row r="17" spans="1:10">
      <c r="A17" s="230" t="s">
        <v>261</v>
      </c>
      <c r="B17" s="119">
        <f>SUM(B18:B33)</f>
        <v>123375</v>
      </c>
      <c r="C17" s="119">
        <f t="shared" ref="C17:J17" si="4">SUM(C18:C33)</f>
        <v>11972</v>
      </c>
      <c r="D17" s="119">
        <f t="shared" si="4"/>
        <v>6727</v>
      </c>
      <c r="E17" s="119">
        <f t="shared" si="4"/>
        <v>55875</v>
      </c>
      <c r="F17" s="119">
        <f t="shared" si="4"/>
        <v>5982</v>
      </c>
      <c r="G17" s="119">
        <f t="shared" si="4"/>
        <v>1969</v>
      </c>
      <c r="H17" s="119">
        <f t="shared" si="4"/>
        <v>3310</v>
      </c>
      <c r="I17" s="119">
        <f t="shared" si="4"/>
        <v>27</v>
      </c>
      <c r="J17" s="119">
        <f t="shared" si="4"/>
        <v>37513</v>
      </c>
    </row>
    <row r="18" spans="1:10" ht="12">
      <c r="A18" s="234" t="s">
        <v>334</v>
      </c>
      <c r="B18" s="117">
        <f t="shared" ref="B18" si="5">SUM(C18:J18)</f>
        <v>783</v>
      </c>
      <c r="C18" s="114">
        <v>47</v>
      </c>
      <c r="D18" s="114">
        <v>4</v>
      </c>
      <c r="E18" s="114">
        <v>610</v>
      </c>
      <c r="F18" s="114">
        <v>5</v>
      </c>
      <c r="G18" s="114">
        <v>62</v>
      </c>
      <c r="H18" s="114">
        <v>40</v>
      </c>
      <c r="I18" s="114">
        <v>0</v>
      </c>
      <c r="J18" s="114">
        <v>15</v>
      </c>
    </row>
    <row r="19" spans="1:10">
      <c r="A19" s="211" t="s">
        <v>278</v>
      </c>
      <c r="B19" s="117">
        <f t="shared" ref="B19:B33" si="6">SUM(C19:J19)</f>
        <v>5924</v>
      </c>
      <c r="C19" s="114">
        <v>594</v>
      </c>
      <c r="D19" s="114">
        <v>370</v>
      </c>
      <c r="E19" s="114">
        <v>2808</v>
      </c>
      <c r="F19" s="114">
        <v>1090</v>
      </c>
      <c r="G19" s="114">
        <v>57</v>
      </c>
      <c r="H19" s="114">
        <v>152</v>
      </c>
      <c r="I19" s="114">
        <v>3</v>
      </c>
      <c r="J19" s="114">
        <v>850</v>
      </c>
    </row>
    <row r="20" spans="1:10">
      <c r="A20" s="234" t="s">
        <v>271</v>
      </c>
      <c r="B20" s="117">
        <f t="shared" si="6"/>
        <v>1784</v>
      </c>
      <c r="C20" s="114">
        <v>169</v>
      </c>
      <c r="D20" s="114">
        <v>89</v>
      </c>
      <c r="E20" s="114">
        <v>945</v>
      </c>
      <c r="F20" s="114">
        <v>125</v>
      </c>
      <c r="G20" s="114">
        <v>15</v>
      </c>
      <c r="H20" s="114">
        <v>35</v>
      </c>
      <c r="I20" s="114">
        <v>0</v>
      </c>
      <c r="J20" s="114">
        <v>406</v>
      </c>
    </row>
    <row r="21" spans="1:10">
      <c r="A21" s="234" t="s">
        <v>306</v>
      </c>
      <c r="B21" s="117">
        <f t="shared" si="6"/>
        <v>519</v>
      </c>
      <c r="C21" s="114">
        <v>50</v>
      </c>
      <c r="D21" s="114">
        <v>16</v>
      </c>
      <c r="E21" s="114">
        <v>108</v>
      </c>
      <c r="F21" s="114">
        <v>4</v>
      </c>
      <c r="G21" s="114">
        <v>4</v>
      </c>
      <c r="H21" s="114">
        <v>17</v>
      </c>
      <c r="I21" s="114">
        <v>0</v>
      </c>
      <c r="J21" s="114">
        <v>320</v>
      </c>
    </row>
    <row r="22" spans="1:10">
      <c r="A22" s="211" t="s">
        <v>272</v>
      </c>
      <c r="B22" s="117">
        <f t="shared" si="6"/>
        <v>1804</v>
      </c>
      <c r="C22" s="114">
        <v>242</v>
      </c>
      <c r="D22" s="114">
        <v>150</v>
      </c>
      <c r="E22" s="114">
        <v>823</v>
      </c>
      <c r="F22" s="114">
        <v>189</v>
      </c>
      <c r="G22" s="114">
        <v>36</v>
      </c>
      <c r="H22" s="114">
        <v>44</v>
      </c>
      <c r="I22" s="114">
        <v>0</v>
      </c>
      <c r="J22" s="114">
        <v>320</v>
      </c>
    </row>
    <row r="23" spans="1:10">
      <c r="A23" s="234" t="s">
        <v>273</v>
      </c>
      <c r="B23" s="117">
        <f t="shared" si="6"/>
        <v>7462</v>
      </c>
      <c r="C23" s="114">
        <v>795</v>
      </c>
      <c r="D23" s="114">
        <v>434</v>
      </c>
      <c r="E23" s="114">
        <v>3073</v>
      </c>
      <c r="F23" s="114">
        <v>232</v>
      </c>
      <c r="G23" s="114">
        <v>117</v>
      </c>
      <c r="H23" s="114">
        <v>205</v>
      </c>
      <c r="I23" s="114">
        <v>3</v>
      </c>
      <c r="J23" s="114">
        <v>2603</v>
      </c>
    </row>
    <row r="24" spans="1:10">
      <c r="A24" s="211" t="s">
        <v>274</v>
      </c>
      <c r="B24" s="117">
        <f t="shared" si="6"/>
        <v>8683</v>
      </c>
      <c r="C24" s="114">
        <v>885</v>
      </c>
      <c r="D24" s="114">
        <v>386</v>
      </c>
      <c r="E24" s="114">
        <v>3888</v>
      </c>
      <c r="F24" s="114">
        <v>547</v>
      </c>
      <c r="G24" s="114">
        <v>102</v>
      </c>
      <c r="H24" s="114">
        <v>163</v>
      </c>
      <c r="I24" s="114">
        <v>0</v>
      </c>
      <c r="J24" s="114">
        <v>2712</v>
      </c>
    </row>
    <row r="25" spans="1:10">
      <c r="A25" s="211" t="s">
        <v>307</v>
      </c>
      <c r="B25" s="117">
        <f t="shared" si="6"/>
        <v>3202</v>
      </c>
      <c r="C25" s="114">
        <v>485</v>
      </c>
      <c r="D25" s="114">
        <v>537</v>
      </c>
      <c r="E25" s="114">
        <v>1225</v>
      </c>
      <c r="F25" s="114">
        <v>162</v>
      </c>
      <c r="G25" s="114">
        <v>27</v>
      </c>
      <c r="H25" s="114">
        <v>58</v>
      </c>
      <c r="I25" s="114">
        <v>5</v>
      </c>
      <c r="J25" s="114">
        <v>703</v>
      </c>
    </row>
    <row r="26" spans="1:10">
      <c r="A26" s="234" t="s">
        <v>308</v>
      </c>
      <c r="B26" s="117">
        <f t="shared" si="6"/>
        <v>11816</v>
      </c>
      <c r="C26" s="114">
        <v>1047</v>
      </c>
      <c r="D26" s="114">
        <v>655</v>
      </c>
      <c r="E26" s="114">
        <v>4982</v>
      </c>
      <c r="F26" s="114">
        <v>330</v>
      </c>
      <c r="G26" s="114">
        <v>115</v>
      </c>
      <c r="H26" s="114">
        <v>362</v>
      </c>
      <c r="I26" s="114">
        <v>3</v>
      </c>
      <c r="J26" s="114">
        <v>4322</v>
      </c>
    </row>
    <row r="27" spans="1:10">
      <c r="A27" s="234" t="s">
        <v>309</v>
      </c>
      <c r="B27" s="117">
        <f t="shared" si="6"/>
        <v>26515</v>
      </c>
      <c r="C27" s="114">
        <v>1825</v>
      </c>
      <c r="D27" s="114">
        <v>570</v>
      </c>
      <c r="E27" s="114">
        <v>12393</v>
      </c>
      <c r="F27" s="114">
        <v>970</v>
      </c>
      <c r="G27" s="114">
        <v>228</v>
      </c>
      <c r="H27" s="114">
        <v>1092</v>
      </c>
      <c r="I27" s="114">
        <v>2</v>
      </c>
      <c r="J27" s="114">
        <v>9435</v>
      </c>
    </row>
    <row r="28" spans="1:10">
      <c r="A28" s="211" t="s">
        <v>310</v>
      </c>
      <c r="B28" s="117">
        <f t="shared" ref="B28" si="7">SUM(C28:J28)</f>
        <v>18478</v>
      </c>
      <c r="C28" s="114">
        <v>1774</v>
      </c>
      <c r="D28" s="114">
        <v>1105</v>
      </c>
      <c r="E28" s="114">
        <v>8530</v>
      </c>
      <c r="F28" s="114">
        <v>785</v>
      </c>
      <c r="G28" s="114">
        <v>477</v>
      </c>
      <c r="H28" s="114">
        <v>283</v>
      </c>
      <c r="I28" s="114">
        <v>2</v>
      </c>
      <c r="J28" s="114">
        <v>5522</v>
      </c>
    </row>
    <row r="29" spans="1:10">
      <c r="A29" s="234" t="s">
        <v>275</v>
      </c>
      <c r="B29" s="117">
        <f t="shared" si="6"/>
        <v>18218</v>
      </c>
      <c r="C29" s="114">
        <v>1986</v>
      </c>
      <c r="D29" s="114">
        <v>1045</v>
      </c>
      <c r="E29" s="114">
        <v>8935</v>
      </c>
      <c r="F29" s="114">
        <v>865</v>
      </c>
      <c r="G29" s="114">
        <v>268</v>
      </c>
      <c r="H29" s="114">
        <v>445</v>
      </c>
      <c r="I29" s="114">
        <v>6</v>
      </c>
      <c r="J29" s="114">
        <v>4668</v>
      </c>
    </row>
    <row r="30" spans="1:10">
      <c r="A30" s="211" t="s">
        <v>311</v>
      </c>
      <c r="B30" s="117">
        <f t="shared" si="6"/>
        <v>841</v>
      </c>
      <c r="C30" s="114">
        <v>94</v>
      </c>
      <c r="D30" s="114">
        <v>51</v>
      </c>
      <c r="E30" s="114">
        <v>283</v>
      </c>
      <c r="F30" s="114">
        <v>72</v>
      </c>
      <c r="G30" s="114">
        <v>12</v>
      </c>
      <c r="H30" s="114">
        <v>13</v>
      </c>
      <c r="I30" s="114">
        <v>0</v>
      </c>
      <c r="J30" s="114">
        <v>316</v>
      </c>
    </row>
    <row r="31" spans="1:10">
      <c r="A31" s="211" t="s">
        <v>276</v>
      </c>
      <c r="B31" s="117">
        <f t="shared" si="6"/>
        <v>786</v>
      </c>
      <c r="C31" s="114">
        <v>117</v>
      </c>
      <c r="D31" s="114">
        <v>80</v>
      </c>
      <c r="E31" s="114">
        <v>377</v>
      </c>
      <c r="F31" s="114">
        <v>78</v>
      </c>
      <c r="G31" s="114">
        <v>14</v>
      </c>
      <c r="H31" s="114">
        <v>17</v>
      </c>
      <c r="I31" s="114">
        <v>1</v>
      </c>
      <c r="J31" s="114">
        <v>102</v>
      </c>
    </row>
    <row r="32" spans="1:10">
      <c r="A32" s="234" t="s">
        <v>277</v>
      </c>
      <c r="B32" s="117">
        <f t="shared" si="6"/>
        <v>14507</v>
      </c>
      <c r="C32" s="114">
        <v>1681</v>
      </c>
      <c r="D32" s="114">
        <v>1192</v>
      </c>
      <c r="E32" s="114">
        <v>5561</v>
      </c>
      <c r="F32" s="114">
        <v>374</v>
      </c>
      <c r="G32" s="114">
        <v>414</v>
      </c>
      <c r="H32" s="114">
        <v>351</v>
      </c>
      <c r="I32" s="114">
        <v>2</v>
      </c>
      <c r="J32" s="114">
        <v>4932</v>
      </c>
    </row>
    <row r="33" spans="1:10">
      <c r="A33" s="211" t="s">
        <v>331</v>
      </c>
      <c r="B33" s="117">
        <f t="shared" si="6"/>
        <v>2053</v>
      </c>
      <c r="C33" s="114">
        <v>181</v>
      </c>
      <c r="D33" s="114">
        <v>43</v>
      </c>
      <c r="E33" s="114">
        <v>1334</v>
      </c>
      <c r="F33" s="114">
        <v>154</v>
      </c>
      <c r="G33" s="114">
        <v>21</v>
      </c>
      <c r="H33" s="114">
        <v>33</v>
      </c>
      <c r="I33" s="114">
        <v>0</v>
      </c>
      <c r="J33" s="114">
        <v>287</v>
      </c>
    </row>
    <row r="34" spans="1:10">
      <c r="A34" s="222" t="s">
        <v>312</v>
      </c>
      <c r="B34" s="119">
        <f t="shared" ref="B34:J34" si="8">SUM(B35:B42)</f>
        <v>100372</v>
      </c>
      <c r="C34" s="119">
        <f t="shared" si="8"/>
        <v>9709</v>
      </c>
      <c r="D34" s="119">
        <f t="shared" si="8"/>
        <v>5613</v>
      </c>
      <c r="E34" s="119">
        <f t="shared" si="8"/>
        <v>43493</v>
      </c>
      <c r="F34" s="119">
        <f t="shared" si="8"/>
        <v>6060</v>
      </c>
      <c r="G34" s="119">
        <f t="shared" si="8"/>
        <v>872</v>
      </c>
      <c r="H34" s="119">
        <f t="shared" si="8"/>
        <v>3207</v>
      </c>
      <c r="I34" s="119">
        <f t="shared" si="8"/>
        <v>4</v>
      </c>
      <c r="J34" s="119">
        <f t="shared" si="8"/>
        <v>31414</v>
      </c>
    </row>
    <row r="35" spans="1:10">
      <c r="A35" s="211" t="s">
        <v>284</v>
      </c>
      <c r="B35" s="117">
        <f t="shared" ref="B35:B42" si="9">SUM(C35:J35)</f>
        <v>25663</v>
      </c>
      <c r="C35" s="114">
        <v>2328</v>
      </c>
      <c r="D35" s="114">
        <v>1455</v>
      </c>
      <c r="E35" s="114">
        <v>8873</v>
      </c>
      <c r="F35" s="114">
        <v>1086</v>
      </c>
      <c r="G35" s="114">
        <v>200</v>
      </c>
      <c r="H35" s="114">
        <v>985</v>
      </c>
      <c r="I35" s="114">
        <v>2</v>
      </c>
      <c r="J35" s="114">
        <v>10734</v>
      </c>
    </row>
    <row r="36" spans="1:10">
      <c r="A36" s="211" t="s">
        <v>279</v>
      </c>
      <c r="B36" s="117">
        <f t="shared" si="9"/>
        <v>12014</v>
      </c>
      <c r="C36" s="114">
        <v>1051</v>
      </c>
      <c r="D36" s="114">
        <v>682</v>
      </c>
      <c r="E36" s="114">
        <v>6753</v>
      </c>
      <c r="F36" s="114">
        <v>764</v>
      </c>
      <c r="G36" s="114">
        <v>108</v>
      </c>
      <c r="H36" s="114">
        <v>362</v>
      </c>
      <c r="I36" s="114">
        <v>0</v>
      </c>
      <c r="J36" s="114">
        <v>2294</v>
      </c>
    </row>
    <row r="37" spans="1:10">
      <c r="A37" s="211" t="s">
        <v>280</v>
      </c>
      <c r="B37" s="117">
        <f t="shared" si="9"/>
        <v>16654</v>
      </c>
      <c r="C37" s="114">
        <v>1775</v>
      </c>
      <c r="D37" s="114">
        <v>766</v>
      </c>
      <c r="E37" s="114">
        <v>7488</v>
      </c>
      <c r="F37" s="114">
        <v>1168</v>
      </c>
      <c r="G37" s="114">
        <v>139</v>
      </c>
      <c r="H37" s="114">
        <v>336</v>
      </c>
      <c r="I37" s="114">
        <v>0</v>
      </c>
      <c r="J37" s="114">
        <v>4982</v>
      </c>
    </row>
    <row r="38" spans="1:10">
      <c r="A38" s="211" t="s">
        <v>281</v>
      </c>
      <c r="B38" s="117">
        <f t="shared" si="9"/>
        <v>16656</v>
      </c>
      <c r="C38" s="114">
        <v>1367</v>
      </c>
      <c r="D38" s="114">
        <v>1260</v>
      </c>
      <c r="E38" s="114">
        <v>6630</v>
      </c>
      <c r="F38" s="114">
        <v>544</v>
      </c>
      <c r="G38" s="114">
        <v>102</v>
      </c>
      <c r="H38" s="114">
        <v>618</v>
      </c>
      <c r="I38" s="114">
        <v>0</v>
      </c>
      <c r="J38" s="114">
        <v>6135</v>
      </c>
    </row>
    <row r="39" spans="1:10">
      <c r="A39" s="211" t="s">
        <v>330</v>
      </c>
      <c r="B39" s="117">
        <f t="shared" si="9"/>
        <v>1301</v>
      </c>
      <c r="C39" s="114">
        <v>130</v>
      </c>
      <c r="D39" s="114">
        <v>41</v>
      </c>
      <c r="E39" s="114">
        <v>898</v>
      </c>
      <c r="F39" s="114">
        <v>84</v>
      </c>
      <c r="G39" s="114">
        <v>14</v>
      </c>
      <c r="H39" s="114">
        <v>16</v>
      </c>
      <c r="I39" s="114">
        <v>0</v>
      </c>
      <c r="J39" s="114">
        <v>118</v>
      </c>
    </row>
    <row r="40" spans="1:10">
      <c r="A40" s="211" t="s">
        <v>282</v>
      </c>
      <c r="B40" s="117">
        <f t="shared" si="9"/>
        <v>18169</v>
      </c>
      <c r="C40" s="114">
        <v>1913</v>
      </c>
      <c r="D40" s="114">
        <v>858</v>
      </c>
      <c r="E40" s="114">
        <v>8071</v>
      </c>
      <c r="F40" s="114">
        <v>1510</v>
      </c>
      <c r="G40" s="114">
        <v>180</v>
      </c>
      <c r="H40" s="114">
        <v>698</v>
      </c>
      <c r="I40" s="114">
        <v>0</v>
      </c>
      <c r="J40" s="114">
        <v>4939</v>
      </c>
    </row>
    <row r="41" spans="1:10">
      <c r="A41" s="211" t="s">
        <v>313</v>
      </c>
      <c r="B41" s="117">
        <f t="shared" si="9"/>
        <v>1265</v>
      </c>
      <c r="C41" s="114">
        <v>192</v>
      </c>
      <c r="D41" s="114">
        <v>78</v>
      </c>
      <c r="E41" s="114">
        <v>756</v>
      </c>
      <c r="F41" s="114">
        <v>113</v>
      </c>
      <c r="G41" s="114">
        <v>22</v>
      </c>
      <c r="H41" s="114">
        <v>14</v>
      </c>
      <c r="I41" s="114">
        <v>0</v>
      </c>
      <c r="J41" s="114">
        <v>90</v>
      </c>
    </row>
    <row r="42" spans="1:10">
      <c r="A42" s="211" t="s">
        <v>283</v>
      </c>
      <c r="B42" s="117">
        <f t="shared" si="9"/>
        <v>8650</v>
      </c>
      <c r="C42" s="114">
        <v>953</v>
      </c>
      <c r="D42" s="114">
        <v>473</v>
      </c>
      <c r="E42" s="114">
        <v>4024</v>
      </c>
      <c r="F42" s="114">
        <v>791</v>
      </c>
      <c r="G42" s="114">
        <v>107</v>
      </c>
      <c r="H42" s="114">
        <v>178</v>
      </c>
      <c r="I42" s="114">
        <v>2</v>
      </c>
      <c r="J42" s="114">
        <v>2122</v>
      </c>
    </row>
    <row r="43" spans="1:10">
      <c r="A43" s="222" t="s">
        <v>314</v>
      </c>
      <c r="B43" s="119">
        <f t="shared" ref="B43:J43" si="10">SUM(B44:B50)</f>
        <v>69855</v>
      </c>
      <c r="C43" s="119">
        <f t="shared" si="10"/>
        <v>7829</v>
      </c>
      <c r="D43" s="119">
        <f t="shared" si="10"/>
        <v>5074</v>
      </c>
      <c r="E43" s="119">
        <f t="shared" si="10"/>
        <v>31043</v>
      </c>
      <c r="F43" s="119">
        <f t="shared" si="10"/>
        <v>3871</v>
      </c>
      <c r="G43" s="119">
        <f t="shared" si="10"/>
        <v>1420</v>
      </c>
      <c r="H43" s="119">
        <f t="shared" si="10"/>
        <v>1536</v>
      </c>
      <c r="I43" s="119">
        <f t="shared" si="10"/>
        <v>20</v>
      </c>
      <c r="J43" s="119">
        <f t="shared" si="10"/>
        <v>19062</v>
      </c>
    </row>
    <row r="44" spans="1:10">
      <c r="A44" s="211" t="s">
        <v>291</v>
      </c>
      <c r="B44" s="117">
        <f t="shared" ref="B44:B50" si="11">SUM(C44:J44)</f>
        <v>20770</v>
      </c>
      <c r="C44" s="114">
        <v>2640</v>
      </c>
      <c r="D44" s="114">
        <v>1933</v>
      </c>
      <c r="E44" s="114">
        <v>8290</v>
      </c>
      <c r="F44" s="114">
        <v>688</v>
      </c>
      <c r="G44" s="114">
        <v>217</v>
      </c>
      <c r="H44" s="114">
        <v>515</v>
      </c>
      <c r="I44" s="114">
        <v>5</v>
      </c>
      <c r="J44" s="114">
        <v>6482</v>
      </c>
    </row>
    <row r="45" spans="1:10">
      <c r="A45" s="211" t="s">
        <v>285</v>
      </c>
      <c r="B45" s="117">
        <f t="shared" si="11"/>
        <v>3845</v>
      </c>
      <c r="C45" s="114">
        <v>377</v>
      </c>
      <c r="D45" s="114">
        <v>191</v>
      </c>
      <c r="E45" s="114">
        <v>1971</v>
      </c>
      <c r="F45" s="114">
        <v>298</v>
      </c>
      <c r="G45" s="114">
        <v>313</v>
      </c>
      <c r="H45" s="114">
        <v>53</v>
      </c>
      <c r="I45" s="114">
        <v>1</v>
      </c>
      <c r="J45" s="114">
        <v>641</v>
      </c>
    </row>
    <row r="46" spans="1:10">
      <c r="A46" s="211" t="s">
        <v>286</v>
      </c>
      <c r="B46" s="117">
        <f t="shared" si="11"/>
        <v>2722</v>
      </c>
      <c r="C46" s="114">
        <v>320</v>
      </c>
      <c r="D46" s="114">
        <v>128</v>
      </c>
      <c r="E46" s="114">
        <v>1526</v>
      </c>
      <c r="F46" s="114">
        <v>176</v>
      </c>
      <c r="G46" s="114">
        <v>240</v>
      </c>
      <c r="H46" s="114">
        <v>75</v>
      </c>
      <c r="I46" s="114">
        <v>2</v>
      </c>
      <c r="J46" s="114">
        <v>255</v>
      </c>
    </row>
    <row r="47" spans="1:10">
      <c r="A47" s="211" t="s">
        <v>287</v>
      </c>
      <c r="B47" s="117">
        <f t="shared" si="11"/>
        <v>7687</v>
      </c>
      <c r="C47" s="114">
        <v>958</v>
      </c>
      <c r="D47" s="114">
        <v>271</v>
      </c>
      <c r="E47" s="114">
        <v>3515</v>
      </c>
      <c r="F47" s="114">
        <v>640</v>
      </c>
      <c r="G47" s="114">
        <v>246</v>
      </c>
      <c r="H47" s="114">
        <v>122</v>
      </c>
      <c r="I47" s="114">
        <v>2</v>
      </c>
      <c r="J47" s="114">
        <v>1933</v>
      </c>
    </row>
    <row r="48" spans="1:10">
      <c r="A48" s="234" t="s">
        <v>288</v>
      </c>
      <c r="B48" s="117">
        <f t="shared" si="11"/>
        <v>7478</v>
      </c>
      <c r="C48" s="114">
        <v>906</v>
      </c>
      <c r="D48" s="114">
        <v>605</v>
      </c>
      <c r="E48" s="114">
        <v>2501</v>
      </c>
      <c r="F48" s="114">
        <v>357</v>
      </c>
      <c r="G48" s="114">
        <v>89</v>
      </c>
      <c r="H48" s="114">
        <v>223</v>
      </c>
      <c r="I48" s="114">
        <v>0</v>
      </c>
      <c r="J48" s="114">
        <v>2797</v>
      </c>
    </row>
    <row r="49" spans="1:10">
      <c r="A49" s="211" t="s">
        <v>289</v>
      </c>
      <c r="B49" s="117">
        <f t="shared" si="11"/>
        <v>26018</v>
      </c>
      <c r="C49" s="114">
        <v>2487</v>
      </c>
      <c r="D49" s="114">
        <v>1861</v>
      </c>
      <c r="E49" s="114">
        <v>12407</v>
      </c>
      <c r="F49" s="114">
        <v>1627</v>
      </c>
      <c r="G49" s="114">
        <v>294</v>
      </c>
      <c r="H49" s="114">
        <v>514</v>
      </c>
      <c r="I49" s="114">
        <v>9</v>
      </c>
      <c r="J49" s="114">
        <v>6819</v>
      </c>
    </row>
    <row r="50" spans="1:10">
      <c r="A50" s="211" t="s">
        <v>290</v>
      </c>
      <c r="B50" s="117">
        <f t="shared" si="11"/>
        <v>1335</v>
      </c>
      <c r="C50" s="114">
        <v>141</v>
      </c>
      <c r="D50" s="114">
        <v>85</v>
      </c>
      <c r="E50" s="114">
        <v>833</v>
      </c>
      <c r="F50" s="114">
        <v>85</v>
      </c>
      <c r="G50" s="114">
        <v>21</v>
      </c>
      <c r="H50" s="114">
        <v>34</v>
      </c>
      <c r="I50" s="114">
        <v>1</v>
      </c>
      <c r="J50" s="114">
        <v>135</v>
      </c>
    </row>
    <row r="51" spans="1:10">
      <c r="A51" s="222" t="s">
        <v>315</v>
      </c>
      <c r="B51" s="119">
        <f t="shared" ref="B51:J51" si="12">SUM(B52:B58)</f>
        <v>123306</v>
      </c>
      <c r="C51" s="119">
        <f t="shared" si="12"/>
        <v>10760</v>
      </c>
      <c r="D51" s="119">
        <f t="shared" si="12"/>
        <v>8970</v>
      </c>
      <c r="E51" s="119">
        <f t="shared" si="12"/>
        <v>55361</v>
      </c>
      <c r="F51" s="119">
        <f t="shared" si="12"/>
        <v>6431</v>
      </c>
      <c r="G51" s="119">
        <f t="shared" si="12"/>
        <v>1133</v>
      </c>
      <c r="H51" s="119">
        <f t="shared" si="12"/>
        <v>3240</v>
      </c>
      <c r="I51" s="119">
        <f t="shared" si="12"/>
        <v>19</v>
      </c>
      <c r="J51" s="119">
        <f t="shared" si="12"/>
        <v>37392</v>
      </c>
    </row>
    <row r="52" spans="1:10" ht="12">
      <c r="A52" s="234" t="s">
        <v>335</v>
      </c>
      <c r="B52" s="117">
        <f t="shared" ref="B52:B58" si="13">SUM(C52:J52)</f>
        <v>69</v>
      </c>
      <c r="C52" s="114">
        <v>2</v>
      </c>
      <c r="D52" s="114">
        <v>1</v>
      </c>
      <c r="E52" s="114">
        <v>47</v>
      </c>
      <c r="F52" s="114">
        <v>0</v>
      </c>
      <c r="G52" s="114">
        <v>16</v>
      </c>
      <c r="H52" s="114">
        <v>2</v>
      </c>
      <c r="I52" s="114">
        <v>0</v>
      </c>
      <c r="J52" s="114">
        <v>1</v>
      </c>
    </row>
    <row r="53" spans="1:10">
      <c r="A53" s="211" t="s">
        <v>259</v>
      </c>
      <c r="B53" s="117">
        <f t="shared" ref="B53" si="14">SUM(C53:J53)</f>
        <v>9844</v>
      </c>
      <c r="C53" s="114">
        <v>781</v>
      </c>
      <c r="D53" s="114">
        <v>286</v>
      </c>
      <c r="E53" s="114">
        <v>6931</v>
      </c>
      <c r="F53" s="114">
        <v>802</v>
      </c>
      <c r="G53" s="114">
        <v>125</v>
      </c>
      <c r="H53" s="114">
        <v>69</v>
      </c>
      <c r="I53" s="114">
        <v>1</v>
      </c>
      <c r="J53" s="114">
        <v>849</v>
      </c>
    </row>
    <row r="54" spans="1:10">
      <c r="A54" s="211" t="s">
        <v>293</v>
      </c>
      <c r="B54" s="117">
        <f t="shared" si="13"/>
        <v>66316</v>
      </c>
      <c r="C54" s="114">
        <v>6675</v>
      </c>
      <c r="D54" s="114">
        <v>5216</v>
      </c>
      <c r="E54" s="114">
        <v>27917</v>
      </c>
      <c r="F54" s="114">
        <v>3565</v>
      </c>
      <c r="G54" s="114">
        <v>672</v>
      </c>
      <c r="H54" s="114">
        <v>1970</v>
      </c>
      <c r="I54" s="114">
        <v>16</v>
      </c>
      <c r="J54" s="114">
        <v>20285</v>
      </c>
    </row>
    <row r="55" spans="1:10">
      <c r="A55" s="211" t="s">
        <v>292</v>
      </c>
      <c r="B55" s="117">
        <f t="shared" si="13"/>
        <v>37273</v>
      </c>
      <c r="C55" s="114">
        <v>2331</v>
      </c>
      <c r="D55" s="114">
        <v>2886</v>
      </c>
      <c r="E55" s="114">
        <v>15373</v>
      </c>
      <c r="F55" s="114">
        <v>1519</v>
      </c>
      <c r="G55" s="114">
        <v>204</v>
      </c>
      <c r="H55" s="114">
        <v>1020</v>
      </c>
      <c r="I55" s="114">
        <v>2</v>
      </c>
      <c r="J55" s="114">
        <v>13938</v>
      </c>
    </row>
    <row r="56" spans="1:10">
      <c r="A56" s="211" t="s">
        <v>317</v>
      </c>
      <c r="B56" s="117">
        <f t="shared" si="13"/>
        <v>1987</v>
      </c>
      <c r="C56" s="114">
        <v>176</v>
      </c>
      <c r="D56" s="114">
        <v>24</v>
      </c>
      <c r="E56" s="114">
        <v>931</v>
      </c>
      <c r="F56" s="114">
        <v>78</v>
      </c>
      <c r="G56" s="114">
        <v>25</v>
      </c>
      <c r="H56" s="114">
        <v>64</v>
      </c>
      <c r="I56" s="114">
        <v>0</v>
      </c>
      <c r="J56" s="114">
        <v>689</v>
      </c>
    </row>
    <row r="57" spans="1:10">
      <c r="A57" s="211" t="s">
        <v>318</v>
      </c>
      <c r="B57" s="117">
        <f t="shared" si="13"/>
        <v>7655</v>
      </c>
      <c r="C57" s="114">
        <v>778</v>
      </c>
      <c r="D57" s="114">
        <v>549</v>
      </c>
      <c r="E57" s="114">
        <v>4071</v>
      </c>
      <c r="F57" s="114">
        <v>464</v>
      </c>
      <c r="G57" s="114">
        <v>91</v>
      </c>
      <c r="H57" s="114">
        <v>105</v>
      </c>
      <c r="I57" s="114">
        <v>0</v>
      </c>
      <c r="J57" s="114">
        <v>1597</v>
      </c>
    </row>
    <row r="58" spans="1:10">
      <c r="A58" s="211" t="s">
        <v>319</v>
      </c>
      <c r="B58" s="117">
        <f t="shared" si="13"/>
        <v>162</v>
      </c>
      <c r="C58" s="114">
        <v>17</v>
      </c>
      <c r="D58" s="114">
        <v>8</v>
      </c>
      <c r="E58" s="114">
        <v>91</v>
      </c>
      <c r="F58" s="114">
        <v>3</v>
      </c>
      <c r="G58" s="114">
        <v>0</v>
      </c>
      <c r="H58" s="114">
        <v>10</v>
      </c>
      <c r="I58" s="114">
        <v>0</v>
      </c>
      <c r="J58" s="114">
        <v>33</v>
      </c>
    </row>
    <row r="59" spans="1:10">
      <c r="A59" s="222" t="s">
        <v>320</v>
      </c>
      <c r="B59" s="119">
        <f t="shared" ref="B59:J59" si="15">SUM(B60:B65)</f>
        <v>106489</v>
      </c>
      <c r="C59" s="119">
        <f t="shared" si="15"/>
        <v>9058</v>
      </c>
      <c r="D59" s="119">
        <f t="shared" si="15"/>
        <v>5865</v>
      </c>
      <c r="E59" s="119">
        <f t="shared" si="15"/>
        <v>55640</v>
      </c>
      <c r="F59" s="119">
        <f t="shared" si="15"/>
        <v>6436</v>
      </c>
      <c r="G59" s="119">
        <f t="shared" si="15"/>
        <v>795</v>
      </c>
      <c r="H59" s="119">
        <f t="shared" si="15"/>
        <v>3371</v>
      </c>
      <c r="I59" s="119">
        <f t="shared" si="15"/>
        <v>11</v>
      </c>
      <c r="J59" s="119">
        <f t="shared" si="15"/>
        <v>25313</v>
      </c>
    </row>
    <row r="60" spans="1:10">
      <c r="A60" s="211" t="s">
        <v>298</v>
      </c>
      <c r="B60" s="117">
        <f>SUM(C60:J60)</f>
        <v>4537</v>
      </c>
      <c r="C60" s="114">
        <v>394</v>
      </c>
      <c r="D60" s="114">
        <v>156</v>
      </c>
      <c r="E60" s="114">
        <v>2805</v>
      </c>
      <c r="F60" s="114">
        <v>533</v>
      </c>
      <c r="G60" s="114">
        <v>41</v>
      </c>
      <c r="H60" s="114">
        <v>73</v>
      </c>
      <c r="I60" s="114">
        <v>0</v>
      </c>
      <c r="J60" s="114">
        <v>535</v>
      </c>
    </row>
    <row r="61" spans="1:10">
      <c r="A61" s="211" t="s">
        <v>294</v>
      </c>
      <c r="B61" s="117">
        <f>SUM(C61:J61)</f>
        <v>6068</v>
      </c>
      <c r="C61" s="114">
        <v>465</v>
      </c>
      <c r="D61" s="114">
        <v>193</v>
      </c>
      <c r="E61" s="114">
        <v>3621</v>
      </c>
      <c r="F61" s="114">
        <v>615</v>
      </c>
      <c r="G61" s="114">
        <v>47</v>
      </c>
      <c r="H61" s="114">
        <v>70</v>
      </c>
      <c r="I61" s="114">
        <v>1</v>
      </c>
      <c r="J61" s="114">
        <v>1056</v>
      </c>
    </row>
    <row r="62" spans="1:10">
      <c r="A62" s="211" t="s">
        <v>295</v>
      </c>
      <c r="B62" s="117">
        <f t="shared" ref="B62" si="16">SUM(C62:J62)</f>
        <v>3859</v>
      </c>
      <c r="C62" s="114">
        <v>338</v>
      </c>
      <c r="D62" s="114">
        <v>265</v>
      </c>
      <c r="E62" s="114">
        <v>2197</v>
      </c>
      <c r="F62" s="114">
        <v>241</v>
      </c>
      <c r="G62" s="114">
        <v>31</v>
      </c>
      <c r="H62" s="114">
        <v>134</v>
      </c>
      <c r="I62" s="114">
        <v>0</v>
      </c>
      <c r="J62" s="114">
        <v>653</v>
      </c>
    </row>
    <row r="63" spans="1:10">
      <c r="A63" s="211" t="s">
        <v>321</v>
      </c>
      <c r="B63" s="117">
        <f>SUM(C63:J63)</f>
        <v>3496</v>
      </c>
      <c r="C63" s="114">
        <v>447</v>
      </c>
      <c r="D63" s="114">
        <v>118</v>
      </c>
      <c r="E63" s="114">
        <v>1807</v>
      </c>
      <c r="F63" s="114">
        <v>228</v>
      </c>
      <c r="G63" s="114">
        <v>76</v>
      </c>
      <c r="H63" s="114">
        <v>61</v>
      </c>
      <c r="I63" s="114">
        <v>0</v>
      </c>
      <c r="J63" s="114">
        <v>759</v>
      </c>
    </row>
    <row r="64" spans="1:10">
      <c r="A64" s="211" t="s">
        <v>296</v>
      </c>
      <c r="B64" s="117">
        <f>SUM(C64:J64)</f>
        <v>15303</v>
      </c>
      <c r="C64" s="114">
        <v>907</v>
      </c>
      <c r="D64" s="114">
        <v>265</v>
      </c>
      <c r="E64" s="114">
        <v>11878</v>
      </c>
      <c r="F64" s="114">
        <v>1223</v>
      </c>
      <c r="G64" s="114">
        <v>81</v>
      </c>
      <c r="H64" s="114">
        <v>134</v>
      </c>
      <c r="I64" s="114">
        <v>3</v>
      </c>
      <c r="J64" s="114">
        <v>812</v>
      </c>
    </row>
    <row r="65" spans="1:10">
      <c r="A65" s="211" t="s">
        <v>297</v>
      </c>
      <c r="B65" s="117">
        <f>SUM(C65:J65)</f>
        <v>73226</v>
      </c>
      <c r="C65" s="114">
        <v>6507</v>
      </c>
      <c r="D65" s="114">
        <v>4868</v>
      </c>
      <c r="E65" s="114">
        <v>33332</v>
      </c>
      <c r="F65" s="114">
        <v>3596</v>
      </c>
      <c r="G65" s="114">
        <v>519</v>
      </c>
      <c r="H65" s="114">
        <v>2899</v>
      </c>
      <c r="I65" s="114">
        <v>7</v>
      </c>
      <c r="J65" s="114">
        <v>21498</v>
      </c>
    </row>
    <row r="66" spans="1:10">
      <c r="A66" s="222" t="s">
        <v>322</v>
      </c>
      <c r="B66" s="119">
        <f t="shared" ref="B66:J66" si="17">SUM(B67:B77)</f>
        <v>112293</v>
      </c>
      <c r="C66" s="119">
        <f t="shared" si="17"/>
        <v>10801</v>
      </c>
      <c r="D66" s="119">
        <f t="shared" si="17"/>
        <v>5501</v>
      </c>
      <c r="E66" s="119">
        <f t="shared" si="17"/>
        <v>48717</v>
      </c>
      <c r="F66" s="119">
        <f t="shared" si="17"/>
        <v>6807</v>
      </c>
      <c r="G66" s="119">
        <f t="shared" si="17"/>
        <v>1533</v>
      </c>
      <c r="H66" s="119">
        <f t="shared" si="17"/>
        <v>2117</v>
      </c>
      <c r="I66" s="119">
        <f t="shared" si="17"/>
        <v>17</v>
      </c>
      <c r="J66" s="119">
        <f t="shared" si="17"/>
        <v>36800</v>
      </c>
    </row>
    <row r="67" spans="1:10">
      <c r="A67" s="211" t="s">
        <v>323</v>
      </c>
      <c r="B67" s="117">
        <f t="shared" ref="B67:B80" si="18">SUM(C67:J67)</f>
        <v>28</v>
      </c>
      <c r="C67" s="114">
        <v>1</v>
      </c>
      <c r="D67" s="114">
        <v>0</v>
      </c>
      <c r="E67" s="114">
        <v>10</v>
      </c>
      <c r="F67" s="114">
        <v>0</v>
      </c>
      <c r="G67" s="114">
        <v>0</v>
      </c>
      <c r="H67" s="114">
        <v>3</v>
      </c>
      <c r="I67" s="114">
        <v>0</v>
      </c>
      <c r="J67" s="114">
        <v>14</v>
      </c>
    </row>
    <row r="68" spans="1:10" ht="11.4">
      <c r="A68" s="234" t="s">
        <v>336</v>
      </c>
      <c r="B68" s="117">
        <f t="shared" ref="B68" si="19">SUM(C68:J68)</f>
        <v>496</v>
      </c>
      <c r="C68" s="114">
        <v>42</v>
      </c>
      <c r="D68" s="114">
        <v>4</v>
      </c>
      <c r="E68" s="114">
        <v>380</v>
      </c>
      <c r="F68" s="114">
        <v>2</v>
      </c>
      <c r="G68" s="114">
        <v>44</v>
      </c>
      <c r="H68" s="114">
        <v>12</v>
      </c>
      <c r="I68" s="114">
        <v>0</v>
      </c>
      <c r="J68" s="114">
        <v>12</v>
      </c>
    </row>
    <row r="69" spans="1:10">
      <c r="A69" s="211" t="s">
        <v>299</v>
      </c>
      <c r="B69" s="117">
        <f t="shared" si="18"/>
        <v>23774</v>
      </c>
      <c r="C69" s="114">
        <v>2615</v>
      </c>
      <c r="D69" s="114">
        <v>1017</v>
      </c>
      <c r="E69" s="114">
        <v>9408</v>
      </c>
      <c r="F69" s="114">
        <v>1840</v>
      </c>
      <c r="G69" s="114">
        <v>319</v>
      </c>
      <c r="H69" s="114">
        <v>499</v>
      </c>
      <c r="I69" s="114">
        <v>2</v>
      </c>
      <c r="J69" s="114">
        <v>8074</v>
      </c>
    </row>
    <row r="70" spans="1:10">
      <c r="A70" s="211" t="s">
        <v>300</v>
      </c>
      <c r="B70" s="117">
        <f t="shared" si="18"/>
        <v>71694</v>
      </c>
      <c r="C70" s="114">
        <v>6723</v>
      </c>
      <c r="D70" s="114">
        <v>3447</v>
      </c>
      <c r="E70" s="114">
        <v>33753</v>
      </c>
      <c r="F70" s="114">
        <v>4555</v>
      </c>
      <c r="G70" s="114">
        <v>984</v>
      </c>
      <c r="H70" s="114">
        <v>1115</v>
      </c>
      <c r="I70" s="114">
        <v>12</v>
      </c>
      <c r="J70" s="114">
        <v>21105</v>
      </c>
    </row>
    <row r="71" spans="1:10">
      <c r="A71" s="211" t="s">
        <v>324</v>
      </c>
      <c r="B71" s="117">
        <f t="shared" ref="B71" si="20">SUM(C71:J71)</f>
        <v>4</v>
      </c>
      <c r="C71" s="114">
        <v>0</v>
      </c>
      <c r="D71" s="114">
        <v>0</v>
      </c>
      <c r="E71" s="114">
        <v>4</v>
      </c>
      <c r="F71" s="114">
        <v>0</v>
      </c>
      <c r="G71" s="114">
        <v>0</v>
      </c>
      <c r="H71" s="114">
        <v>0</v>
      </c>
      <c r="I71" s="114">
        <v>0</v>
      </c>
      <c r="J71" s="114">
        <v>0</v>
      </c>
    </row>
    <row r="72" spans="1:10">
      <c r="A72" s="211" t="s">
        <v>301</v>
      </c>
      <c r="B72" s="117">
        <f t="shared" si="18"/>
        <v>805</v>
      </c>
      <c r="C72" s="114">
        <v>55</v>
      </c>
      <c r="D72" s="114">
        <v>54</v>
      </c>
      <c r="E72" s="114">
        <v>287</v>
      </c>
      <c r="F72" s="114">
        <v>4</v>
      </c>
      <c r="G72" s="114">
        <v>9</v>
      </c>
      <c r="H72" s="114">
        <v>23</v>
      </c>
      <c r="I72" s="114">
        <v>0</v>
      </c>
      <c r="J72" s="114">
        <v>373</v>
      </c>
    </row>
    <row r="73" spans="1:10">
      <c r="A73" s="211" t="s">
        <v>302</v>
      </c>
      <c r="B73" s="117">
        <f t="shared" si="18"/>
        <v>7004</v>
      </c>
      <c r="C73" s="114">
        <v>436</v>
      </c>
      <c r="D73" s="114">
        <v>314</v>
      </c>
      <c r="E73" s="114">
        <v>1970</v>
      </c>
      <c r="F73" s="114">
        <v>103</v>
      </c>
      <c r="G73" s="114">
        <v>65</v>
      </c>
      <c r="H73" s="114">
        <v>227</v>
      </c>
      <c r="I73" s="114">
        <v>0</v>
      </c>
      <c r="J73" s="114">
        <v>3889</v>
      </c>
    </row>
    <row r="74" spans="1:10">
      <c r="A74" s="211" t="s">
        <v>325</v>
      </c>
      <c r="B74" s="117">
        <f t="shared" ref="B74:B76" si="21">SUM(C74:J74)</f>
        <v>4</v>
      </c>
      <c r="C74" s="114">
        <v>0</v>
      </c>
      <c r="D74" s="114">
        <v>0</v>
      </c>
      <c r="E74" s="114">
        <v>3</v>
      </c>
      <c r="F74" s="114">
        <v>0</v>
      </c>
      <c r="G74" s="114">
        <v>0</v>
      </c>
      <c r="H74" s="114">
        <v>1</v>
      </c>
      <c r="I74" s="114">
        <v>0</v>
      </c>
      <c r="J74" s="114">
        <v>0</v>
      </c>
    </row>
    <row r="75" spans="1:10">
      <c r="A75" s="211" t="s">
        <v>303</v>
      </c>
      <c r="B75" s="117">
        <f t="shared" si="21"/>
        <v>8410</v>
      </c>
      <c r="C75" s="114">
        <v>928</v>
      </c>
      <c r="D75" s="114">
        <v>664</v>
      </c>
      <c r="E75" s="114">
        <v>2886</v>
      </c>
      <c r="F75" s="114">
        <v>288</v>
      </c>
      <c r="G75" s="114">
        <v>112</v>
      </c>
      <c r="H75" s="114">
        <v>234</v>
      </c>
      <c r="I75" s="114">
        <v>3</v>
      </c>
      <c r="J75" s="114">
        <v>3295</v>
      </c>
    </row>
    <row r="76" spans="1:10">
      <c r="A76" s="211" t="s">
        <v>326</v>
      </c>
      <c r="B76" s="117">
        <f t="shared" si="21"/>
        <v>66</v>
      </c>
      <c r="C76" s="114">
        <v>1</v>
      </c>
      <c r="D76" s="114">
        <v>1</v>
      </c>
      <c r="E76" s="114">
        <v>15</v>
      </c>
      <c r="F76" s="114">
        <v>15</v>
      </c>
      <c r="G76" s="114">
        <v>0</v>
      </c>
      <c r="H76" s="114">
        <v>3</v>
      </c>
      <c r="I76" s="114">
        <v>0</v>
      </c>
      <c r="J76" s="114">
        <v>31</v>
      </c>
    </row>
    <row r="77" spans="1:10">
      <c r="A77" s="211" t="s">
        <v>304</v>
      </c>
      <c r="B77" s="117">
        <f t="shared" si="18"/>
        <v>8</v>
      </c>
      <c r="C77" s="114">
        <v>0</v>
      </c>
      <c r="D77" s="114">
        <v>0</v>
      </c>
      <c r="E77" s="114">
        <v>1</v>
      </c>
      <c r="F77" s="114">
        <v>0</v>
      </c>
      <c r="G77" s="114">
        <v>0</v>
      </c>
      <c r="H77" s="114">
        <v>0</v>
      </c>
      <c r="I77" s="114">
        <v>0</v>
      </c>
      <c r="J77" s="114">
        <v>7</v>
      </c>
    </row>
    <row r="78" spans="1:10">
      <c r="A78" s="27" t="s">
        <v>96</v>
      </c>
      <c r="B78" s="119">
        <f t="shared" si="18"/>
        <v>1348</v>
      </c>
      <c r="C78" s="119">
        <v>91</v>
      </c>
      <c r="D78" s="119">
        <v>9</v>
      </c>
      <c r="E78" s="119">
        <v>1037</v>
      </c>
      <c r="F78" s="119">
        <v>7</v>
      </c>
      <c r="G78" s="119">
        <v>122</v>
      </c>
      <c r="H78" s="119">
        <v>54</v>
      </c>
      <c r="I78" s="119">
        <v>0</v>
      </c>
      <c r="J78" s="119">
        <v>28</v>
      </c>
    </row>
    <row r="79" spans="1:10">
      <c r="A79" s="27" t="s">
        <v>95</v>
      </c>
      <c r="B79" s="119">
        <f t="shared" si="18"/>
        <v>82</v>
      </c>
      <c r="C79" s="112">
        <v>1</v>
      </c>
      <c r="D79" s="112">
        <v>1</v>
      </c>
      <c r="E79" s="112">
        <v>23</v>
      </c>
      <c r="F79" s="112">
        <v>15</v>
      </c>
      <c r="G79" s="112">
        <v>0</v>
      </c>
      <c r="H79" s="112">
        <v>4</v>
      </c>
      <c r="I79" s="112">
        <v>0</v>
      </c>
      <c r="J79" s="112">
        <v>38</v>
      </c>
    </row>
    <row r="80" spans="1:10">
      <c r="A80" s="151" t="s">
        <v>94</v>
      </c>
      <c r="B80" s="177">
        <f t="shared" si="18"/>
        <v>39500</v>
      </c>
      <c r="C80" s="177">
        <v>5085</v>
      </c>
      <c r="D80" s="177">
        <v>275</v>
      </c>
      <c r="E80" s="177">
        <v>24657</v>
      </c>
      <c r="F80" s="177">
        <v>83</v>
      </c>
      <c r="G80" s="177">
        <v>514</v>
      </c>
      <c r="H80" s="177">
        <v>5231</v>
      </c>
      <c r="I80" s="177">
        <v>2</v>
      </c>
      <c r="J80" s="177">
        <v>3653</v>
      </c>
    </row>
    <row r="81" spans="1:10" s="22" customFormat="1">
      <c r="A81" s="5"/>
      <c r="B81" s="10"/>
      <c r="C81" s="107"/>
      <c r="D81" s="107"/>
      <c r="E81" s="10"/>
      <c r="F81" s="10"/>
      <c r="G81" s="107"/>
      <c r="H81" s="107"/>
      <c r="I81" s="107"/>
      <c r="J81" s="107"/>
    </row>
    <row r="82" spans="1:10">
      <c r="A82" s="5" t="s">
        <v>93</v>
      </c>
      <c r="B82" s="10"/>
      <c r="C82" s="107"/>
      <c r="D82" s="107"/>
      <c r="E82" s="10"/>
      <c r="F82" s="10"/>
      <c r="G82" s="107"/>
      <c r="H82" s="107"/>
      <c r="I82" s="107"/>
      <c r="J82" s="107"/>
    </row>
    <row r="83" spans="1:10">
      <c r="A83" s="184" t="s">
        <v>168</v>
      </c>
      <c r="G83" s="114"/>
    </row>
    <row r="84" spans="1:10">
      <c r="A84" s="184" t="s">
        <v>169</v>
      </c>
    </row>
    <row r="85" spans="1:10">
      <c r="A85" s="184" t="s">
        <v>92</v>
      </c>
    </row>
    <row r="86" spans="1:10">
      <c r="A86" s="5" t="s">
        <v>91</v>
      </c>
    </row>
    <row r="87" spans="1:10">
      <c r="A87" s="5" t="s">
        <v>103</v>
      </c>
    </row>
    <row r="88" spans="1:10">
      <c r="A88" s="5" t="s">
        <v>90</v>
      </c>
    </row>
    <row r="89" spans="1:10">
      <c r="A89" s="5" t="s">
        <v>106</v>
      </c>
    </row>
    <row r="104" spans="2:10">
      <c r="B104" s="10"/>
      <c r="C104" s="10"/>
      <c r="D104" s="10"/>
      <c r="E104" s="10"/>
      <c r="F104" s="10"/>
      <c r="G104" s="10"/>
      <c r="H104" s="10"/>
      <c r="I104" s="10"/>
      <c r="J104" s="10"/>
    </row>
  </sheetData>
  <pageMargins left="0.44" right="0.17" top="1" bottom="1" header="0.5" footer="0.5"/>
  <pageSetup firstPageNumber="21" fitToHeight="2" orientation="portrait" useFirstPageNumber="1" r:id="rId1"/>
  <headerFooter alignWithMargins="0">
    <oddFooter>&amp;C&amp;P of 31</oddFooter>
    <firstFooter>&amp;C1-19</firstFooter>
  </headerFooter>
  <rowBreaks count="1" manualBreakCount="1">
    <brk id="50" max="9" man="1"/>
  </rowBreaks>
  <ignoredErrors>
    <ignoredError sqref="B10:H10 I10:J10 B17 C34:H34 I34:J34 C43:J43 C59:J59 B66 B59 B51 B43 B34 B28:B33 B35:B42 B44:B50 B52:B58 B60:B65 B67:B80" formula="1"/>
  </ignoredError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9"/>
  <sheetViews>
    <sheetView showGridLines="0" zoomScaleNormal="100" workbookViewId="0">
      <pane xSplit="1" ySplit="6" topLeftCell="B7" activePane="bottomRight" state="frozen"/>
      <selection activeCell="V7" sqref="V7"/>
      <selection pane="topRight" activeCell="V7" sqref="V7"/>
      <selection pane="bottomLeft" activeCell="V7" sqref="V7"/>
      <selection pane="bottomRight" activeCell="L1" sqref="L1"/>
    </sheetView>
  </sheetViews>
  <sheetFormatPr defaultColWidth="9.33203125" defaultRowHeight="10.199999999999999"/>
  <cols>
    <col min="1" max="1" width="29.6640625" style="3" customWidth="1"/>
    <col min="2" max="2" width="9.109375" style="1" customWidth="1"/>
    <col min="3" max="3" width="9.33203125" style="1" customWidth="1"/>
    <col min="4" max="4" width="8.33203125" style="1" customWidth="1"/>
    <col min="5" max="5" width="9.33203125" style="1" customWidth="1"/>
    <col min="6" max="6" width="6.6640625" style="1" customWidth="1"/>
    <col min="7" max="8" width="9.77734375" style="1" customWidth="1"/>
    <col min="9" max="9" width="9.33203125" style="1" customWidth="1"/>
    <col min="10" max="10" width="9.6640625" style="1" customWidth="1"/>
    <col min="11" max="16384" width="9.33203125" style="1"/>
  </cols>
  <sheetData>
    <row r="1" spans="1:10">
      <c r="A1" s="35" t="s">
        <v>100</v>
      </c>
      <c r="B1" s="35"/>
      <c r="C1" s="35"/>
      <c r="D1" s="35"/>
      <c r="E1" s="35"/>
      <c r="F1" s="35"/>
      <c r="G1" s="35"/>
      <c r="H1" s="35"/>
      <c r="I1" s="35"/>
      <c r="J1" s="35"/>
    </row>
    <row r="2" spans="1:10" ht="13.5" customHeight="1">
      <c r="A2" s="35" t="s">
        <v>177</v>
      </c>
      <c r="B2" s="35"/>
      <c r="C2" s="35"/>
      <c r="D2" s="35"/>
      <c r="E2" s="35"/>
      <c r="F2" s="35"/>
      <c r="G2" s="35"/>
      <c r="H2" s="35"/>
      <c r="I2" s="35"/>
      <c r="J2" s="35"/>
    </row>
    <row r="3" spans="1:10">
      <c r="A3" s="35" t="s">
        <v>83</v>
      </c>
      <c r="B3" s="35"/>
      <c r="C3" s="35"/>
      <c r="D3" s="35"/>
      <c r="E3" s="35"/>
      <c r="F3" s="35"/>
      <c r="G3" s="35"/>
      <c r="H3" s="35"/>
      <c r="I3" s="35"/>
      <c r="J3" s="35"/>
    </row>
    <row r="4" spans="1:10">
      <c r="A4" s="35" t="str">
        <f>'Table 14'!A4</f>
        <v>DECEMBER 31, 2015  1/</v>
      </c>
      <c r="B4" s="35"/>
      <c r="C4" s="35"/>
      <c r="D4" s="35"/>
      <c r="E4" s="35"/>
      <c r="F4" s="35"/>
      <c r="G4" s="35"/>
      <c r="H4" s="35"/>
      <c r="I4" s="35"/>
      <c r="J4" s="35"/>
    </row>
    <row r="6" spans="1:10" s="53" customFormat="1" ht="30.75" customHeight="1">
      <c r="A6" s="204" t="s">
        <v>81</v>
      </c>
      <c r="B6" s="205" t="s">
        <v>178</v>
      </c>
      <c r="C6" s="205" t="s">
        <v>179</v>
      </c>
      <c r="D6" s="205" t="s">
        <v>180</v>
      </c>
      <c r="E6" s="206" t="s">
        <v>98</v>
      </c>
      <c r="F6" s="205" t="s">
        <v>181</v>
      </c>
      <c r="G6" s="205" t="s">
        <v>182</v>
      </c>
      <c r="H6" s="206" t="s">
        <v>97</v>
      </c>
      <c r="I6" s="205" t="s">
        <v>183</v>
      </c>
      <c r="J6" s="205" t="s">
        <v>184</v>
      </c>
    </row>
    <row r="7" spans="1:10">
      <c r="A7" s="230" t="s">
        <v>333</v>
      </c>
      <c r="B7" s="155">
        <f>B8+B80</f>
        <v>183259</v>
      </c>
      <c r="C7" s="155">
        <f t="shared" ref="C7:J7" si="0">(C8+C80)</f>
        <v>5907</v>
      </c>
      <c r="D7" s="155">
        <f t="shared" si="0"/>
        <v>1626</v>
      </c>
      <c r="E7" s="155">
        <f t="shared" si="0"/>
        <v>8419</v>
      </c>
      <c r="F7" s="155">
        <f t="shared" si="0"/>
        <v>2289</v>
      </c>
      <c r="G7" s="155">
        <f t="shared" si="0"/>
        <v>811</v>
      </c>
      <c r="H7" s="155">
        <f t="shared" si="0"/>
        <v>4503</v>
      </c>
      <c r="I7" s="155">
        <f t="shared" si="0"/>
        <v>1</v>
      </c>
      <c r="J7" s="155">
        <f t="shared" si="0"/>
        <v>159703</v>
      </c>
    </row>
    <row r="8" spans="1:10">
      <c r="A8" s="230" t="s">
        <v>263</v>
      </c>
      <c r="B8" s="119">
        <f t="shared" ref="B8:J8" si="1">B9+B10+B17+B34+B43+B51+B59+B66</f>
        <v>179015</v>
      </c>
      <c r="C8" s="119">
        <f t="shared" si="1"/>
        <v>5575</v>
      </c>
      <c r="D8" s="119">
        <f t="shared" si="1"/>
        <v>1621</v>
      </c>
      <c r="E8" s="119">
        <f t="shared" si="1"/>
        <v>8228</v>
      </c>
      <c r="F8" s="119">
        <f t="shared" si="1"/>
        <v>2286</v>
      </c>
      <c r="G8" s="119">
        <f t="shared" si="1"/>
        <v>737</v>
      </c>
      <c r="H8" s="119">
        <f t="shared" si="1"/>
        <v>3746</v>
      </c>
      <c r="I8" s="119">
        <f t="shared" si="1"/>
        <v>1</v>
      </c>
      <c r="J8" s="119">
        <f t="shared" si="1"/>
        <v>156821</v>
      </c>
    </row>
    <row r="9" spans="1:10">
      <c r="A9" s="230" t="s">
        <v>260</v>
      </c>
      <c r="B9" s="119">
        <f>SUM(C9:J9)</f>
        <v>1141</v>
      </c>
      <c r="C9" s="112">
        <v>89</v>
      </c>
      <c r="D9" s="112">
        <v>40</v>
      </c>
      <c r="E9" s="112">
        <v>109</v>
      </c>
      <c r="F9" s="112">
        <v>9</v>
      </c>
      <c r="G9" s="112">
        <v>14</v>
      </c>
      <c r="H9" s="112">
        <v>164</v>
      </c>
      <c r="I9" s="112">
        <v>0</v>
      </c>
      <c r="J9" s="112">
        <v>716</v>
      </c>
    </row>
    <row r="10" spans="1:10">
      <c r="A10" s="230" t="s">
        <v>264</v>
      </c>
      <c r="B10" s="119">
        <f t="shared" ref="B10:J10" si="2">SUM(B11:B16)</f>
        <v>8827</v>
      </c>
      <c r="C10" s="119">
        <f t="shared" si="2"/>
        <v>392</v>
      </c>
      <c r="D10" s="119">
        <f t="shared" si="2"/>
        <v>138</v>
      </c>
      <c r="E10" s="119">
        <f t="shared" si="2"/>
        <v>623</v>
      </c>
      <c r="F10" s="119">
        <f t="shared" si="2"/>
        <v>223</v>
      </c>
      <c r="G10" s="119">
        <f t="shared" si="2"/>
        <v>39</v>
      </c>
      <c r="H10" s="119">
        <f t="shared" si="2"/>
        <v>267</v>
      </c>
      <c r="I10" s="119">
        <f t="shared" si="2"/>
        <v>0</v>
      </c>
      <c r="J10" s="119">
        <f t="shared" si="2"/>
        <v>7145</v>
      </c>
    </row>
    <row r="11" spans="1:10">
      <c r="A11" s="234" t="s">
        <v>265</v>
      </c>
      <c r="B11" s="117">
        <f>SUM(C11:J11)</f>
        <v>420</v>
      </c>
      <c r="C11" s="114">
        <v>31</v>
      </c>
      <c r="D11" s="114">
        <v>3</v>
      </c>
      <c r="E11" s="114">
        <v>42</v>
      </c>
      <c r="F11" s="114">
        <v>36</v>
      </c>
      <c r="G11" s="114">
        <v>4</v>
      </c>
      <c r="H11" s="114">
        <v>5</v>
      </c>
      <c r="I11" s="114">
        <v>0</v>
      </c>
      <c r="J11" s="114">
        <v>299</v>
      </c>
    </row>
    <row r="12" spans="1:10">
      <c r="A12" s="234" t="s">
        <v>270</v>
      </c>
      <c r="B12" s="117">
        <f>SUM(C12:J12)</f>
        <v>769</v>
      </c>
      <c r="C12" s="114">
        <v>64</v>
      </c>
      <c r="D12" s="114">
        <v>7</v>
      </c>
      <c r="E12" s="114">
        <v>136</v>
      </c>
      <c r="F12" s="114">
        <v>110</v>
      </c>
      <c r="G12" s="114">
        <v>6</v>
      </c>
      <c r="H12" s="114">
        <v>17</v>
      </c>
      <c r="I12" s="114">
        <v>0</v>
      </c>
      <c r="J12" s="114">
        <v>429</v>
      </c>
    </row>
    <row r="13" spans="1:10">
      <c r="A13" s="211" t="s">
        <v>266</v>
      </c>
      <c r="B13" s="117">
        <f t="shared" ref="B13" si="3">SUM(C13:J13)</f>
        <v>1784</v>
      </c>
      <c r="C13" s="114">
        <v>70</v>
      </c>
      <c r="D13" s="114">
        <v>40</v>
      </c>
      <c r="E13" s="114">
        <v>85</v>
      </c>
      <c r="F13" s="114">
        <v>16</v>
      </c>
      <c r="G13" s="114">
        <v>5</v>
      </c>
      <c r="H13" s="114">
        <v>57</v>
      </c>
      <c r="I13" s="114">
        <v>0</v>
      </c>
      <c r="J13" s="114">
        <v>1511</v>
      </c>
    </row>
    <row r="14" spans="1:10">
      <c r="A14" s="234" t="s">
        <v>267</v>
      </c>
      <c r="B14" s="117">
        <f>SUM(C14:J14)</f>
        <v>2439</v>
      </c>
      <c r="C14" s="114">
        <v>78</v>
      </c>
      <c r="D14" s="114">
        <v>15</v>
      </c>
      <c r="E14" s="114">
        <v>122</v>
      </c>
      <c r="F14" s="114">
        <v>28</v>
      </c>
      <c r="G14" s="114">
        <v>13</v>
      </c>
      <c r="H14" s="114">
        <v>38</v>
      </c>
      <c r="I14" s="114">
        <v>0</v>
      </c>
      <c r="J14" s="114">
        <v>2145</v>
      </c>
    </row>
    <row r="15" spans="1:10">
      <c r="A15" s="234" t="s">
        <v>268</v>
      </c>
      <c r="B15" s="117">
        <f>SUM(C15:J15)</f>
        <v>257</v>
      </c>
      <c r="C15" s="114">
        <v>22</v>
      </c>
      <c r="D15" s="114">
        <v>3</v>
      </c>
      <c r="E15" s="114">
        <v>21</v>
      </c>
      <c r="F15" s="114">
        <v>12</v>
      </c>
      <c r="G15" s="114">
        <v>3</v>
      </c>
      <c r="H15" s="114">
        <v>10</v>
      </c>
      <c r="I15" s="114">
        <v>0</v>
      </c>
      <c r="J15" s="114">
        <v>186</v>
      </c>
    </row>
    <row r="16" spans="1:10">
      <c r="A16" s="211" t="s">
        <v>269</v>
      </c>
      <c r="B16" s="117">
        <f t="shared" ref="B16" si="4">SUM(C16:J16)</f>
        <v>3158</v>
      </c>
      <c r="C16" s="114">
        <v>127</v>
      </c>
      <c r="D16" s="114">
        <v>70</v>
      </c>
      <c r="E16" s="114">
        <v>217</v>
      </c>
      <c r="F16" s="114">
        <v>21</v>
      </c>
      <c r="G16" s="114">
        <v>8</v>
      </c>
      <c r="H16" s="114">
        <v>140</v>
      </c>
      <c r="I16" s="114">
        <v>0</v>
      </c>
      <c r="J16" s="114">
        <v>2575</v>
      </c>
    </row>
    <row r="17" spans="1:10">
      <c r="A17" s="230" t="s">
        <v>261</v>
      </c>
      <c r="B17" s="119">
        <f t="shared" ref="B17:J17" si="5">SUM(B18:B33)</f>
        <v>32575</v>
      </c>
      <c r="C17" s="119">
        <f t="shared" si="5"/>
        <v>1004</v>
      </c>
      <c r="D17" s="119">
        <f t="shared" si="5"/>
        <v>285</v>
      </c>
      <c r="E17" s="119">
        <f t="shared" si="5"/>
        <v>1215</v>
      </c>
      <c r="F17" s="119">
        <f t="shared" si="5"/>
        <v>374</v>
      </c>
      <c r="G17" s="119">
        <f t="shared" si="5"/>
        <v>181</v>
      </c>
      <c r="H17" s="119">
        <f t="shared" si="5"/>
        <v>657</v>
      </c>
      <c r="I17" s="119">
        <f t="shared" si="5"/>
        <v>0</v>
      </c>
      <c r="J17" s="119">
        <f t="shared" si="5"/>
        <v>28859</v>
      </c>
    </row>
    <row r="18" spans="1:10" ht="12">
      <c r="A18" s="234" t="s">
        <v>334</v>
      </c>
      <c r="B18" s="117">
        <f t="shared" ref="B18:B33" si="6">SUM(C18:J18)</f>
        <v>37</v>
      </c>
      <c r="C18" s="114">
        <v>7</v>
      </c>
      <c r="D18" s="114">
        <v>0</v>
      </c>
      <c r="E18" s="114">
        <v>7</v>
      </c>
      <c r="F18" s="114">
        <v>0</v>
      </c>
      <c r="G18" s="114">
        <v>4</v>
      </c>
      <c r="H18" s="114">
        <v>5</v>
      </c>
      <c r="I18" s="114">
        <v>0</v>
      </c>
      <c r="J18" s="114">
        <v>14</v>
      </c>
    </row>
    <row r="19" spans="1:10">
      <c r="A19" s="211" t="s">
        <v>278</v>
      </c>
      <c r="B19" s="117">
        <f t="shared" ref="B19" si="7">SUM(C19:J19)</f>
        <v>965</v>
      </c>
      <c r="C19" s="114">
        <v>53</v>
      </c>
      <c r="D19" s="114">
        <v>13</v>
      </c>
      <c r="E19" s="114">
        <v>53</v>
      </c>
      <c r="F19" s="114">
        <v>95</v>
      </c>
      <c r="G19" s="114">
        <v>5</v>
      </c>
      <c r="H19" s="114">
        <v>34</v>
      </c>
      <c r="I19" s="114">
        <v>0</v>
      </c>
      <c r="J19" s="114">
        <v>712</v>
      </c>
    </row>
    <row r="20" spans="1:10">
      <c r="A20" s="234" t="s">
        <v>271</v>
      </c>
      <c r="B20" s="117">
        <f t="shared" si="6"/>
        <v>353</v>
      </c>
      <c r="C20" s="114">
        <v>16</v>
      </c>
      <c r="D20" s="114">
        <v>5</v>
      </c>
      <c r="E20" s="114">
        <v>19</v>
      </c>
      <c r="F20" s="114">
        <v>6</v>
      </c>
      <c r="G20" s="114">
        <v>2</v>
      </c>
      <c r="H20" s="114">
        <v>7</v>
      </c>
      <c r="I20" s="114">
        <v>0</v>
      </c>
      <c r="J20" s="114">
        <v>298</v>
      </c>
    </row>
    <row r="21" spans="1:10">
      <c r="A21" s="234" t="s">
        <v>306</v>
      </c>
      <c r="B21" s="117">
        <f t="shared" si="6"/>
        <v>189</v>
      </c>
      <c r="C21" s="114">
        <v>8</v>
      </c>
      <c r="D21" s="114">
        <v>0</v>
      </c>
      <c r="E21" s="114">
        <v>5</v>
      </c>
      <c r="F21" s="114">
        <v>0</v>
      </c>
      <c r="G21" s="114">
        <v>0</v>
      </c>
      <c r="H21" s="114">
        <v>2</v>
      </c>
      <c r="I21" s="114">
        <v>0</v>
      </c>
      <c r="J21" s="114">
        <v>174</v>
      </c>
    </row>
    <row r="22" spans="1:10">
      <c r="A22" s="211" t="s">
        <v>272</v>
      </c>
      <c r="B22" s="117">
        <f t="shared" si="6"/>
        <v>325</v>
      </c>
      <c r="C22" s="114">
        <v>23</v>
      </c>
      <c r="D22" s="114">
        <v>6</v>
      </c>
      <c r="E22" s="114">
        <v>12</v>
      </c>
      <c r="F22" s="114">
        <v>16</v>
      </c>
      <c r="G22" s="114">
        <v>1</v>
      </c>
      <c r="H22" s="114">
        <v>10</v>
      </c>
      <c r="I22" s="114">
        <v>0</v>
      </c>
      <c r="J22" s="114">
        <v>257</v>
      </c>
    </row>
    <row r="23" spans="1:10">
      <c r="A23" s="234" t="s">
        <v>273</v>
      </c>
      <c r="B23" s="117">
        <f t="shared" si="6"/>
        <v>2276</v>
      </c>
      <c r="C23" s="114">
        <v>56</v>
      </c>
      <c r="D23" s="114">
        <v>22</v>
      </c>
      <c r="E23" s="114">
        <v>59</v>
      </c>
      <c r="F23" s="114">
        <v>7</v>
      </c>
      <c r="G23" s="114">
        <v>9</v>
      </c>
      <c r="H23" s="114">
        <v>41</v>
      </c>
      <c r="I23" s="114">
        <v>0</v>
      </c>
      <c r="J23" s="114">
        <v>2082</v>
      </c>
    </row>
    <row r="24" spans="1:10">
      <c r="A24" s="211" t="s">
        <v>274</v>
      </c>
      <c r="B24" s="117">
        <f t="shared" si="6"/>
        <v>2345</v>
      </c>
      <c r="C24" s="114">
        <v>88</v>
      </c>
      <c r="D24" s="114">
        <v>10</v>
      </c>
      <c r="E24" s="114">
        <v>81</v>
      </c>
      <c r="F24" s="114">
        <v>28</v>
      </c>
      <c r="G24" s="114">
        <v>17</v>
      </c>
      <c r="H24" s="114">
        <v>36</v>
      </c>
      <c r="I24" s="114">
        <v>0</v>
      </c>
      <c r="J24" s="114">
        <v>2085</v>
      </c>
    </row>
    <row r="25" spans="1:10">
      <c r="A25" s="211" t="s">
        <v>307</v>
      </c>
      <c r="B25" s="117">
        <f t="shared" si="6"/>
        <v>710</v>
      </c>
      <c r="C25" s="114">
        <v>39</v>
      </c>
      <c r="D25" s="114">
        <v>21</v>
      </c>
      <c r="E25" s="114">
        <v>28</v>
      </c>
      <c r="F25" s="114">
        <v>23</v>
      </c>
      <c r="G25" s="114">
        <v>6</v>
      </c>
      <c r="H25" s="114">
        <v>17</v>
      </c>
      <c r="I25" s="114">
        <v>0</v>
      </c>
      <c r="J25" s="114">
        <v>576</v>
      </c>
    </row>
    <row r="26" spans="1:10">
      <c r="A26" s="234" t="s">
        <v>308</v>
      </c>
      <c r="B26" s="117">
        <f t="shared" si="6"/>
        <v>3481</v>
      </c>
      <c r="C26" s="114">
        <v>78</v>
      </c>
      <c r="D26" s="114">
        <v>31</v>
      </c>
      <c r="E26" s="114">
        <v>65</v>
      </c>
      <c r="F26" s="114">
        <v>16</v>
      </c>
      <c r="G26" s="114">
        <v>10</v>
      </c>
      <c r="H26" s="114">
        <v>75</v>
      </c>
      <c r="I26" s="114">
        <v>0</v>
      </c>
      <c r="J26" s="114">
        <v>3206</v>
      </c>
    </row>
    <row r="27" spans="1:10">
      <c r="A27" s="234" t="s">
        <v>309</v>
      </c>
      <c r="B27" s="117">
        <f t="shared" si="6"/>
        <v>7541</v>
      </c>
      <c r="C27" s="114">
        <v>155</v>
      </c>
      <c r="D27" s="114">
        <v>32</v>
      </c>
      <c r="E27" s="114">
        <v>344</v>
      </c>
      <c r="F27" s="114">
        <v>56</v>
      </c>
      <c r="G27" s="114">
        <v>25</v>
      </c>
      <c r="H27" s="114">
        <v>230</v>
      </c>
      <c r="I27" s="114">
        <v>0</v>
      </c>
      <c r="J27" s="114">
        <v>6699</v>
      </c>
    </row>
    <row r="28" spans="1:10">
      <c r="A28" s="211" t="s">
        <v>310</v>
      </c>
      <c r="B28" s="117">
        <f t="shared" si="6"/>
        <v>5020</v>
      </c>
      <c r="C28" s="114">
        <v>149</v>
      </c>
      <c r="D28" s="114">
        <v>29</v>
      </c>
      <c r="E28" s="114">
        <v>191</v>
      </c>
      <c r="F28" s="114">
        <v>54</v>
      </c>
      <c r="G28" s="114">
        <v>32</v>
      </c>
      <c r="H28" s="114">
        <v>45</v>
      </c>
      <c r="I28" s="114">
        <v>0</v>
      </c>
      <c r="J28" s="114">
        <v>4520</v>
      </c>
    </row>
    <row r="29" spans="1:10">
      <c r="A29" s="234" t="s">
        <v>275</v>
      </c>
      <c r="B29" s="117">
        <f t="shared" si="6"/>
        <v>4124</v>
      </c>
      <c r="C29" s="114">
        <v>154</v>
      </c>
      <c r="D29" s="114">
        <v>38</v>
      </c>
      <c r="E29" s="114">
        <v>159</v>
      </c>
      <c r="F29" s="114">
        <v>39</v>
      </c>
      <c r="G29" s="114">
        <v>37</v>
      </c>
      <c r="H29" s="114">
        <v>79</v>
      </c>
      <c r="I29" s="114">
        <v>0</v>
      </c>
      <c r="J29" s="114">
        <v>3618</v>
      </c>
    </row>
    <row r="30" spans="1:10">
      <c r="A30" s="211" t="s">
        <v>311</v>
      </c>
      <c r="B30" s="117">
        <f t="shared" si="6"/>
        <v>265</v>
      </c>
      <c r="C30" s="114">
        <v>8</v>
      </c>
      <c r="D30" s="114">
        <v>5</v>
      </c>
      <c r="E30" s="114">
        <v>3</v>
      </c>
      <c r="F30" s="114">
        <v>4</v>
      </c>
      <c r="G30" s="114">
        <v>1</v>
      </c>
      <c r="H30" s="114">
        <v>3</v>
      </c>
      <c r="I30" s="114">
        <v>0</v>
      </c>
      <c r="J30" s="114">
        <v>241</v>
      </c>
    </row>
    <row r="31" spans="1:10">
      <c r="A31" s="211" t="s">
        <v>276</v>
      </c>
      <c r="B31" s="117">
        <f t="shared" si="6"/>
        <v>120</v>
      </c>
      <c r="C31" s="114">
        <v>12</v>
      </c>
      <c r="D31" s="114">
        <v>6</v>
      </c>
      <c r="E31" s="114">
        <v>8</v>
      </c>
      <c r="F31" s="114">
        <v>7</v>
      </c>
      <c r="G31" s="114">
        <v>2</v>
      </c>
      <c r="H31" s="114">
        <v>3</v>
      </c>
      <c r="I31" s="114">
        <v>0</v>
      </c>
      <c r="J31" s="114">
        <v>82</v>
      </c>
    </row>
    <row r="32" spans="1:10">
      <c r="A32" s="234" t="s">
        <v>277</v>
      </c>
      <c r="B32" s="117">
        <f t="shared" si="6"/>
        <v>4538</v>
      </c>
      <c r="C32" s="114">
        <v>142</v>
      </c>
      <c r="D32" s="114">
        <v>63</v>
      </c>
      <c r="E32" s="114">
        <v>156</v>
      </c>
      <c r="F32" s="114">
        <v>12</v>
      </c>
      <c r="G32" s="114">
        <v>30</v>
      </c>
      <c r="H32" s="114">
        <v>67</v>
      </c>
      <c r="I32" s="114">
        <v>0</v>
      </c>
      <c r="J32" s="114">
        <v>4068</v>
      </c>
    </row>
    <row r="33" spans="1:10">
      <c r="A33" s="211" t="s">
        <v>331</v>
      </c>
      <c r="B33" s="117">
        <f t="shared" si="6"/>
        <v>286</v>
      </c>
      <c r="C33" s="114">
        <v>16</v>
      </c>
      <c r="D33" s="114">
        <v>4</v>
      </c>
      <c r="E33" s="114">
        <v>25</v>
      </c>
      <c r="F33" s="114">
        <v>11</v>
      </c>
      <c r="G33" s="114">
        <v>0</v>
      </c>
      <c r="H33" s="114">
        <v>3</v>
      </c>
      <c r="I33" s="114">
        <v>0</v>
      </c>
      <c r="J33" s="114">
        <v>227</v>
      </c>
    </row>
    <row r="34" spans="1:10">
      <c r="A34" s="222" t="s">
        <v>312</v>
      </c>
      <c r="B34" s="119">
        <f t="shared" ref="B34:J34" si="8">SUM(B35:B42)</f>
        <v>29059</v>
      </c>
      <c r="C34" s="119">
        <f t="shared" si="8"/>
        <v>790</v>
      </c>
      <c r="D34" s="119">
        <f t="shared" si="8"/>
        <v>261</v>
      </c>
      <c r="E34" s="119">
        <f t="shared" si="8"/>
        <v>1020</v>
      </c>
      <c r="F34" s="119">
        <f t="shared" si="8"/>
        <v>376</v>
      </c>
      <c r="G34" s="119">
        <f t="shared" si="8"/>
        <v>91</v>
      </c>
      <c r="H34" s="119">
        <f t="shared" si="8"/>
        <v>663</v>
      </c>
      <c r="I34" s="119">
        <f t="shared" si="8"/>
        <v>0</v>
      </c>
      <c r="J34" s="119">
        <f t="shared" si="8"/>
        <v>25858</v>
      </c>
    </row>
    <row r="35" spans="1:10">
      <c r="A35" s="211" t="s">
        <v>284</v>
      </c>
      <c r="B35" s="117">
        <f t="shared" ref="B35:B42" si="9">SUM(C35:J35)</f>
        <v>9241</v>
      </c>
      <c r="C35" s="114">
        <v>207</v>
      </c>
      <c r="D35" s="114">
        <v>90</v>
      </c>
      <c r="E35" s="114">
        <v>200</v>
      </c>
      <c r="F35" s="114">
        <v>67</v>
      </c>
      <c r="G35" s="114">
        <v>24</v>
      </c>
      <c r="H35" s="114">
        <v>177</v>
      </c>
      <c r="I35" s="114">
        <v>0</v>
      </c>
      <c r="J35" s="114">
        <v>8476</v>
      </c>
    </row>
    <row r="36" spans="1:10">
      <c r="A36" s="211" t="s">
        <v>279</v>
      </c>
      <c r="B36" s="117">
        <f t="shared" si="9"/>
        <v>2331</v>
      </c>
      <c r="C36" s="114">
        <v>79</v>
      </c>
      <c r="D36" s="114">
        <v>37</v>
      </c>
      <c r="E36" s="114">
        <v>181</v>
      </c>
      <c r="F36" s="114">
        <v>36</v>
      </c>
      <c r="G36" s="114">
        <v>9</v>
      </c>
      <c r="H36" s="114">
        <v>68</v>
      </c>
      <c r="I36" s="114">
        <v>0</v>
      </c>
      <c r="J36" s="114">
        <v>1921</v>
      </c>
    </row>
    <row r="37" spans="1:10">
      <c r="A37" s="211" t="s">
        <v>280</v>
      </c>
      <c r="B37" s="117">
        <f t="shared" si="9"/>
        <v>4725</v>
      </c>
      <c r="C37" s="114">
        <v>143</v>
      </c>
      <c r="D37" s="114">
        <v>29</v>
      </c>
      <c r="E37" s="114">
        <v>207</v>
      </c>
      <c r="F37" s="114">
        <v>76</v>
      </c>
      <c r="G37" s="114">
        <v>14</v>
      </c>
      <c r="H37" s="114">
        <v>104</v>
      </c>
      <c r="I37" s="114">
        <v>0</v>
      </c>
      <c r="J37" s="114">
        <v>4152</v>
      </c>
    </row>
    <row r="38" spans="1:10">
      <c r="A38" s="211" t="s">
        <v>281</v>
      </c>
      <c r="B38" s="117">
        <f t="shared" si="9"/>
        <v>5685</v>
      </c>
      <c r="C38" s="114">
        <v>100</v>
      </c>
      <c r="D38" s="114">
        <v>51</v>
      </c>
      <c r="E38" s="114">
        <v>143</v>
      </c>
      <c r="F38" s="114">
        <v>29</v>
      </c>
      <c r="G38" s="114">
        <v>8</v>
      </c>
      <c r="H38" s="114">
        <v>132</v>
      </c>
      <c r="I38" s="114">
        <v>0</v>
      </c>
      <c r="J38" s="114">
        <v>5222</v>
      </c>
    </row>
    <row r="39" spans="1:10">
      <c r="A39" s="211" t="s">
        <v>330</v>
      </c>
      <c r="B39" s="117">
        <f t="shared" si="9"/>
        <v>121</v>
      </c>
      <c r="C39" s="114">
        <v>6</v>
      </c>
      <c r="D39" s="114">
        <v>2</v>
      </c>
      <c r="E39" s="114">
        <v>6</v>
      </c>
      <c r="F39" s="114">
        <v>5</v>
      </c>
      <c r="G39" s="114">
        <v>1</v>
      </c>
      <c r="H39" s="114">
        <v>1</v>
      </c>
      <c r="I39" s="114">
        <v>0</v>
      </c>
      <c r="J39" s="114">
        <v>100</v>
      </c>
    </row>
    <row r="40" spans="1:10">
      <c r="A40" s="211" t="s">
        <v>282</v>
      </c>
      <c r="B40" s="117">
        <f t="shared" si="9"/>
        <v>4725</v>
      </c>
      <c r="C40" s="114">
        <v>153</v>
      </c>
      <c r="D40" s="114">
        <v>24</v>
      </c>
      <c r="E40" s="114">
        <v>191</v>
      </c>
      <c r="F40" s="114">
        <v>118</v>
      </c>
      <c r="G40" s="114">
        <v>20</v>
      </c>
      <c r="H40" s="114">
        <v>141</v>
      </c>
      <c r="I40" s="114">
        <v>0</v>
      </c>
      <c r="J40" s="114">
        <v>4078</v>
      </c>
    </row>
    <row r="41" spans="1:10">
      <c r="A41" s="211" t="s">
        <v>313</v>
      </c>
      <c r="B41" s="117">
        <f t="shared" si="9"/>
        <v>120</v>
      </c>
      <c r="C41" s="114">
        <v>24</v>
      </c>
      <c r="D41" s="114">
        <v>1</v>
      </c>
      <c r="E41" s="114">
        <v>15</v>
      </c>
      <c r="F41" s="114">
        <v>5</v>
      </c>
      <c r="G41" s="114">
        <v>1</v>
      </c>
      <c r="H41" s="114">
        <v>3</v>
      </c>
      <c r="I41" s="114">
        <v>0</v>
      </c>
      <c r="J41" s="114">
        <v>71</v>
      </c>
    </row>
    <row r="42" spans="1:10">
      <c r="A42" s="211" t="s">
        <v>283</v>
      </c>
      <c r="B42" s="117">
        <f t="shared" si="9"/>
        <v>2111</v>
      </c>
      <c r="C42" s="114">
        <v>78</v>
      </c>
      <c r="D42" s="114">
        <v>27</v>
      </c>
      <c r="E42" s="114">
        <v>77</v>
      </c>
      <c r="F42" s="114">
        <v>40</v>
      </c>
      <c r="G42" s="114">
        <v>14</v>
      </c>
      <c r="H42" s="114">
        <v>37</v>
      </c>
      <c r="I42" s="114">
        <v>0</v>
      </c>
      <c r="J42" s="114">
        <v>1838</v>
      </c>
    </row>
    <row r="43" spans="1:10">
      <c r="A43" s="222" t="s">
        <v>314</v>
      </c>
      <c r="B43" s="119">
        <f t="shared" ref="B43:J43" si="10">SUM(B44:B50)</f>
        <v>18627</v>
      </c>
      <c r="C43" s="119">
        <f t="shared" si="10"/>
        <v>806</v>
      </c>
      <c r="D43" s="119">
        <f t="shared" si="10"/>
        <v>252</v>
      </c>
      <c r="E43" s="119">
        <f t="shared" si="10"/>
        <v>916</v>
      </c>
      <c r="F43" s="119">
        <f t="shared" si="10"/>
        <v>167</v>
      </c>
      <c r="G43" s="119">
        <f t="shared" si="10"/>
        <v>98</v>
      </c>
      <c r="H43" s="119">
        <f t="shared" si="10"/>
        <v>364</v>
      </c>
      <c r="I43" s="119">
        <f t="shared" si="10"/>
        <v>1</v>
      </c>
      <c r="J43" s="119">
        <f t="shared" si="10"/>
        <v>16023</v>
      </c>
    </row>
    <row r="44" spans="1:10">
      <c r="A44" s="211" t="s">
        <v>291</v>
      </c>
      <c r="B44" s="117">
        <f t="shared" ref="B44:B50" si="11">SUM(C44:J44)</f>
        <v>6310</v>
      </c>
      <c r="C44" s="114">
        <v>302</v>
      </c>
      <c r="D44" s="114">
        <v>123</v>
      </c>
      <c r="E44" s="114">
        <v>232</v>
      </c>
      <c r="F44" s="114">
        <v>18</v>
      </c>
      <c r="G44" s="114">
        <v>15</v>
      </c>
      <c r="H44" s="114">
        <v>120</v>
      </c>
      <c r="I44" s="114">
        <v>0</v>
      </c>
      <c r="J44" s="114">
        <v>5500</v>
      </c>
    </row>
    <row r="45" spans="1:10">
      <c r="A45" s="211" t="s">
        <v>285</v>
      </c>
      <c r="B45" s="117">
        <f t="shared" si="11"/>
        <v>661</v>
      </c>
      <c r="C45" s="114">
        <v>29</v>
      </c>
      <c r="D45" s="114">
        <v>4</v>
      </c>
      <c r="E45" s="114">
        <v>55</v>
      </c>
      <c r="F45" s="114">
        <v>3</v>
      </c>
      <c r="G45" s="114">
        <v>19</v>
      </c>
      <c r="H45" s="114">
        <v>12</v>
      </c>
      <c r="I45" s="114">
        <v>0</v>
      </c>
      <c r="J45" s="114">
        <v>539</v>
      </c>
    </row>
    <row r="46" spans="1:10">
      <c r="A46" s="211" t="s">
        <v>286</v>
      </c>
      <c r="B46" s="117">
        <f t="shared" si="11"/>
        <v>341</v>
      </c>
      <c r="C46" s="114">
        <v>30</v>
      </c>
      <c r="D46" s="114">
        <v>6</v>
      </c>
      <c r="E46" s="114">
        <v>40</v>
      </c>
      <c r="F46" s="114">
        <v>3</v>
      </c>
      <c r="G46" s="114">
        <v>14</v>
      </c>
      <c r="H46" s="114">
        <v>19</v>
      </c>
      <c r="I46" s="114">
        <v>0</v>
      </c>
      <c r="J46" s="114">
        <v>229</v>
      </c>
    </row>
    <row r="47" spans="1:10">
      <c r="A47" s="211" t="s">
        <v>287</v>
      </c>
      <c r="B47" s="117">
        <f t="shared" si="11"/>
        <v>1900</v>
      </c>
      <c r="C47" s="114">
        <v>114</v>
      </c>
      <c r="D47" s="114">
        <v>13</v>
      </c>
      <c r="E47" s="114">
        <v>100</v>
      </c>
      <c r="F47" s="114">
        <v>25</v>
      </c>
      <c r="G47" s="114">
        <v>19</v>
      </c>
      <c r="H47" s="114">
        <v>30</v>
      </c>
      <c r="I47" s="114">
        <v>0</v>
      </c>
      <c r="J47" s="114">
        <v>1599</v>
      </c>
    </row>
    <row r="48" spans="1:10">
      <c r="A48" s="234" t="s">
        <v>288</v>
      </c>
      <c r="B48" s="117">
        <f t="shared" si="11"/>
        <v>2521</v>
      </c>
      <c r="C48" s="114">
        <v>65</v>
      </c>
      <c r="D48" s="114">
        <v>16</v>
      </c>
      <c r="E48" s="114">
        <v>59</v>
      </c>
      <c r="F48" s="114">
        <v>15</v>
      </c>
      <c r="G48" s="114">
        <v>5</v>
      </c>
      <c r="H48" s="114">
        <v>46</v>
      </c>
      <c r="I48" s="114">
        <v>0</v>
      </c>
      <c r="J48" s="114">
        <v>2315</v>
      </c>
    </row>
    <row r="49" spans="1:10">
      <c r="A49" s="211" t="s">
        <v>289</v>
      </c>
      <c r="B49" s="117">
        <f t="shared" si="11"/>
        <v>6724</v>
      </c>
      <c r="C49" s="114">
        <v>252</v>
      </c>
      <c r="D49" s="114">
        <v>85</v>
      </c>
      <c r="E49" s="114">
        <v>407</v>
      </c>
      <c r="F49" s="114">
        <v>102</v>
      </c>
      <c r="G49" s="114">
        <v>22</v>
      </c>
      <c r="H49" s="114">
        <v>133</v>
      </c>
      <c r="I49" s="114">
        <v>1</v>
      </c>
      <c r="J49" s="114">
        <v>5722</v>
      </c>
    </row>
    <row r="50" spans="1:10">
      <c r="A50" s="211" t="s">
        <v>290</v>
      </c>
      <c r="B50" s="117">
        <f t="shared" si="11"/>
        <v>170</v>
      </c>
      <c r="C50" s="114">
        <v>14</v>
      </c>
      <c r="D50" s="114">
        <v>5</v>
      </c>
      <c r="E50" s="114">
        <v>23</v>
      </c>
      <c r="F50" s="114">
        <v>1</v>
      </c>
      <c r="G50" s="114">
        <v>4</v>
      </c>
      <c r="H50" s="114">
        <v>4</v>
      </c>
      <c r="I50" s="114">
        <v>0</v>
      </c>
      <c r="J50" s="114">
        <v>119</v>
      </c>
    </row>
    <row r="51" spans="1:10">
      <c r="A51" s="222" t="s">
        <v>315</v>
      </c>
      <c r="B51" s="119">
        <f t="shared" ref="B51:J51" si="12">SUM(B52:B58)</f>
        <v>32113</v>
      </c>
      <c r="C51" s="119">
        <f t="shared" si="12"/>
        <v>759</v>
      </c>
      <c r="D51" s="119">
        <f t="shared" si="12"/>
        <v>228</v>
      </c>
      <c r="E51" s="119">
        <f t="shared" si="12"/>
        <v>1433</v>
      </c>
      <c r="F51" s="119">
        <f t="shared" si="12"/>
        <v>373</v>
      </c>
      <c r="G51" s="119">
        <f t="shared" si="12"/>
        <v>110</v>
      </c>
      <c r="H51" s="119">
        <f t="shared" si="12"/>
        <v>546</v>
      </c>
      <c r="I51" s="119">
        <f t="shared" si="12"/>
        <v>0</v>
      </c>
      <c r="J51" s="119">
        <f t="shared" si="12"/>
        <v>28664</v>
      </c>
    </row>
    <row r="52" spans="1:10" ht="12">
      <c r="A52" s="234" t="s">
        <v>335</v>
      </c>
      <c r="B52" s="117">
        <f t="shared" ref="B52:B58" si="13">SUM(C52:J52)</f>
        <v>2</v>
      </c>
      <c r="C52" s="114">
        <v>0</v>
      </c>
      <c r="D52" s="114">
        <v>0</v>
      </c>
      <c r="E52" s="114">
        <v>0</v>
      </c>
      <c r="F52" s="114">
        <v>0</v>
      </c>
      <c r="G52" s="114">
        <v>1</v>
      </c>
      <c r="H52" s="114">
        <v>0</v>
      </c>
      <c r="I52" s="114">
        <v>0</v>
      </c>
      <c r="J52" s="114">
        <v>1</v>
      </c>
    </row>
    <row r="53" spans="1:10">
      <c r="A53" s="211" t="s">
        <v>259</v>
      </c>
      <c r="B53" s="117">
        <f t="shared" ref="B53" si="14">SUM(C53:J53)</f>
        <v>1233</v>
      </c>
      <c r="C53" s="114">
        <v>51</v>
      </c>
      <c r="D53" s="114">
        <v>4</v>
      </c>
      <c r="E53" s="114">
        <v>366</v>
      </c>
      <c r="F53" s="114">
        <v>60</v>
      </c>
      <c r="G53" s="114">
        <v>7</v>
      </c>
      <c r="H53" s="114">
        <v>15</v>
      </c>
      <c r="I53" s="114">
        <v>0</v>
      </c>
      <c r="J53" s="114">
        <v>730</v>
      </c>
    </row>
    <row r="54" spans="1:10">
      <c r="A54" s="211" t="s">
        <v>293</v>
      </c>
      <c r="B54" s="117">
        <f t="shared" si="13"/>
        <v>16587</v>
      </c>
      <c r="C54" s="114">
        <v>502</v>
      </c>
      <c r="D54" s="114">
        <v>172</v>
      </c>
      <c r="E54" s="114">
        <v>584</v>
      </c>
      <c r="F54" s="114">
        <v>151</v>
      </c>
      <c r="G54" s="114">
        <v>78</v>
      </c>
      <c r="H54" s="114">
        <v>315</v>
      </c>
      <c r="I54" s="114">
        <v>0</v>
      </c>
      <c r="J54" s="114">
        <v>14785</v>
      </c>
    </row>
    <row r="55" spans="1:10">
      <c r="A55" s="211" t="s">
        <v>292</v>
      </c>
      <c r="B55" s="117">
        <f t="shared" si="13"/>
        <v>12287</v>
      </c>
      <c r="C55" s="114">
        <v>149</v>
      </c>
      <c r="D55" s="114">
        <v>44</v>
      </c>
      <c r="E55" s="114">
        <v>365</v>
      </c>
      <c r="F55" s="114">
        <v>123</v>
      </c>
      <c r="G55" s="114">
        <v>15</v>
      </c>
      <c r="H55" s="114">
        <v>182</v>
      </c>
      <c r="I55" s="114">
        <v>0</v>
      </c>
      <c r="J55" s="114">
        <v>11409</v>
      </c>
    </row>
    <row r="56" spans="1:10">
      <c r="A56" s="211" t="s">
        <v>317</v>
      </c>
      <c r="B56" s="117">
        <f t="shared" si="13"/>
        <v>432</v>
      </c>
      <c r="C56" s="114">
        <v>6</v>
      </c>
      <c r="D56" s="114">
        <v>0</v>
      </c>
      <c r="E56" s="114">
        <v>13</v>
      </c>
      <c r="F56" s="114">
        <v>2</v>
      </c>
      <c r="G56" s="114">
        <v>1</v>
      </c>
      <c r="H56" s="114">
        <v>15</v>
      </c>
      <c r="I56" s="114">
        <v>0</v>
      </c>
      <c r="J56" s="114">
        <v>395</v>
      </c>
    </row>
    <row r="57" spans="1:10">
      <c r="A57" s="211" t="s">
        <v>318</v>
      </c>
      <c r="B57" s="117">
        <f t="shared" si="13"/>
        <v>1538</v>
      </c>
      <c r="C57" s="114">
        <v>50</v>
      </c>
      <c r="D57" s="114">
        <v>8</v>
      </c>
      <c r="E57" s="114">
        <v>101</v>
      </c>
      <c r="F57" s="114">
        <v>37</v>
      </c>
      <c r="G57" s="114">
        <v>8</v>
      </c>
      <c r="H57" s="114">
        <v>15</v>
      </c>
      <c r="I57" s="114">
        <v>0</v>
      </c>
      <c r="J57" s="114">
        <v>1319</v>
      </c>
    </row>
    <row r="58" spans="1:10">
      <c r="A58" s="211" t="s">
        <v>319</v>
      </c>
      <c r="B58" s="117">
        <f t="shared" si="13"/>
        <v>34</v>
      </c>
      <c r="C58" s="114">
        <v>1</v>
      </c>
      <c r="D58" s="114">
        <v>0</v>
      </c>
      <c r="E58" s="114">
        <v>4</v>
      </c>
      <c r="F58" s="114">
        <v>0</v>
      </c>
      <c r="G58" s="114">
        <v>0</v>
      </c>
      <c r="H58" s="114">
        <v>4</v>
      </c>
      <c r="I58" s="114">
        <v>0</v>
      </c>
      <c r="J58" s="114">
        <v>25</v>
      </c>
    </row>
    <row r="59" spans="1:10">
      <c r="A59" s="222" t="s">
        <v>320</v>
      </c>
      <c r="B59" s="119">
        <f>SUM(B60:B65)</f>
        <v>24023</v>
      </c>
      <c r="C59" s="119">
        <f t="shared" ref="C59:J59" si="15">SUM(C60:C65)</f>
        <v>671</v>
      </c>
      <c r="D59" s="119">
        <f t="shared" si="15"/>
        <v>150</v>
      </c>
      <c r="E59" s="119">
        <f t="shared" si="15"/>
        <v>1549</v>
      </c>
      <c r="F59" s="119">
        <f t="shared" si="15"/>
        <v>338</v>
      </c>
      <c r="G59" s="119">
        <f t="shared" si="15"/>
        <v>61</v>
      </c>
      <c r="H59" s="119">
        <f t="shared" si="15"/>
        <v>627</v>
      </c>
      <c r="I59" s="119">
        <f t="shared" si="15"/>
        <v>0</v>
      </c>
      <c r="J59" s="119">
        <f t="shared" si="15"/>
        <v>20627</v>
      </c>
    </row>
    <row r="60" spans="1:10">
      <c r="A60" s="211" t="s">
        <v>298</v>
      </c>
      <c r="B60" s="117">
        <f>SUM(C60:J60)</f>
        <v>595</v>
      </c>
      <c r="C60" s="114">
        <v>31</v>
      </c>
      <c r="D60" s="114">
        <v>6</v>
      </c>
      <c r="E60" s="114">
        <v>62</v>
      </c>
      <c r="F60" s="114">
        <v>25</v>
      </c>
      <c r="G60" s="114">
        <v>2</v>
      </c>
      <c r="H60" s="114">
        <v>9</v>
      </c>
      <c r="I60" s="114">
        <v>0</v>
      </c>
      <c r="J60" s="114">
        <v>460</v>
      </c>
    </row>
    <row r="61" spans="1:10">
      <c r="A61" s="211" t="s">
        <v>294</v>
      </c>
      <c r="B61" s="117">
        <f>SUM(C61:J61)</f>
        <v>1056</v>
      </c>
      <c r="C61" s="114">
        <v>36</v>
      </c>
      <c r="D61" s="114">
        <v>3</v>
      </c>
      <c r="E61" s="114">
        <v>68</v>
      </c>
      <c r="F61" s="114">
        <v>34</v>
      </c>
      <c r="G61" s="114">
        <v>4</v>
      </c>
      <c r="H61" s="114">
        <v>13</v>
      </c>
      <c r="I61" s="114">
        <v>0</v>
      </c>
      <c r="J61" s="114">
        <v>898</v>
      </c>
    </row>
    <row r="62" spans="1:10">
      <c r="A62" s="211" t="s">
        <v>295</v>
      </c>
      <c r="B62" s="117">
        <f t="shared" ref="B62" si="16">SUM(C62:J62)</f>
        <v>696</v>
      </c>
      <c r="C62" s="114">
        <v>23</v>
      </c>
      <c r="D62" s="114">
        <v>10</v>
      </c>
      <c r="E62" s="114">
        <v>45</v>
      </c>
      <c r="F62" s="114">
        <v>13</v>
      </c>
      <c r="G62" s="114">
        <v>2</v>
      </c>
      <c r="H62" s="114">
        <v>34</v>
      </c>
      <c r="I62" s="114">
        <v>0</v>
      </c>
      <c r="J62" s="114">
        <v>569</v>
      </c>
    </row>
    <row r="63" spans="1:10">
      <c r="A63" s="211" t="s">
        <v>321</v>
      </c>
      <c r="B63" s="117">
        <f>SUM(C63:J63)</f>
        <v>674</v>
      </c>
      <c r="C63" s="114">
        <v>42</v>
      </c>
      <c r="D63" s="114">
        <v>1</v>
      </c>
      <c r="E63" s="114">
        <v>52</v>
      </c>
      <c r="F63" s="114">
        <v>11</v>
      </c>
      <c r="G63" s="114">
        <v>5</v>
      </c>
      <c r="H63" s="114">
        <v>11</v>
      </c>
      <c r="I63" s="114">
        <v>0</v>
      </c>
      <c r="J63" s="114">
        <v>552</v>
      </c>
    </row>
    <row r="64" spans="1:10">
      <c r="A64" s="211" t="s">
        <v>296</v>
      </c>
      <c r="B64" s="117">
        <f>SUM(C64:J64)</f>
        <v>1355</v>
      </c>
      <c r="C64" s="114">
        <v>66</v>
      </c>
      <c r="D64" s="114">
        <v>2</v>
      </c>
      <c r="E64" s="114">
        <v>498</v>
      </c>
      <c r="F64" s="114">
        <v>74</v>
      </c>
      <c r="G64" s="114">
        <v>4</v>
      </c>
      <c r="H64" s="114">
        <v>28</v>
      </c>
      <c r="I64" s="114">
        <v>0</v>
      </c>
      <c r="J64" s="114">
        <v>683</v>
      </c>
    </row>
    <row r="65" spans="1:14">
      <c r="A65" s="211" t="s">
        <v>297</v>
      </c>
      <c r="B65" s="117">
        <f>SUM(C65:J65)</f>
        <v>19647</v>
      </c>
      <c r="C65" s="114">
        <v>473</v>
      </c>
      <c r="D65" s="114">
        <v>128</v>
      </c>
      <c r="E65" s="114">
        <v>824</v>
      </c>
      <c r="F65" s="114">
        <v>181</v>
      </c>
      <c r="G65" s="114">
        <v>44</v>
      </c>
      <c r="H65" s="114">
        <v>532</v>
      </c>
      <c r="I65" s="114">
        <v>0</v>
      </c>
      <c r="J65" s="114">
        <v>17465</v>
      </c>
    </row>
    <row r="66" spans="1:14">
      <c r="A66" s="222" t="s">
        <v>322</v>
      </c>
      <c r="B66" s="119">
        <f>SUM(B67:B77)</f>
        <v>32650</v>
      </c>
      <c r="C66" s="119">
        <f t="shared" ref="C66:J66" si="17">SUM(C67:C77)</f>
        <v>1064</v>
      </c>
      <c r="D66" s="119">
        <f t="shared" si="17"/>
        <v>267</v>
      </c>
      <c r="E66" s="119">
        <f t="shared" si="17"/>
        <v>1363</v>
      </c>
      <c r="F66" s="119">
        <f t="shared" si="17"/>
        <v>426</v>
      </c>
      <c r="G66" s="119">
        <f t="shared" si="17"/>
        <v>143</v>
      </c>
      <c r="H66" s="119">
        <f t="shared" si="17"/>
        <v>458</v>
      </c>
      <c r="I66" s="119">
        <f t="shared" si="17"/>
        <v>0</v>
      </c>
      <c r="J66" s="119">
        <f t="shared" si="17"/>
        <v>28929</v>
      </c>
      <c r="K66" s="10"/>
      <c r="L66" s="10"/>
      <c r="M66" s="10"/>
      <c r="N66" s="10"/>
    </row>
    <row r="67" spans="1:14">
      <c r="A67" s="211" t="s">
        <v>323</v>
      </c>
      <c r="B67" s="117">
        <f t="shared" ref="B67:B80" si="18">SUM(C67:J67)</f>
        <v>15</v>
      </c>
      <c r="C67" s="114">
        <v>0</v>
      </c>
      <c r="D67" s="114">
        <v>0</v>
      </c>
      <c r="E67" s="114">
        <v>0</v>
      </c>
      <c r="F67" s="114">
        <v>0</v>
      </c>
      <c r="G67" s="114">
        <v>0</v>
      </c>
      <c r="H67" s="114">
        <v>3</v>
      </c>
      <c r="I67" s="114">
        <v>0</v>
      </c>
      <c r="J67" s="114">
        <v>12</v>
      </c>
    </row>
    <row r="68" spans="1:14" ht="11.4">
      <c r="A68" s="234" t="s">
        <v>336</v>
      </c>
      <c r="B68" s="117">
        <f t="shared" ref="B68" si="19">SUM(C68:J68)</f>
        <v>29</v>
      </c>
      <c r="C68" s="114">
        <v>6</v>
      </c>
      <c r="D68" s="114">
        <v>0</v>
      </c>
      <c r="E68" s="114">
        <v>4</v>
      </c>
      <c r="F68" s="114">
        <v>0</v>
      </c>
      <c r="G68" s="114">
        <v>5</v>
      </c>
      <c r="H68" s="114">
        <v>2</v>
      </c>
      <c r="I68" s="114">
        <v>0</v>
      </c>
      <c r="J68" s="114">
        <v>12</v>
      </c>
    </row>
    <row r="69" spans="1:14">
      <c r="A69" s="211" t="s">
        <v>299</v>
      </c>
      <c r="B69" s="117">
        <f t="shared" si="18"/>
        <v>7197</v>
      </c>
      <c r="C69" s="114">
        <v>232</v>
      </c>
      <c r="D69" s="114">
        <v>43</v>
      </c>
      <c r="E69" s="114">
        <v>226</v>
      </c>
      <c r="F69" s="114">
        <v>99</v>
      </c>
      <c r="G69" s="114">
        <v>32</v>
      </c>
      <c r="H69" s="114">
        <v>98</v>
      </c>
      <c r="I69" s="114">
        <v>0</v>
      </c>
      <c r="J69" s="114">
        <v>6467</v>
      </c>
    </row>
    <row r="70" spans="1:14">
      <c r="A70" s="211" t="s">
        <v>300</v>
      </c>
      <c r="B70" s="117">
        <f t="shared" si="18"/>
        <v>19355</v>
      </c>
      <c r="C70" s="114">
        <v>684</v>
      </c>
      <c r="D70" s="114">
        <v>171</v>
      </c>
      <c r="E70" s="114">
        <v>993</v>
      </c>
      <c r="F70" s="114">
        <v>309</v>
      </c>
      <c r="G70" s="114">
        <v>91</v>
      </c>
      <c r="H70" s="114">
        <v>237</v>
      </c>
      <c r="I70" s="114">
        <v>0</v>
      </c>
      <c r="J70" s="114">
        <v>16870</v>
      </c>
    </row>
    <row r="71" spans="1:14">
      <c r="A71" s="211" t="s">
        <v>324</v>
      </c>
      <c r="B71" s="117">
        <f t="shared" ref="B71" si="20">SUM(C71:J71)</f>
        <v>0</v>
      </c>
      <c r="C71" s="114">
        <v>0</v>
      </c>
      <c r="D71" s="114">
        <v>0</v>
      </c>
      <c r="E71" s="114">
        <v>0</v>
      </c>
      <c r="F71" s="114">
        <v>0</v>
      </c>
      <c r="G71" s="114">
        <v>0</v>
      </c>
      <c r="H71" s="114">
        <v>0</v>
      </c>
      <c r="I71" s="114">
        <v>0</v>
      </c>
      <c r="J71" s="114">
        <v>0</v>
      </c>
    </row>
    <row r="72" spans="1:14">
      <c r="A72" s="211" t="s">
        <v>301</v>
      </c>
      <c r="B72" s="117">
        <f t="shared" si="18"/>
        <v>318</v>
      </c>
      <c r="C72" s="114">
        <v>5</v>
      </c>
      <c r="D72" s="114">
        <v>3</v>
      </c>
      <c r="E72" s="114">
        <v>8</v>
      </c>
      <c r="F72" s="114">
        <v>0</v>
      </c>
      <c r="G72" s="114">
        <v>2</v>
      </c>
      <c r="H72" s="114">
        <v>3</v>
      </c>
      <c r="I72" s="114">
        <v>0</v>
      </c>
      <c r="J72" s="114">
        <v>297</v>
      </c>
    </row>
    <row r="73" spans="1:14">
      <c r="A73" s="211" t="s">
        <v>302</v>
      </c>
      <c r="B73" s="117">
        <f t="shared" ref="B73:B76" si="21">SUM(C73:J73)</f>
        <v>2990</v>
      </c>
      <c r="C73" s="114">
        <v>57</v>
      </c>
      <c r="D73" s="114">
        <v>19</v>
      </c>
      <c r="E73" s="114">
        <v>62</v>
      </c>
      <c r="F73" s="114">
        <v>8</v>
      </c>
      <c r="G73" s="114">
        <v>4</v>
      </c>
      <c r="H73" s="114">
        <v>59</v>
      </c>
      <c r="I73" s="114">
        <v>0</v>
      </c>
      <c r="J73" s="114">
        <v>2781</v>
      </c>
    </row>
    <row r="74" spans="1:14">
      <c r="A74" s="211" t="s">
        <v>325</v>
      </c>
      <c r="B74" s="117">
        <f t="shared" si="21"/>
        <v>0</v>
      </c>
      <c r="C74" s="114">
        <v>0</v>
      </c>
      <c r="D74" s="114">
        <v>0</v>
      </c>
      <c r="E74" s="114">
        <v>0</v>
      </c>
      <c r="F74" s="114">
        <v>0</v>
      </c>
      <c r="G74" s="114">
        <v>0</v>
      </c>
      <c r="H74" s="114">
        <v>0</v>
      </c>
      <c r="I74" s="114">
        <v>0</v>
      </c>
      <c r="J74" s="114">
        <v>0</v>
      </c>
    </row>
    <row r="75" spans="1:14">
      <c r="A75" s="211" t="s">
        <v>303</v>
      </c>
      <c r="B75" s="117">
        <f t="shared" si="21"/>
        <v>2719</v>
      </c>
      <c r="C75" s="114">
        <v>80</v>
      </c>
      <c r="D75" s="114">
        <v>31</v>
      </c>
      <c r="E75" s="114">
        <v>70</v>
      </c>
      <c r="F75" s="114">
        <v>10</v>
      </c>
      <c r="G75" s="114">
        <v>9</v>
      </c>
      <c r="H75" s="114">
        <v>56</v>
      </c>
      <c r="I75" s="114">
        <v>0</v>
      </c>
      <c r="J75" s="114">
        <v>2463</v>
      </c>
    </row>
    <row r="76" spans="1:14">
      <c r="A76" s="211" t="s">
        <v>326</v>
      </c>
      <c r="B76" s="117">
        <f t="shared" si="21"/>
        <v>21</v>
      </c>
      <c r="C76" s="114">
        <v>0</v>
      </c>
      <c r="D76" s="114">
        <v>0</v>
      </c>
      <c r="E76" s="114">
        <v>0</v>
      </c>
      <c r="F76" s="114">
        <v>0</v>
      </c>
      <c r="G76" s="114">
        <v>0</v>
      </c>
      <c r="H76" s="114">
        <v>0</v>
      </c>
      <c r="I76" s="114">
        <v>0</v>
      </c>
      <c r="J76" s="114">
        <v>21</v>
      </c>
    </row>
    <row r="77" spans="1:14">
      <c r="A77" s="211" t="s">
        <v>304</v>
      </c>
      <c r="B77" s="117">
        <f t="shared" ref="B77" si="22">SUM(C77:J77)</f>
        <v>6</v>
      </c>
      <c r="C77" s="114">
        <v>0</v>
      </c>
      <c r="D77" s="114">
        <v>0</v>
      </c>
      <c r="E77" s="114">
        <v>0</v>
      </c>
      <c r="F77" s="114">
        <v>0</v>
      </c>
      <c r="G77" s="114">
        <v>0</v>
      </c>
      <c r="H77" s="114">
        <v>0</v>
      </c>
      <c r="I77" s="114">
        <v>0</v>
      </c>
      <c r="J77" s="114">
        <v>6</v>
      </c>
    </row>
    <row r="78" spans="1:14">
      <c r="A78" s="27" t="s">
        <v>96</v>
      </c>
      <c r="B78" s="119">
        <f t="shared" si="18"/>
        <v>68</v>
      </c>
      <c r="C78" s="112">
        <v>13</v>
      </c>
      <c r="D78" s="112">
        <v>0</v>
      </c>
      <c r="E78" s="112">
        <v>11</v>
      </c>
      <c r="F78" s="112">
        <v>0</v>
      </c>
      <c r="G78" s="112">
        <v>10</v>
      </c>
      <c r="H78" s="112">
        <v>7</v>
      </c>
      <c r="I78" s="112">
        <v>0</v>
      </c>
      <c r="J78" s="112">
        <v>27</v>
      </c>
    </row>
    <row r="79" spans="1:14">
      <c r="A79" s="27" t="s">
        <v>95</v>
      </c>
      <c r="B79" s="119">
        <f t="shared" si="18"/>
        <v>27</v>
      </c>
      <c r="C79" s="112">
        <v>0</v>
      </c>
      <c r="D79" s="112">
        <v>0</v>
      </c>
      <c r="E79" s="112">
        <v>0</v>
      </c>
      <c r="F79" s="112">
        <v>0</v>
      </c>
      <c r="G79" s="112">
        <v>0</v>
      </c>
      <c r="H79" s="112">
        <v>0</v>
      </c>
      <c r="I79" s="112">
        <v>0</v>
      </c>
      <c r="J79" s="112">
        <v>27</v>
      </c>
    </row>
    <row r="80" spans="1:14">
      <c r="A80" s="151" t="s">
        <v>94</v>
      </c>
      <c r="B80" s="177">
        <f t="shared" si="18"/>
        <v>4244</v>
      </c>
      <c r="C80" s="177">
        <v>332</v>
      </c>
      <c r="D80" s="177">
        <v>5</v>
      </c>
      <c r="E80" s="177">
        <v>191</v>
      </c>
      <c r="F80" s="177">
        <v>3</v>
      </c>
      <c r="G80" s="177">
        <v>74</v>
      </c>
      <c r="H80" s="177">
        <v>757</v>
      </c>
      <c r="I80" s="177">
        <v>0</v>
      </c>
      <c r="J80" s="177">
        <v>2882</v>
      </c>
    </row>
    <row r="81" spans="1:9">
      <c r="A81" s="5"/>
      <c r="B81" s="10"/>
      <c r="C81" s="107"/>
      <c r="D81" s="107"/>
      <c r="E81" s="107"/>
      <c r="F81" s="107"/>
      <c r="G81" s="107"/>
      <c r="H81" s="107"/>
      <c r="I81" s="107"/>
    </row>
    <row r="82" spans="1:9">
      <c r="A82" s="5" t="s">
        <v>93</v>
      </c>
      <c r="B82" s="10"/>
      <c r="C82" s="107"/>
      <c r="D82" s="107"/>
      <c r="E82" s="107"/>
      <c r="F82" s="107"/>
      <c r="G82" s="107"/>
      <c r="H82" s="107"/>
      <c r="I82" s="107"/>
    </row>
    <row r="83" spans="1:9">
      <c r="A83" s="184" t="s">
        <v>168</v>
      </c>
      <c r="E83" s="114"/>
    </row>
    <row r="84" spans="1:9">
      <c r="A84" s="184" t="s">
        <v>169</v>
      </c>
    </row>
    <row r="85" spans="1:9">
      <c r="A85" s="184" t="s">
        <v>92</v>
      </c>
    </row>
    <row r="86" spans="1:9">
      <c r="A86" s="5" t="s">
        <v>91</v>
      </c>
    </row>
    <row r="87" spans="1:9">
      <c r="A87" s="5" t="s">
        <v>103</v>
      </c>
    </row>
    <row r="88" spans="1:9">
      <c r="A88" s="5" t="s">
        <v>90</v>
      </c>
    </row>
    <row r="89" spans="1:9">
      <c r="A89" s="186" t="s">
        <v>106</v>
      </c>
    </row>
  </sheetData>
  <pageMargins left="0.46" right="0.17" top="1" bottom="1" header="0.5" footer="0.5"/>
  <pageSetup firstPageNumber="23" orientation="portrait" useFirstPageNumber="1" r:id="rId1"/>
  <headerFooter alignWithMargins="0">
    <oddFooter>&amp;C&amp;P of 31</oddFooter>
  </headerFooter>
  <rowBreaks count="1" manualBreakCount="1">
    <brk id="50" max="9" man="1"/>
  </rowBreaks>
  <ignoredErrors>
    <ignoredError sqref="B17:C17 C34:J34 B10 C10:J10 C43:J43 C59:J59 B66 B59 B43 B51 B34 B19:B33 B35:B42 B52:B58 B44:B50 B60:B65 B67:B81" formula="1"/>
    <ignoredError sqref="C66:J66" formula="1" formulaRange="1"/>
  </ignoredError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9"/>
  <sheetViews>
    <sheetView showGridLines="0" zoomScaleNormal="100" workbookViewId="0">
      <selection activeCell="L1" sqref="L1"/>
    </sheetView>
  </sheetViews>
  <sheetFormatPr defaultColWidth="9.109375" defaultRowHeight="10.199999999999999"/>
  <cols>
    <col min="1" max="1" width="24.44140625" style="312" customWidth="1"/>
    <col min="2" max="2" width="9.44140625" style="312" customWidth="1"/>
    <col min="3" max="3" width="7.33203125" style="312" customWidth="1"/>
    <col min="4" max="4" width="8" style="312" customWidth="1"/>
    <col min="5" max="5" width="8.88671875" style="312" customWidth="1"/>
    <col min="6" max="6" width="6.88671875" style="312" customWidth="1"/>
    <col min="7" max="7" width="7.33203125" style="312" customWidth="1"/>
    <col min="8" max="8" width="9" style="312" customWidth="1"/>
    <col min="9" max="9" width="7.5546875" style="312" customWidth="1"/>
    <col min="10" max="10" width="7.109375" style="312" customWidth="1"/>
    <col min="11" max="16384" width="9.109375" style="312"/>
  </cols>
  <sheetData>
    <row r="1" spans="1:17" s="331" customFormat="1">
      <c r="A1" s="369" t="s">
        <v>442</v>
      </c>
      <c r="B1" s="367"/>
      <c r="C1" s="367"/>
      <c r="D1" s="367"/>
      <c r="E1" s="370"/>
      <c r="F1" s="367"/>
      <c r="G1" s="367"/>
      <c r="H1" s="367"/>
      <c r="I1" s="367"/>
      <c r="J1" s="367"/>
    </row>
    <row r="2" spans="1:17" s="331" customFormat="1" ht="13.5" customHeight="1">
      <c r="A2" s="369" t="s">
        <v>441</v>
      </c>
      <c r="B2" s="367"/>
      <c r="C2" s="367"/>
      <c r="D2" s="367"/>
      <c r="E2" s="370"/>
      <c r="F2" s="367"/>
      <c r="G2" s="367"/>
      <c r="H2" s="367"/>
      <c r="I2" s="367"/>
      <c r="J2" s="367"/>
    </row>
    <row r="3" spans="1:17" s="331" customFormat="1">
      <c r="A3" s="369" t="s">
        <v>440</v>
      </c>
      <c r="B3" s="367"/>
      <c r="C3" s="371"/>
      <c r="D3" s="369"/>
      <c r="E3" s="370"/>
      <c r="F3" s="369"/>
      <c r="G3" s="367"/>
      <c r="H3" s="367"/>
      <c r="I3" s="368"/>
      <c r="J3" s="367"/>
    </row>
    <row r="4" spans="1:17" s="313" customFormat="1" ht="12" customHeight="1">
      <c r="A4" s="366"/>
    </row>
    <row r="5" spans="1:17" s="313" customFormat="1">
      <c r="A5" s="365"/>
      <c r="B5" s="364"/>
      <c r="C5" s="363" t="s">
        <v>439</v>
      </c>
      <c r="D5" s="362"/>
      <c r="E5" s="362"/>
      <c r="F5" s="361"/>
      <c r="G5" s="363" t="s">
        <v>438</v>
      </c>
      <c r="H5" s="362"/>
      <c r="I5" s="362"/>
      <c r="J5" s="361"/>
    </row>
    <row r="6" spans="1:17" s="313" customFormat="1" ht="36" customHeight="1">
      <c r="A6" s="360" t="s">
        <v>437</v>
      </c>
      <c r="B6" s="359" t="s">
        <v>436</v>
      </c>
      <c r="C6" s="358" t="s">
        <v>26</v>
      </c>
      <c r="D6" s="357" t="s">
        <v>435</v>
      </c>
      <c r="E6" s="355" t="s">
        <v>434</v>
      </c>
      <c r="F6" s="354" t="s">
        <v>433</v>
      </c>
      <c r="G6" s="354" t="s">
        <v>26</v>
      </c>
      <c r="H6" s="356" t="s">
        <v>435</v>
      </c>
      <c r="I6" s="355" t="s">
        <v>434</v>
      </c>
      <c r="J6" s="354" t="s">
        <v>433</v>
      </c>
    </row>
    <row r="7" spans="1:17" s="346" customFormat="1" ht="13.5" customHeight="1">
      <c r="A7" s="353" t="s">
        <v>1</v>
      </c>
      <c r="B7" s="352">
        <f>C7+G7</f>
        <v>78341</v>
      </c>
      <c r="C7" s="351">
        <f>D7+E7+F7</f>
        <v>37524</v>
      </c>
      <c r="D7" s="349">
        <f>SUM(D8:D16)</f>
        <v>30049</v>
      </c>
      <c r="E7" s="349">
        <f>SUM(E8:E16)</f>
        <v>392</v>
      </c>
      <c r="F7" s="348">
        <f>SUM(F8:F16)</f>
        <v>7083</v>
      </c>
      <c r="G7" s="348">
        <f>H7+I7+J7</f>
        <v>40817</v>
      </c>
      <c r="H7" s="350">
        <f>SUM(H8:H16)</f>
        <v>33880</v>
      </c>
      <c r="I7" s="349">
        <f>SUM(I8:I16)</f>
        <v>933</v>
      </c>
      <c r="J7" s="348">
        <f>SUM(J8:J16)</f>
        <v>6004</v>
      </c>
      <c r="M7" s="347"/>
      <c r="O7" s="347"/>
      <c r="Q7" s="347"/>
    </row>
    <row r="8" spans="1:17" s="313" customFormat="1" ht="11.4">
      <c r="A8" s="330" t="s">
        <v>432</v>
      </c>
      <c r="B8" s="328">
        <f>(C8+G8)</f>
        <v>2271</v>
      </c>
      <c r="C8" s="329">
        <f>D8+E8+F8</f>
        <v>1681</v>
      </c>
      <c r="D8" s="328">
        <v>2</v>
      </c>
      <c r="E8" s="327">
        <v>3</v>
      </c>
      <c r="F8" s="326">
        <v>1676</v>
      </c>
      <c r="G8" s="314">
        <f>H8+I8+J8</f>
        <v>590</v>
      </c>
      <c r="H8" s="328">
        <v>1</v>
      </c>
      <c r="I8" s="327">
        <v>2</v>
      </c>
      <c r="J8" s="326">
        <v>587</v>
      </c>
      <c r="K8" s="314"/>
    </row>
    <row r="9" spans="1:17" s="313" customFormat="1">
      <c r="A9" s="330" t="s">
        <v>431</v>
      </c>
      <c r="B9" s="328">
        <f>(C9+G9)</f>
        <v>29</v>
      </c>
      <c r="C9" s="329">
        <f>D9+E9+F9</f>
        <v>29</v>
      </c>
      <c r="D9" s="328">
        <v>29</v>
      </c>
      <c r="E9" s="327">
        <v>0</v>
      </c>
      <c r="F9" s="326">
        <v>0</v>
      </c>
      <c r="G9" s="314">
        <f>H9+I9+J9</f>
        <v>0</v>
      </c>
      <c r="H9" s="328">
        <v>0</v>
      </c>
      <c r="I9" s="327">
        <v>0</v>
      </c>
      <c r="J9" s="326">
        <v>0</v>
      </c>
    </row>
    <row r="10" spans="1:17" s="313" customFormat="1">
      <c r="A10" s="330" t="s">
        <v>430</v>
      </c>
      <c r="B10" s="328">
        <f>(C10+G10)</f>
        <v>428</v>
      </c>
      <c r="C10" s="329">
        <f>D10+E10+F10</f>
        <v>399</v>
      </c>
      <c r="D10" s="328">
        <v>398</v>
      </c>
      <c r="E10" s="327">
        <v>1</v>
      </c>
      <c r="F10" s="326">
        <v>0</v>
      </c>
      <c r="G10" s="314">
        <f>H10+I10+J10</f>
        <v>29</v>
      </c>
      <c r="H10" s="328">
        <v>29</v>
      </c>
      <c r="I10" s="327">
        <v>0</v>
      </c>
      <c r="J10" s="326">
        <v>0</v>
      </c>
    </row>
    <row r="11" spans="1:17" s="313" customFormat="1">
      <c r="A11" s="330" t="s">
        <v>59</v>
      </c>
      <c r="B11" s="328"/>
      <c r="C11" s="329" t="s">
        <v>8</v>
      </c>
      <c r="D11" s="314"/>
      <c r="E11" s="314"/>
      <c r="F11" s="345"/>
      <c r="G11" s="314" t="s">
        <v>8</v>
      </c>
      <c r="H11" s="328"/>
      <c r="I11" s="314"/>
      <c r="J11" s="345"/>
      <c r="K11" s="314"/>
      <c r="M11" s="316"/>
      <c r="O11" s="316"/>
      <c r="Q11" s="316"/>
    </row>
    <row r="12" spans="1:17" s="313" customFormat="1">
      <c r="A12" s="344" t="s">
        <v>189</v>
      </c>
      <c r="B12" s="328">
        <f t="shared" ref="B12:B17" si="0">(C12+G12)</f>
        <v>27540</v>
      </c>
      <c r="C12" s="329">
        <f t="shared" ref="C12:C17" si="1">D12+E12+F12</f>
        <v>16473</v>
      </c>
      <c r="D12" s="328">
        <v>14436</v>
      </c>
      <c r="E12" s="327">
        <v>53</v>
      </c>
      <c r="F12" s="326">
        <v>1984</v>
      </c>
      <c r="G12" s="314">
        <f t="shared" ref="G12:G17" si="2">H12+I12+J12</f>
        <v>11067</v>
      </c>
      <c r="H12" s="328">
        <v>9519</v>
      </c>
      <c r="I12" s="327">
        <v>40</v>
      </c>
      <c r="J12" s="326">
        <v>1508</v>
      </c>
      <c r="K12" s="314"/>
    </row>
    <row r="13" spans="1:17" s="313" customFormat="1">
      <c r="A13" s="344" t="s">
        <v>190</v>
      </c>
      <c r="B13" s="328">
        <f t="shared" si="0"/>
        <v>17559</v>
      </c>
      <c r="C13" s="329">
        <f t="shared" si="1"/>
        <v>9211</v>
      </c>
      <c r="D13" s="328">
        <v>6503</v>
      </c>
      <c r="E13" s="327">
        <v>33</v>
      </c>
      <c r="F13" s="326">
        <v>2675</v>
      </c>
      <c r="G13" s="314">
        <f t="shared" si="2"/>
        <v>8348</v>
      </c>
      <c r="H13" s="328">
        <v>6067</v>
      </c>
      <c r="I13" s="327">
        <v>88</v>
      </c>
      <c r="J13" s="326">
        <v>2193</v>
      </c>
      <c r="K13" s="314"/>
    </row>
    <row r="14" spans="1:17" s="313" customFormat="1">
      <c r="A14" s="344" t="s">
        <v>191</v>
      </c>
      <c r="B14" s="328">
        <f t="shared" si="0"/>
        <v>26367</v>
      </c>
      <c r="C14" s="329">
        <f t="shared" si="1"/>
        <v>6544</v>
      </c>
      <c r="D14" s="328">
        <v>6262</v>
      </c>
      <c r="E14" s="327">
        <v>257</v>
      </c>
      <c r="F14" s="326">
        <v>25</v>
      </c>
      <c r="G14" s="314">
        <f t="shared" si="2"/>
        <v>19823</v>
      </c>
      <c r="H14" s="328">
        <v>17492</v>
      </c>
      <c r="I14" s="327">
        <v>777</v>
      </c>
      <c r="J14" s="326">
        <v>1554</v>
      </c>
      <c r="K14" s="314"/>
    </row>
    <row r="15" spans="1:17" s="313" customFormat="1">
      <c r="A15" s="330" t="s">
        <v>429</v>
      </c>
      <c r="B15" s="328">
        <f t="shared" si="0"/>
        <v>3956</v>
      </c>
      <c r="C15" s="329">
        <f t="shared" si="1"/>
        <v>2999</v>
      </c>
      <c r="D15" s="328">
        <v>2234</v>
      </c>
      <c r="E15" s="327">
        <v>43</v>
      </c>
      <c r="F15" s="326">
        <v>722</v>
      </c>
      <c r="G15" s="314">
        <f t="shared" si="2"/>
        <v>957</v>
      </c>
      <c r="H15" s="328">
        <v>770</v>
      </c>
      <c r="I15" s="327">
        <v>26</v>
      </c>
      <c r="J15" s="326">
        <v>161</v>
      </c>
      <c r="K15" s="314"/>
    </row>
    <row r="16" spans="1:17" s="313" customFormat="1">
      <c r="A16" s="330" t="s">
        <v>428</v>
      </c>
      <c r="B16" s="328">
        <f t="shared" si="0"/>
        <v>191</v>
      </c>
      <c r="C16" s="329">
        <f t="shared" si="1"/>
        <v>188</v>
      </c>
      <c r="D16" s="328">
        <v>185</v>
      </c>
      <c r="E16" s="327">
        <v>2</v>
      </c>
      <c r="F16" s="326">
        <v>1</v>
      </c>
      <c r="G16" s="314">
        <f t="shared" si="2"/>
        <v>3</v>
      </c>
      <c r="H16" s="328">
        <v>2</v>
      </c>
      <c r="I16" s="327">
        <v>0</v>
      </c>
      <c r="J16" s="326">
        <v>1</v>
      </c>
      <c r="K16" s="314"/>
    </row>
    <row r="17" spans="1:19" s="331" customFormat="1" ht="21" customHeight="1">
      <c r="A17" s="343" t="s">
        <v>427</v>
      </c>
      <c r="B17" s="340">
        <f t="shared" si="0"/>
        <v>8775</v>
      </c>
      <c r="C17" s="342">
        <f t="shared" si="1"/>
        <v>4544</v>
      </c>
      <c r="D17" s="340">
        <v>2517</v>
      </c>
      <c r="E17" s="339">
        <v>350</v>
      </c>
      <c r="F17" s="338">
        <v>1677</v>
      </c>
      <c r="G17" s="341">
        <f t="shared" si="2"/>
        <v>4231</v>
      </c>
      <c r="H17" s="340">
        <v>3855</v>
      </c>
      <c r="I17" s="339">
        <v>56</v>
      </c>
      <c r="J17" s="338">
        <v>320</v>
      </c>
      <c r="K17" s="332"/>
    </row>
    <row r="18" spans="1:19" s="331" customFormat="1" ht="14.25" customHeight="1">
      <c r="A18" s="337" t="s">
        <v>0</v>
      </c>
      <c r="B18" s="335">
        <f t="shared" ref="B18:J18" si="3">SUM(B19:B28)</f>
        <v>15281</v>
      </c>
      <c r="C18" s="336">
        <f t="shared" si="3"/>
        <v>12442</v>
      </c>
      <c r="D18" s="334">
        <f t="shared" si="3"/>
        <v>8104</v>
      </c>
      <c r="E18" s="334">
        <f t="shared" si="3"/>
        <v>126</v>
      </c>
      <c r="F18" s="333">
        <f t="shared" si="3"/>
        <v>4212</v>
      </c>
      <c r="G18" s="334">
        <f t="shared" si="3"/>
        <v>2839</v>
      </c>
      <c r="H18" s="335">
        <f t="shared" si="3"/>
        <v>2581</v>
      </c>
      <c r="I18" s="334">
        <f t="shared" si="3"/>
        <v>2</v>
      </c>
      <c r="J18" s="333">
        <f t="shared" si="3"/>
        <v>256</v>
      </c>
      <c r="K18" s="332"/>
    </row>
    <row r="19" spans="1:19" s="313" customFormat="1">
      <c r="A19" s="330" t="s">
        <v>426</v>
      </c>
      <c r="B19" s="328">
        <f t="shared" ref="B19:B28" si="4">(C19+G19)</f>
        <v>8907</v>
      </c>
      <c r="C19" s="329">
        <f>D19+E19+F19</f>
        <v>6366</v>
      </c>
      <c r="D19" s="328">
        <v>6291</v>
      </c>
      <c r="E19" s="327">
        <v>29</v>
      </c>
      <c r="F19" s="326">
        <v>46</v>
      </c>
      <c r="G19" s="314">
        <f t="shared" ref="G19:G28" si="5">H19+I19+J19</f>
        <v>2541</v>
      </c>
      <c r="H19" s="328">
        <v>2533</v>
      </c>
      <c r="I19" s="327">
        <v>1</v>
      </c>
      <c r="J19" s="326">
        <v>7</v>
      </c>
      <c r="K19" s="314"/>
    </row>
    <row r="20" spans="1:19" s="313" customFormat="1">
      <c r="A20" s="330" t="s">
        <v>425</v>
      </c>
      <c r="B20" s="328">
        <f t="shared" si="4"/>
        <v>717</v>
      </c>
      <c r="C20" s="329">
        <f t="shared" ref="C20:C28" si="6">SUM(D20:F20)</f>
        <v>708</v>
      </c>
      <c r="D20" s="328">
        <v>707</v>
      </c>
      <c r="E20" s="327">
        <v>0</v>
      </c>
      <c r="F20" s="326">
        <v>1</v>
      </c>
      <c r="G20" s="314">
        <f t="shared" si="5"/>
        <v>9</v>
      </c>
      <c r="H20" s="328">
        <v>9</v>
      </c>
      <c r="I20" s="327">
        <v>0</v>
      </c>
      <c r="J20" s="326">
        <v>0</v>
      </c>
      <c r="K20" s="314"/>
    </row>
    <row r="21" spans="1:19" s="313" customFormat="1">
      <c r="A21" s="330" t="s">
        <v>424</v>
      </c>
      <c r="B21" s="328">
        <f t="shared" si="4"/>
        <v>2717</v>
      </c>
      <c r="C21" s="329">
        <f t="shared" si="6"/>
        <v>2675</v>
      </c>
      <c r="D21" s="328">
        <v>0</v>
      </c>
      <c r="E21" s="327">
        <v>2</v>
      </c>
      <c r="F21" s="326">
        <v>2673</v>
      </c>
      <c r="G21" s="314">
        <f t="shared" si="5"/>
        <v>42</v>
      </c>
      <c r="H21" s="328">
        <v>0</v>
      </c>
      <c r="I21" s="327">
        <v>0</v>
      </c>
      <c r="J21" s="326">
        <v>42</v>
      </c>
      <c r="K21" s="314"/>
    </row>
    <row r="22" spans="1:19" s="313" customFormat="1">
      <c r="A22" s="330" t="s">
        <v>423</v>
      </c>
      <c r="B22" s="328">
        <f t="shared" si="4"/>
        <v>202</v>
      </c>
      <c r="C22" s="329">
        <f t="shared" si="6"/>
        <v>187</v>
      </c>
      <c r="D22" s="328">
        <v>0</v>
      </c>
      <c r="E22" s="327">
        <v>0</v>
      </c>
      <c r="F22" s="326">
        <v>187</v>
      </c>
      <c r="G22" s="314">
        <f t="shared" si="5"/>
        <v>15</v>
      </c>
      <c r="H22" s="328">
        <v>0</v>
      </c>
      <c r="I22" s="327">
        <v>0</v>
      </c>
      <c r="J22" s="326">
        <v>15</v>
      </c>
      <c r="K22" s="314"/>
    </row>
    <row r="23" spans="1:19" s="313" customFormat="1">
      <c r="A23" s="330" t="s">
        <v>422</v>
      </c>
      <c r="B23" s="328">
        <f t="shared" si="4"/>
        <v>434</v>
      </c>
      <c r="C23" s="329">
        <f t="shared" si="6"/>
        <v>396</v>
      </c>
      <c r="D23" s="328">
        <v>228</v>
      </c>
      <c r="E23" s="327">
        <v>29</v>
      </c>
      <c r="F23" s="326">
        <v>139</v>
      </c>
      <c r="G23" s="314">
        <f t="shared" si="5"/>
        <v>38</v>
      </c>
      <c r="H23" s="328">
        <v>37</v>
      </c>
      <c r="I23" s="327">
        <v>1</v>
      </c>
      <c r="J23" s="326">
        <v>0</v>
      </c>
      <c r="K23" s="314"/>
    </row>
    <row r="24" spans="1:19" s="313" customFormat="1">
      <c r="A24" s="330" t="s">
        <v>421</v>
      </c>
      <c r="B24" s="328">
        <f t="shared" si="4"/>
        <v>1352</v>
      </c>
      <c r="C24" s="329">
        <f t="shared" si="6"/>
        <v>1160</v>
      </c>
      <c r="D24" s="328">
        <v>0</v>
      </c>
      <c r="E24" s="327">
        <v>1</v>
      </c>
      <c r="F24" s="326">
        <v>1159</v>
      </c>
      <c r="G24" s="314">
        <f t="shared" si="5"/>
        <v>192</v>
      </c>
      <c r="H24" s="328">
        <v>0</v>
      </c>
      <c r="I24" s="327">
        <v>0</v>
      </c>
      <c r="J24" s="326">
        <v>192</v>
      </c>
      <c r="K24" s="314"/>
    </row>
    <row r="25" spans="1:19" s="313" customFormat="1">
      <c r="A25" s="330" t="s">
        <v>97</v>
      </c>
      <c r="B25" s="328">
        <f t="shared" si="4"/>
        <v>923</v>
      </c>
      <c r="C25" s="329">
        <f t="shared" si="6"/>
        <v>922</v>
      </c>
      <c r="D25" s="328">
        <v>868</v>
      </c>
      <c r="E25" s="327">
        <v>47</v>
      </c>
      <c r="F25" s="326">
        <v>7</v>
      </c>
      <c r="G25" s="314">
        <f t="shared" si="5"/>
        <v>1</v>
      </c>
      <c r="H25" s="328">
        <v>1</v>
      </c>
      <c r="I25" s="327">
        <v>0</v>
      </c>
      <c r="J25" s="326">
        <v>0</v>
      </c>
      <c r="K25" s="314"/>
    </row>
    <row r="26" spans="1:19" s="313" customFormat="1">
      <c r="A26" s="330" t="s">
        <v>420</v>
      </c>
      <c r="B26" s="328">
        <f t="shared" si="4"/>
        <v>0</v>
      </c>
      <c r="C26" s="329">
        <f t="shared" si="6"/>
        <v>0</v>
      </c>
      <c r="D26" s="328">
        <v>0</v>
      </c>
      <c r="E26" s="327">
        <v>0</v>
      </c>
      <c r="F26" s="326">
        <v>0</v>
      </c>
      <c r="G26" s="314">
        <f t="shared" si="5"/>
        <v>0</v>
      </c>
      <c r="H26" s="328">
        <v>0</v>
      </c>
      <c r="I26" s="327">
        <v>0</v>
      </c>
      <c r="J26" s="326">
        <v>0</v>
      </c>
      <c r="K26" s="314"/>
    </row>
    <row r="27" spans="1:19" s="313" customFormat="1">
      <c r="A27" s="330" t="s">
        <v>183</v>
      </c>
      <c r="B27" s="328">
        <f t="shared" si="4"/>
        <v>0</v>
      </c>
      <c r="C27" s="329">
        <f t="shared" si="6"/>
        <v>0</v>
      </c>
      <c r="D27" s="328">
        <v>0</v>
      </c>
      <c r="E27" s="327">
        <v>0</v>
      </c>
      <c r="F27" s="326">
        <v>0</v>
      </c>
      <c r="G27" s="314">
        <f t="shared" si="5"/>
        <v>0</v>
      </c>
      <c r="H27" s="328">
        <v>0</v>
      </c>
      <c r="I27" s="327">
        <v>0</v>
      </c>
      <c r="J27" s="326">
        <v>0</v>
      </c>
      <c r="K27" s="314"/>
      <c r="M27" s="316"/>
      <c r="O27" s="316"/>
      <c r="Q27" s="316"/>
    </row>
    <row r="28" spans="1:19" s="313" customFormat="1">
      <c r="A28" s="325" t="s">
        <v>180</v>
      </c>
      <c r="B28" s="323">
        <f t="shared" si="4"/>
        <v>29</v>
      </c>
      <c r="C28" s="324">
        <f t="shared" si="6"/>
        <v>28</v>
      </c>
      <c r="D28" s="322">
        <v>10</v>
      </c>
      <c r="E28" s="321">
        <v>18</v>
      </c>
      <c r="F28" s="320">
        <v>0</v>
      </c>
      <c r="G28" s="323">
        <f t="shared" si="5"/>
        <v>1</v>
      </c>
      <c r="H28" s="322">
        <v>1</v>
      </c>
      <c r="I28" s="321">
        <v>0</v>
      </c>
      <c r="J28" s="320">
        <v>0</v>
      </c>
      <c r="K28" s="314"/>
      <c r="L28" s="317"/>
      <c r="M28" s="317"/>
      <c r="N28" s="317"/>
      <c r="O28" s="317"/>
      <c r="P28" s="317"/>
      <c r="Q28" s="317"/>
      <c r="R28" s="317"/>
      <c r="S28" s="317"/>
    </row>
    <row r="29" spans="1:19" s="313" customFormat="1">
      <c r="A29" s="316"/>
      <c r="B29" s="314"/>
      <c r="C29" s="314"/>
      <c r="D29" s="314"/>
      <c r="E29" s="314"/>
      <c r="F29" s="314"/>
      <c r="G29" s="314"/>
      <c r="H29" s="314"/>
      <c r="I29" s="314"/>
      <c r="J29" s="314"/>
      <c r="K29" s="314"/>
      <c r="L29" s="317"/>
      <c r="M29" s="317"/>
      <c r="N29" s="317"/>
      <c r="O29" s="317"/>
      <c r="P29" s="317"/>
      <c r="Q29" s="317"/>
      <c r="R29" s="317"/>
      <c r="S29" s="317"/>
    </row>
    <row r="30" spans="1:19" s="313" customFormat="1" ht="12.6">
      <c r="A30" s="319" t="s">
        <v>419</v>
      </c>
      <c r="B30" s="314"/>
      <c r="C30" s="314"/>
      <c r="D30" s="318"/>
      <c r="E30" s="318"/>
      <c r="F30" s="318"/>
      <c r="G30" s="318"/>
      <c r="H30" s="318"/>
      <c r="I30" s="318"/>
      <c r="J30" s="318"/>
      <c r="K30" s="314"/>
    </row>
    <row r="31" spans="1:19" s="313" customFormat="1">
      <c r="A31" s="316" t="s">
        <v>418</v>
      </c>
      <c r="M31" s="316"/>
      <c r="O31" s="316"/>
      <c r="Q31" s="316"/>
    </row>
    <row r="32" spans="1:19" s="313" customFormat="1">
      <c r="A32" s="316" t="s">
        <v>417</v>
      </c>
      <c r="L32" s="317"/>
      <c r="M32" s="317"/>
      <c r="N32" s="317"/>
      <c r="O32" s="317"/>
      <c r="P32" s="317"/>
      <c r="Q32" s="317"/>
      <c r="R32" s="317"/>
      <c r="S32" s="317"/>
    </row>
    <row r="33" spans="1:10" s="313" customFormat="1">
      <c r="A33" s="316" t="s">
        <v>416</v>
      </c>
    </row>
    <row r="34" spans="1:10" s="313" customFormat="1">
      <c r="A34" s="316" t="s">
        <v>415</v>
      </c>
    </row>
    <row r="35" spans="1:10" s="313" customFormat="1">
      <c r="A35" s="316" t="s">
        <v>414</v>
      </c>
    </row>
    <row r="36" spans="1:10" s="313" customFormat="1">
      <c r="A36" s="316" t="s">
        <v>413</v>
      </c>
    </row>
    <row r="37" spans="1:10" s="313" customFormat="1">
      <c r="A37" s="316" t="s">
        <v>412</v>
      </c>
    </row>
    <row r="38" spans="1:10" s="313" customFormat="1" ht="11.4">
      <c r="A38" s="315" t="s">
        <v>411</v>
      </c>
    </row>
    <row r="39" spans="1:10" s="313" customFormat="1"/>
    <row r="40" spans="1:10">
      <c r="A40" s="313"/>
      <c r="B40" s="314"/>
      <c r="C40" s="314"/>
      <c r="D40" s="314"/>
      <c r="E40" s="314"/>
      <c r="F40" s="314"/>
      <c r="G40" s="314"/>
      <c r="H40" s="314"/>
      <c r="I40" s="314"/>
      <c r="J40" s="314"/>
    </row>
    <row r="41" spans="1:10">
      <c r="A41" s="313"/>
      <c r="B41" s="313"/>
    </row>
    <row r="42" spans="1:10">
      <c r="A42" s="313"/>
      <c r="B42" s="313"/>
    </row>
    <row r="43" spans="1:10">
      <c r="A43" s="313"/>
      <c r="B43" s="313"/>
    </row>
    <row r="44" spans="1:10">
      <c r="B44" s="313"/>
    </row>
    <row r="45" spans="1:10">
      <c r="B45" s="313"/>
    </row>
    <row r="46" spans="1:10">
      <c r="B46" s="313"/>
    </row>
    <row r="47" spans="1:10">
      <c r="B47" s="313"/>
    </row>
    <row r="48" spans="1:10">
      <c r="B48" s="313"/>
    </row>
    <row r="49" spans="2:2">
      <c r="B49" s="313"/>
    </row>
  </sheetData>
  <pageMargins left="0.5" right="0.35" top="1" bottom="1" header="0.5" footer="0.5"/>
  <pageSetup firstPageNumber="25" orientation="portrait" useFirstPageNumber="1" horizontalDpi="4294967292" verticalDpi="300" r:id="rId1"/>
  <headerFooter alignWithMargins="0">
    <oddFooter>&amp;C&amp;"Times New Roman,Regular"&amp;P of 31</oddFooter>
  </headerFooter>
  <ignoredErrors>
    <ignoredError sqref="D7:F7 H7:J7" formulaRange="1"/>
    <ignoredError sqref="B18:G18" formula="1"/>
    <ignoredError sqref="G7" formula="1" formulaRang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45"/>
  <sheetViews>
    <sheetView showGridLines="0" zoomScaleNormal="100" workbookViewId="0">
      <selection activeCell="R1" sqref="R1"/>
    </sheetView>
  </sheetViews>
  <sheetFormatPr defaultColWidth="9.33203125" defaultRowHeight="10.199999999999999"/>
  <cols>
    <col min="1" max="1" width="21.109375" style="1" customWidth="1"/>
    <col min="2" max="9" width="8.44140625" style="1" customWidth="1"/>
    <col min="10" max="10" width="8.44140625" style="7" customWidth="1"/>
    <col min="11" max="11" width="8.44140625" style="1" customWidth="1"/>
    <col min="12" max="12" width="8.44140625" style="2" hidden="1" customWidth="1"/>
    <col min="13" max="13" width="8.44140625" style="1" hidden="1" customWidth="1"/>
    <col min="14" max="14" width="8.44140625" style="2" hidden="1" customWidth="1"/>
    <col min="15" max="16" width="10.33203125" style="1" hidden="1" customWidth="1"/>
    <col min="17" max="16384" width="9.33203125" style="7"/>
  </cols>
  <sheetData>
    <row r="1" spans="1:31">
      <c r="A1" s="35" t="s">
        <v>16</v>
      </c>
      <c r="B1" s="35"/>
      <c r="C1" s="35"/>
      <c r="D1" s="35"/>
      <c r="E1" s="35"/>
      <c r="F1" s="35"/>
      <c r="G1" s="35"/>
      <c r="H1" s="35"/>
      <c r="I1" s="35"/>
      <c r="J1" s="48"/>
      <c r="K1" s="32"/>
      <c r="L1" s="33"/>
      <c r="M1" s="32"/>
      <c r="N1" s="33"/>
      <c r="O1" s="32"/>
      <c r="P1" s="32"/>
    </row>
    <row r="2" spans="1:31" ht="13.5" customHeight="1">
      <c r="A2" s="35" t="s">
        <v>15</v>
      </c>
      <c r="B2" s="35"/>
      <c r="C2" s="35"/>
      <c r="D2" s="35"/>
      <c r="E2" s="35"/>
      <c r="F2" s="35"/>
      <c r="G2" s="35"/>
      <c r="H2" s="35"/>
      <c r="I2" s="35"/>
      <c r="J2" s="48"/>
      <c r="K2" s="32"/>
      <c r="L2" s="33"/>
      <c r="M2" s="32"/>
      <c r="N2" s="33"/>
      <c r="O2" s="32"/>
      <c r="P2" s="32"/>
    </row>
    <row r="3" spans="1:31">
      <c r="A3" s="188" t="s">
        <v>126</v>
      </c>
      <c r="B3" s="35"/>
      <c r="C3" s="35"/>
      <c r="D3" s="35"/>
      <c r="E3" s="35"/>
      <c r="F3" s="35"/>
      <c r="G3" s="35"/>
      <c r="H3" s="35"/>
      <c r="I3" s="35"/>
      <c r="J3" s="48"/>
      <c r="K3" s="32"/>
      <c r="L3" s="33"/>
      <c r="M3" s="32"/>
      <c r="N3" s="33"/>
      <c r="O3" s="32"/>
      <c r="P3" s="32"/>
    </row>
    <row r="4" spans="1:31">
      <c r="A4" s="32"/>
      <c r="B4" s="32"/>
      <c r="C4" s="32"/>
      <c r="D4" s="32"/>
      <c r="E4" s="32"/>
      <c r="F4" s="32"/>
      <c r="G4" s="32"/>
      <c r="H4" s="32"/>
      <c r="I4" s="32"/>
      <c r="K4" s="32"/>
      <c r="L4" s="33"/>
      <c r="M4" s="32"/>
      <c r="N4" s="33"/>
      <c r="O4" s="32"/>
      <c r="P4" s="32"/>
    </row>
    <row r="5" spans="1:31" ht="13.5" customHeight="1">
      <c r="A5" s="31" t="s">
        <v>9</v>
      </c>
      <c r="B5" s="47">
        <v>2015</v>
      </c>
      <c r="C5" s="47">
        <v>2014</v>
      </c>
      <c r="D5" s="47">
        <v>2013</v>
      </c>
      <c r="E5" s="47">
        <v>2012</v>
      </c>
      <c r="F5" s="47">
        <v>2011</v>
      </c>
      <c r="G5" s="47">
        <v>2010</v>
      </c>
      <c r="H5" s="47">
        <v>2009</v>
      </c>
      <c r="I5" s="47">
        <v>2008</v>
      </c>
      <c r="J5" s="47">
        <v>2007</v>
      </c>
      <c r="K5" s="47">
        <v>2006</v>
      </c>
      <c r="L5" s="47">
        <v>2005</v>
      </c>
      <c r="M5" s="47">
        <v>2004</v>
      </c>
      <c r="N5" s="47">
        <v>2003</v>
      </c>
      <c r="O5" s="47">
        <v>2002</v>
      </c>
      <c r="P5" s="47">
        <v>2001</v>
      </c>
      <c r="Q5" s="46"/>
    </row>
    <row r="6" spans="1:31" ht="21" customHeight="1">
      <c r="A6" s="27" t="s">
        <v>1</v>
      </c>
      <c r="B6" s="21">
        <f>SUM(B7:B15)</f>
        <v>590039</v>
      </c>
      <c r="C6" s="21">
        <f>SUM(C7:C15)</f>
        <v>593499</v>
      </c>
      <c r="D6" s="21">
        <f>SUM(D7:D15)</f>
        <v>599086</v>
      </c>
      <c r="E6" s="21">
        <f>SUM(E7:E15)</f>
        <v>610576</v>
      </c>
      <c r="F6" s="21">
        <f t="shared" ref="F6:P6" si="0">SUM(F7:F15)</f>
        <v>617128</v>
      </c>
      <c r="G6" s="21">
        <f t="shared" si="0"/>
        <v>627588</v>
      </c>
      <c r="H6" s="21">
        <f t="shared" si="0"/>
        <v>594285</v>
      </c>
      <c r="I6" s="21">
        <f t="shared" si="0"/>
        <v>613746</v>
      </c>
      <c r="J6" s="21">
        <f t="shared" si="0"/>
        <v>590349</v>
      </c>
      <c r="K6" s="21">
        <f t="shared" si="0"/>
        <v>597109</v>
      </c>
      <c r="L6" s="21">
        <f t="shared" si="0"/>
        <v>609737</v>
      </c>
      <c r="M6" s="21">
        <f t="shared" si="0"/>
        <v>618633</v>
      </c>
      <c r="N6" s="21">
        <f t="shared" si="0"/>
        <v>625011</v>
      </c>
      <c r="O6" s="21">
        <f t="shared" si="0"/>
        <v>631762</v>
      </c>
      <c r="P6" s="21">
        <f t="shared" si="0"/>
        <v>612274</v>
      </c>
    </row>
    <row r="7" spans="1:31">
      <c r="A7" s="210" t="s">
        <v>187</v>
      </c>
      <c r="B7" s="41">
        <v>122729</v>
      </c>
      <c r="C7" s="41">
        <v>120546</v>
      </c>
      <c r="D7" s="41">
        <v>120285</v>
      </c>
      <c r="E7" s="41">
        <v>119946</v>
      </c>
      <c r="F7" s="41">
        <v>118657</v>
      </c>
      <c r="G7" s="41">
        <v>119119</v>
      </c>
      <c r="H7" s="41">
        <v>72280</v>
      </c>
      <c r="I7" s="41">
        <v>80989</v>
      </c>
      <c r="J7" s="41">
        <v>84339</v>
      </c>
      <c r="K7" s="41">
        <v>84866</v>
      </c>
      <c r="L7" s="41">
        <v>87213</v>
      </c>
      <c r="M7" s="41">
        <v>87910</v>
      </c>
      <c r="N7" s="41">
        <v>87296</v>
      </c>
      <c r="O7" s="41">
        <v>85991</v>
      </c>
      <c r="P7" s="41">
        <v>86731</v>
      </c>
      <c r="Q7" s="38"/>
    </row>
    <row r="8" spans="1:31">
      <c r="A8" s="210" t="s">
        <v>188</v>
      </c>
      <c r="B8" s="41">
        <v>190</v>
      </c>
      <c r="C8" s="41">
        <v>220</v>
      </c>
      <c r="D8" s="41">
        <v>238</v>
      </c>
      <c r="E8" s="41">
        <v>218</v>
      </c>
      <c r="F8" s="41">
        <v>227</v>
      </c>
      <c r="G8" s="41">
        <v>212</v>
      </c>
      <c r="H8" s="41">
        <v>234</v>
      </c>
      <c r="I8" s="41">
        <v>252</v>
      </c>
      <c r="J8" s="41">
        <v>239</v>
      </c>
      <c r="K8" s="41">
        <v>239</v>
      </c>
      <c r="L8" s="41">
        <v>278</v>
      </c>
      <c r="M8" s="41">
        <v>291</v>
      </c>
      <c r="N8" s="41">
        <v>310</v>
      </c>
      <c r="O8" s="41">
        <v>317</v>
      </c>
      <c r="P8" s="41">
        <v>316</v>
      </c>
      <c r="Q8" s="38"/>
      <c r="R8" s="45"/>
      <c r="S8" s="45"/>
      <c r="T8" s="45"/>
      <c r="U8" s="45"/>
      <c r="V8" s="45"/>
      <c r="W8" s="45"/>
      <c r="X8" s="45"/>
      <c r="Y8" s="45"/>
      <c r="Z8" s="45"/>
      <c r="AA8" s="45"/>
      <c r="AB8" s="45"/>
      <c r="AC8" s="45"/>
      <c r="AD8" s="45"/>
      <c r="AE8" s="45"/>
    </row>
    <row r="9" spans="1:31">
      <c r="A9" s="210" t="s">
        <v>40</v>
      </c>
      <c r="B9" s="41">
        <v>5482</v>
      </c>
      <c r="C9" s="41">
        <v>5157</v>
      </c>
      <c r="D9" s="41">
        <v>4824</v>
      </c>
      <c r="E9" s="41">
        <v>4493</v>
      </c>
      <c r="F9" s="41">
        <v>4066</v>
      </c>
      <c r="G9" s="41">
        <v>3682</v>
      </c>
      <c r="H9" s="41">
        <v>3248</v>
      </c>
      <c r="I9" s="41">
        <v>2623</v>
      </c>
      <c r="J9" s="41">
        <v>2031</v>
      </c>
      <c r="K9" s="41">
        <v>939</v>
      </c>
      <c r="L9" s="41">
        <v>134</v>
      </c>
      <c r="M9" s="18" t="s">
        <v>7</v>
      </c>
      <c r="N9" s="18" t="s">
        <v>7</v>
      </c>
      <c r="O9" s="18" t="s">
        <v>7</v>
      </c>
      <c r="P9" s="18" t="s">
        <v>7</v>
      </c>
      <c r="Q9" s="40"/>
    </row>
    <row r="10" spans="1:31">
      <c r="A10" s="210" t="s">
        <v>116</v>
      </c>
      <c r="B10" s="41"/>
      <c r="C10" s="41"/>
      <c r="D10" s="41"/>
      <c r="E10" s="41"/>
      <c r="F10" s="41"/>
      <c r="G10" s="41"/>
      <c r="H10" s="41"/>
      <c r="I10" s="41"/>
      <c r="J10" s="44"/>
      <c r="K10" s="41"/>
      <c r="L10" s="41"/>
      <c r="M10" s="41"/>
      <c r="N10" s="41"/>
      <c r="O10" s="41"/>
      <c r="P10" s="41"/>
      <c r="Q10" s="38"/>
    </row>
    <row r="11" spans="1:31">
      <c r="A11" s="211" t="s">
        <v>189</v>
      </c>
      <c r="B11" s="41">
        <v>170718</v>
      </c>
      <c r="C11" s="41">
        <v>174883</v>
      </c>
      <c r="D11" s="41">
        <v>180214</v>
      </c>
      <c r="E11" s="41">
        <v>188001</v>
      </c>
      <c r="F11" s="41">
        <v>194441</v>
      </c>
      <c r="G11" s="41">
        <v>202020</v>
      </c>
      <c r="H11" s="41">
        <v>211619</v>
      </c>
      <c r="I11" s="41">
        <v>222596</v>
      </c>
      <c r="J11" s="41">
        <v>211096</v>
      </c>
      <c r="K11" s="41">
        <v>219233</v>
      </c>
      <c r="L11" s="41">
        <v>228619</v>
      </c>
      <c r="M11" s="41">
        <v>235994</v>
      </c>
      <c r="N11" s="41">
        <v>241045</v>
      </c>
      <c r="O11" s="41">
        <v>245230</v>
      </c>
      <c r="P11" s="41">
        <v>243823</v>
      </c>
      <c r="Q11" s="38"/>
    </row>
    <row r="12" spans="1:31">
      <c r="A12" s="211" t="s">
        <v>190</v>
      </c>
      <c r="B12" s="41">
        <v>101164</v>
      </c>
      <c r="C12" s="41">
        <v>104322</v>
      </c>
      <c r="D12" s="41">
        <v>108206</v>
      </c>
      <c r="E12" s="41">
        <v>116400</v>
      </c>
      <c r="F12" s="41">
        <v>120865</v>
      </c>
      <c r="G12" s="41">
        <v>123705</v>
      </c>
      <c r="H12" s="41">
        <v>125738</v>
      </c>
      <c r="I12" s="41">
        <v>124746</v>
      </c>
      <c r="J12" s="41">
        <v>115127</v>
      </c>
      <c r="K12" s="41">
        <v>117610</v>
      </c>
      <c r="L12" s="41">
        <v>120614</v>
      </c>
      <c r="M12" s="41">
        <v>122592</v>
      </c>
      <c r="N12" s="41">
        <v>123990</v>
      </c>
      <c r="O12" s="41">
        <v>125920</v>
      </c>
      <c r="P12" s="41">
        <v>120502</v>
      </c>
      <c r="Q12" s="38"/>
    </row>
    <row r="13" spans="1:31">
      <c r="A13" s="211" t="s">
        <v>191</v>
      </c>
      <c r="B13" s="41">
        <v>154730</v>
      </c>
      <c r="C13" s="41">
        <v>152933</v>
      </c>
      <c r="D13" s="41">
        <v>149824</v>
      </c>
      <c r="E13" s="41">
        <v>145590</v>
      </c>
      <c r="F13" s="41">
        <v>142511</v>
      </c>
      <c r="G13" s="41">
        <v>142198</v>
      </c>
      <c r="H13" s="41">
        <v>144600</v>
      </c>
      <c r="I13" s="41">
        <v>146838</v>
      </c>
      <c r="J13" s="41">
        <v>143953</v>
      </c>
      <c r="K13" s="41">
        <v>141935</v>
      </c>
      <c r="L13" s="41">
        <v>141992</v>
      </c>
      <c r="M13" s="41">
        <v>142160</v>
      </c>
      <c r="N13" s="41">
        <v>143504</v>
      </c>
      <c r="O13" s="41">
        <v>144708</v>
      </c>
      <c r="P13" s="41">
        <v>144702</v>
      </c>
      <c r="Q13" s="38"/>
    </row>
    <row r="14" spans="1:31">
      <c r="A14" s="210" t="s">
        <v>192</v>
      </c>
      <c r="B14" s="41">
        <v>15566</v>
      </c>
      <c r="C14" s="41">
        <v>15511</v>
      </c>
      <c r="D14" s="41">
        <v>15114</v>
      </c>
      <c r="E14" s="41">
        <v>15126</v>
      </c>
      <c r="F14" s="41">
        <v>15220</v>
      </c>
      <c r="G14" s="41">
        <v>15377</v>
      </c>
      <c r="H14" s="41">
        <v>15298</v>
      </c>
      <c r="I14" s="41">
        <v>14647</v>
      </c>
      <c r="J14" s="41">
        <v>12290</v>
      </c>
      <c r="K14" s="41">
        <v>10690</v>
      </c>
      <c r="L14" s="41">
        <v>9518</v>
      </c>
      <c r="M14" s="41">
        <v>8586</v>
      </c>
      <c r="N14" s="41">
        <v>7916</v>
      </c>
      <c r="O14" s="41">
        <v>7770</v>
      </c>
      <c r="P14" s="41">
        <v>7727</v>
      </c>
      <c r="Q14" s="38"/>
    </row>
    <row r="15" spans="1:31">
      <c r="A15" s="210" t="s">
        <v>193</v>
      </c>
      <c r="B15" s="41">
        <v>19460</v>
      </c>
      <c r="C15" s="41">
        <v>19927</v>
      </c>
      <c r="D15" s="41">
        <v>20381</v>
      </c>
      <c r="E15" s="41">
        <v>20802</v>
      </c>
      <c r="F15" s="41">
        <v>21141</v>
      </c>
      <c r="G15" s="41">
        <v>21275</v>
      </c>
      <c r="H15" s="41">
        <v>21268</v>
      </c>
      <c r="I15" s="41">
        <v>21055</v>
      </c>
      <c r="J15" s="41">
        <v>21274</v>
      </c>
      <c r="K15" s="41">
        <v>21597</v>
      </c>
      <c r="L15" s="41">
        <v>21369</v>
      </c>
      <c r="M15" s="41">
        <v>21100</v>
      </c>
      <c r="N15" s="41">
        <v>20950</v>
      </c>
      <c r="O15" s="41">
        <v>21826</v>
      </c>
      <c r="P15" s="41">
        <v>8473</v>
      </c>
      <c r="Q15" s="38"/>
    </row>
    <row r="16" spans="1:31" ht="22.5" customHeight="1">
      <c r="A16" s="208" t="s">
        <v>185</v>
      </c>
      <c r="B16" s="207">
        <v>102628</v>
      </c>
      <c r="C16" s="207">
        <v>100993</v>
      </c>
      <c r="D16" s="21">
        <v>98842</v>
      </c>
      <c r="E16" s="21">
        <v>98328</v>
      </c>
      <c r="F16" s="21">
        <v>97409</v>
      </c>
      <c r="G16" s="21">
        <v>96473</v>
      </c>
      <c r="H16" s="21">
        <v>94863</v>
      </c>
      <c r="I16" s="21">
        <v>93202</v>
      </c>
      <c r="J16" s="21">
        <v>92175</v>
      </c>
      <c r="K16" s="21">
        <v>91343</v>
      </c>
      <c r="L16" s="21">
        <v>90555</v>
      </c>
      <c r="M16" s="21">
        <v>89596</v>
      </c>
      <c r="N16" s="21">
        <v>87816</v>
      </c>
      <c r="O16" s="21">
        <v>86089</v>
      </c>
      <c r="P16" s="21">
        <v>82875</v>
      </c>
      <c r="Q16" s="42"/>
    </row>
    <row r="17" spans="1:17">
      <c r="A17" s="151" t="s">
        <v>127</v>
      </c>
      <c r="B17" s="43">
        <v>304329</v>
      </c>
      <c r="C17" s="43">
        <v>306066</v>
      </c>
      <c r="D17" s="43">
        <v>307120</v>
      </c>
      <c r="E17" s="43">
        <v>311952</v>
      </c>
      <c r="F17" s="43">
        <v>314122</v>
      </c>
      <c r="G17" s="43">
        <v>318001</v>
      </c>
      <c r="H17" s="43">
        <v>323495</v>
      </c>
      <c r="I17" s="43">
        <v>325247</v>
      </c>
      <c r="J17" s="43">
        <v>309865</v>
      </c>
      <c r="K17" s="43">
        <v>309333</v>
      </c>
      <c r="L17" s="43">
        <v>311828</v>
      </c>
      <c r="M17" s="43">
        <v>313545</v>
      </c>
      <c r="N17" s="43">
        <v>315413</v>
      </c>
      <c r="O17" s="43">
        <v>317389</v>
      </c>
      <c r="P17" s="43">
        <v>315276</v>
      </c>
      <c r="Q17" s="42"/>
    </row>
    <row r="18" spans="1:17" ht="21.75" customHeight="1">
      <c r="A18" s="150" t="s">
        <v>128</v>
      </c>
      <c r="B18" s="21">
        <f>SUM(B19:B26)</f>
        <v>728329</v>
      </c>
      <c r="C18" s="21">
        <f>SUM(C19:C26)</f>
        <v>717399</v>
      </c>
      <c r="D18" s="21">
        <f>SUM(D19:D26)</f>
        <v>707155</v>
      </c>
      <c r="E18" s="21">
        <f>SUM(E19:E26)</f>
        <v>701291</v>
      </c>
      <c r="F18" s="21">
        <f t="shared" ref="F18:P18" si="1">SUM(F19:F26)</f>
        <v>695515</v>
      </c>
      <c r="G18" s="21">
        <f t="shared" si="1"/>
        <v>686717</v>
      </c>
      <c r="H18" s="21">
        <f t="shared" si="1"/>
        <v>682315</v>
      </c>
      <c r="I18" s="21">
        <f t="shared" si="1"/>
        <v>678181</v>
      </c>
      <c r="J18" s="21">
        <f t="shared" si="1"/>
        <v>666559</v>
      </c>
      <c r="K18" s="21">
        <f t="shared" si="1"/>
        <v>656227</v>
      </c>
      <c r="L18" s="21">
        <f t="shared" si="1"/>
        <v>644016</v>
      </c>
      <c r="M18" s="21">
        <f t="shared" si="1"/>
        <v>515293</v>
      </c>
      <c r="N18" s="21">
        <f t="shared" si="1"/>
        <v>509835</v>
      </c>
      <c r="O18" s="21">
        <f t="shared" si="1"/>
        <v>515570</v>
      </c>
      <c r="P18" s="21">
        <f t="shared" si="1"/>
        <v>513100</v>
      </c>
      <c r="Q18" s="20"/>
    </row>
    <row r="19" spans="1:17">
      <c r="A19" s="212" t="s">
        <v>194</v>
      </c>
      <c r="B19" s="41">
        <v>342528</v>
      </c>
      <c r="C19" s="41">
        <v>341409</v>
      </c>
      <c r="D19" s="41">
        <v>338844</v>
      </c>
      <c r="E19" s="41">
        <v>337775</v>
      </c>
      <c r="F19" s="41">
        <v>335431</v>
      </c>
      <c r="G19" s="41">
        <v>331989</v>
      </c>
      <c r="H19" s="41">
        <v>329027</v>
      </c>
      <c r="I19" s="41">
        <v>326276</v>
      </c>
      <c r="J19" s="41">
        <v>322852</v>
      </c>
      <c r="K19" s="41">
        <v>323097</v>
      </c>
      <c r="L19" s="41">
        <v>320293</v>
      </c>
      <c r="M19" s="41">
        <v>317111</v>
      </c>
      <c r="N19" s="41">
        <v>313032</v>
      </c>
      <c r="O19" s="41">
        <v>315928</v>
      </c>
      <c r="P19" s="41">
        <v>310850</v>
      </c>
      <c r="Q19" s="38"/>
    </row>
    <row r="20" spans="1:17">
      <c r="A20" s="212" t="s">
        <v>196</v>
      </c>
      <c r="B20" s="41">
        <v>39363</v>
      </c>
      <c r="C20" s="41">
        <v>39566</v>
      </c>
      <c r="D20" s="41">
        <v>39952</v>
      </c>
      <c r="E20" s="41">
        <v>40444</v>
      </c>
      <c r="F20" s="41">
        <v>40802</v>
      </c>
      <c r="G20" s="41">
        <v>41267</v>
      </c>
      <c r="H20" s="41">
        <v>41389</v>
      </c>
      <c r="I20" s="41">
        <v>41056</v>
      </c>
      <c r="J20" s="41">
        <v>40277</v>
      </c>
      <c r="K20" s="41">
        <v>40329</v>
      </c>
      <c r="L20" s="41">
        <v>40030</v>
      </c>
      <c r="M20" s="41">
        <v>39231</v>
      </c>
      <c r="N20" s="41">
        <v>37248</v>
      </c>
      <c r="O20" s="41">
        <v>37114</v>
      </c>
      <c r="P20" s="41">
        <v>40085</v>
      </c>
      <c r="Q20" s="38"/>
    </row>
    <row r="21" spans="1:17">
      <c r="A21" s="212" t="s">
        <v>197</v>
      </c>
      <c r="B21" s="41">
        <v>8846</v>
      </c>
      <c r="C21" s="41">
        <v>8702</v>
      </c>
      <c r="D21" s="41">
        <v>8491</v>
      </c>
      <c r="E21" s="41">
        <v>8474</v>
      </c>
      <c r="F21" s="41">
        <v>8491</v>
      </c>
      <c r="G21" s="41">
        <v>8407</v>
      </c>
      <c r="H21" s="41">
        <v>8362</v>
      </c>
      <c r="I21" s="41">
        <v>8248</v>
      </c>
      <c r="J21" s="41">
        <v>8186</v>
      </c>
      <c r="K21" s="41">
        <v>8252</v>
      </c>
      <c r="L21" s="41">
        <v>8150</v>
      </c>
      <c r="M21" s="41">
        <v>8011</v>
      </c>
      <c r="N21" s="41">
        <v>7883</v>
      </c>
      <c r="O21" s="41">
        <v>8063</v>
      </c>
      <c r="P21" s="41">
        <v>7927</v>
      </c>
      <c r="Q21" s="38"/>
    </row>
    <row r="22" spans="1:17">
      <c r="A22" s="212" t="s">
        <v>195</v>
      </c>
      <c r="B22" s="41">
        <v>70957</v>
      </c>
      <c r="C22" s="41">
        <v>71755</v>
      </c>
      <c r="D22" s="41">
        <v>72493</v>
      </c>
      <c r="E22" s="41">
        <v>73599</v>
      </c>
      <c r="F22" s="41">
        <v>74586</v>
      </c>
      <c r="G22" s="41">
        <v>75205</v>
      </c>
      <c r="H22" s="41">
        <v>75461</v>
      </c>
      <c r="I22" s="41">
        <v>74983</v>
      </c>
      <c r="J22" s="41">
        <v>74544</v>
      </c>
      <c r="K22" s="41">
        <v>74849</v>
      </c>
      <c r="L22" s="41">
        <v>74378</v>
      </c>
      <c r="M22" s="41">
        <v>73735</v>
      </c>
      <c r="N22" s="41">
        <v>72692</v>
      </c>
      <c r="O22" s="41">
        <v>73658</v>
      </c>
      <c r="P22" s="41">
        <v>72261</v>
      </c>
      <c r="Q22" s="38"/>
    </row>
    <row r="23" spans="1:17">
      <c r="A23" s="212" t="s">
        <v>198</v>
      </c>
      <c r="B23" s="41">
        <v>23754</v>
      </c>
      <c r="C23" s="41">
        <v>23113</v>
      </c>
      <c r="D23" s="41">
        <v>22401</v>
      </c>
      <c r="E23" s="41">
        <v>21862</v>
      </c>
      <c r="F23" s="41">
        <v>21363</v>
      </c>
      <c r="G23" s="41">
        <v>20691</v>
      </c>
      <c r="H23" s="41">
        <v>20132</v>
      </c>
      <c r="I23" s="41">
        <v>19590</v>
      </c>
      <c r="J23" s="41">
        <v>19043</v>
      </c>
      <c r="K23" s="41">
        <v>18610</v>
      </c>
      <c r="L23" s="41">
        <v>18079</v>
      </c>
      <c r="M23" s="41">
        <v>17493</v>
      </c>
      <c r="N23" s="41">
        <v>16955</v>
      </c>
      <c r="O23" s="41">
        <v>16695</v>
      </c>
      <c r="P23" s="41">
        <v>16070</v>
      </c>
      <c r="Q23" s="38"/>
    </row>
    <row r="24" spans="1:17">
      <c r="A24" s="210" t="s">
        <v>183</v>
      </c>
      <c r="B24" s="41">
        <v>102</v>
      </c>
      <c r="C24" s="41">
        <v>115</v>
      </c>
      <c r="D24" s="41">
        <v>126</v>
      </c>
      <c r="E24" s="41">
        <v>141</v>
      </c>
      <c r="F24" s="41">
        <v>146</v>
      </c>
      <c r="G24" s="41">
        <v>174</v>
      </c>
      <c r="H24" s="41">
        <v>181</v>
      </c>
      <c r="I24" s="41">
        <v>222</v>
      </c>
      <c r="J24" s="41">
        <v>250</v>
      </c>
      <c r="K24" s="41">
        <v>264</v>
      </c>
      <c r="L24" s="41">
        <v>298</v>
      </c>
      <c r="M24" s="41">
        <v>336</v>
      </c>
      <c r="N24" s="41">
        <v>382</v>
      </c>
      <c r="O24" s="41">
        <v>431</v>
      </c>
      <c r="P24" s="41">
        <v>509</v>
      </c>
      <c r="Q24" s="38"/>
    </row>
    <row r="25" spans="1:17">
      <c r="A25" s="210" t="s">
        <v>199</v>
      </c>
      <c r="B25" s="41">
        <v>200319</v>
      </c>
      <c r="C25" s="41">
        <v>188936</v>
      </c>
      <c r="D25" s="41">
        <v>179531</v>
      </c>
      <c r="E25" s="41">
        <v>172357</v>
      </c>
      <c r="F25" s="41">
        <v>167037</v>
      </c>
      <c r="G25" s="41">
        <v>159946</v>
      </c>
      <c r="H25" s="41">
        <v>156741</v>
      </c>
      <c r="I25" s="41">
        <v>154671</v>
      </c>
      <c r="J25" s="41">
        <v>147013</v>
      </c>
      <c r="K25" s="41">
        <v>134874</v>
      </c>
      <c r="L25" s="41">
        <v>125032</v>
      </c>
      <c r="M25" s="18" t="s">
        <v>7</v>
      </c>
      <c r="N25" s="18" t="s">
        <v>7</v>
      </c>
      <c r="O25" s="18" t="s">
        <v>7</v>
      </c>
      <c r="P25" s="18" t="s">
        <v>7</v>
      </c>
      <c r="Q25" s="40"/>
    </row>
    <row r="26" spans="1:17">
      <c r="A26" s="213" t="s">
        <v>180</v>
      </c>
      <c r="B26" s="39">
        <v>42460</v>
      </c>
      <c r="C26" s="39">
        <v>43803</v>
      </c>
      <c r="D26" s="39">
        <v>45317</v>
      </c>
      <c r="E26" s="39">
        <v>46639</v>
      </c>
      <c r="F26" s="39">
        <v>47659</v>
      </c>
      <c r="G26" s="39">
        <v>49038</v>
      </c>
      <c r="H26" s="39">
        <v>51022</v>
      </c>
      <c r="I26" s="39">
        <v>53135</v>
      </c>
      <c r="J26" s="39">
        <v>54394</v>
      </c>
      <c r="K26" s="39">
        <v>55952</v>
      </c>
      <c r="L26" s="39">
        <v>57756</v>
      </c>
      <c r="M26" s="39">
        <v>59376</v>
      </c>
      <c r="N26" s="39">
        <v>61643</v>
      </c>
      <c r="O26" s="39">
        <v>63681</v>
      </c>
      <c r="P26" s="39">
        <v>65398</v>
      </c>
      <c r="Q26" s="38"/>
    </row>
    <row r="27" spans="1:17">
      <c r="A27" s="5"/>
      <c r="B27" s="5"/>
      <c r="C27" s="5"/>
      <c r="D27" s="5"/>
      <c r="E27" s="5"/>
      <c r="F27" s="5"/>
      <c r="G27" s="5"/>
      <c r="H27" s="5"/>
      <c r="I27" s="14"/>
      <c r="J27" s="2"/>
      <c r="K27" s="2"/>
      <c r="M27" s="2"/>
      <c r="O27" s="2"/>
      <c r="P27" s="2"/>
      <c r="Q27" s="37"/>
    </row>
    <row r="28" spans="1:17">
      <c r="A28" s="12" t="s">
        <v>14</v>
      </c>
      <c r="B28" s="12"/>
      <c r="C28" s="12"/>
      <c r="D28" s="12"/>
      <c r="E28" s="12"/>
      <c r="F28" s="12"/>
      <c r="G28" s="12"/>
      <c r="H28" s="12"/>
      <c r="I28" s="12"/>
      <c r="O28" s="10"/>
      <c r="P28" s="10"/>
    </row>
    <row r="29" spans="1:17">
      <c r="A29" s="185" t="s">
        <v>125</v>
      </c>
      <c r="B29" s="11"/>
      <c r="C29" s="11"/>
      <c r="D29" s="11"/>
      <c r="E29" s="11"/>
      <c r="F29" s="11"/>
      <c r="G29" s="11"/>
      <c r="H29" s="11"/>
      <c r="I29" s="11"/>
      <c r="O29" s="10"/>
      <c r="P29" s="10"/>
    </row>
    <row r="30" spans="1:17">
      <c r="A30" s="185" t="s">
        <v>101</v>
      </c>
      <c r="B30" s="11"/>
      <c r="C30" s="11"/>
      <c r="D30" s="11"/>
      <c r="E30" s="11"/>
      <c r="F30" s="11"/>
      <c r="G30" s="11"/>
      <c r="H30" s="11"/>
      <c r="I30" s="11"/>
      <c r="K30" s="4"/>
      <c r="L30" s="9"/>
      <c r="M30" s="4"/>
      <c r="N30" s="9"/>
      <c r="O30" s="4"/>
      <c r="P30" s="4"/>
    </row>
    <row r="31" spans="1:17">
      <c r="A31" s="11" t="s">
        <v>145</v>
      </c>
      <c r="B31" s="36"/>
      <c r="C31" s="36"/>
      <c r="D31" s="36"/>
      <c r="E31" s="36"/>
      <c r="F31" s="36"/>
      <c r="G31" s="36"/>
      <c r="H31" s="36"/>
      <c r="I31" s="36"/>
      <c r="K31" s="4"/>
      <c r="L31" s="9"/>
      <c r="M31" s="4"/>
      <c r="N31" s="9"/>
      <c r="O31" s="4"/>
      <c r="P31" s="4"/>
    </row>
    <row r="32" spans="1:17">
      <c r="A32" s="11" t="s">
        <v>144</v>
      </c>
      <c r="B32" s="36"/>
      <c r="C32" s="36"/>
      <c r="D32" s="36"/>
      <c r="E32" s="36"/>
      <c r="F32" s="36"/>
      <c r="G32" s="36"/>
      <c r="H32" s="36"/>
      <c r="I32" s="36"/>
      <c r="K32" s="4"/>
      <c r="L32" s="9"/>
      <c r="M32" s="4"/>
      <c r="N32" s="9"/>
      <c r="O32" s="4"/>
      <c r="P32" s="4"/>
    </row>
    <row r="33" spans="1:16">
      <c r="A33" s="36" t="s">
        <v>146</v>
      </c>
      <c r="B33" s="11"/>
      <c r="C33" s="11"/>
      <c r="D33" s="11"/>
      <c r="E33" s="11"/>
      <c r="F33" s="11"/>
      <c r="G33" s="11"/>
      <c r="H33" s="11"/>
      <c r="I33" s="11"/>
      <c r="K33" s="4"/>
      <c r="L33" s="9"/>
      <c r="M33" s="4"/>
      <c r="N33" s="9"/>
      <c r="O33" s="4"/>
      <c r="P33" s="4"/>
    </row>
    <row r="34" spans="1:16">
      <c r="A34" s="36" t="s">
        <v>147</v>
      </c>
      <c r="B34" s="11"/>
      <c r="C34" s="11"/>
      <c r="D34" s="11"/>
      <c r="E34" s="11"/>
      <c r="F34" s="11"/>
      <c r="G34" s="11"/>
      <c r="H34" s="11"/>
      <c r="I34" s="11"/>
      <c r="K34" s="4"/>
      <c r="L34" s="9"/>
      <c r="M34" s="4"/>
      <c r="N34" s="9"/>
      <c r="O34" s="4"/>
      <c r="P34" s="4"/>
    </row>
    <row r="35" spans="1:16">
      <c r="A35" s="11" t="s">
        <v>104</v>
      </c>
      <c r="B35" s="6"/>
      <c r="C35" s="6"/>
      <c r="D35" s="6"/>
      <c r="E35" s="6"/>
      <c r="F35" s="6"/>
      <c r="G35" s="6"/>
      <c r="H35" s="6"/>
      <c r="I35" s="6"/>
      <c r="K35" s="4"/>
      <c r="L35" s="9"/>
      <c r="M35" s="4"/>
      <c r="N35" s="9"/>
      <c r="O35" s="4"/>
      <c r="P35" s="4"/>
    </row>
    <row r="36" spans="1:16">
      <c r="A36" s="11" t="s">
        <v>105</v>
      </c>
      <c r="B36" s="6"/>
      <c r="C36" s="6"/>
      <c r="D36" s="6"/>
      <c r="E36" s="6"/>
      <c r="F36" s="6"/>
      <c r="G36" s="6"/>
      <c r="H36" s="6"/>
      <c r="I36" s="6"/>
      <c r="K36" s="4"/>
      <c r="L36" s="9"/>
      <c r="M36" s="4"/>
      <c r="N36" s="9"/>
      <c r="O36" s="4"/>
      <c r="P36" s="4"/>
    </row>
    <row r="37" spans="1:16">
      <c r="A37" s="6" t="s">
        <v>148</v>
      </c>
      <c r="B37" s="6"/>
      <c r="C37" s="6"/>
      <c r="D37" s="6"/>
      <c r="E37" s="6"/>
      <c r="F37" s="6"/>
      <c r="G37" s="6"/>
      <c r="H37" s="6"/>
      <c r="I37" s="6"/>
      <c r="K37" s="3"/>
      <c r="M37" s="3"/>
      <c r="O37" s="3"/>
      <c r="P37" s="3"/>
    </row>
    <row r="38" spans="1:16">
      <c r="A38" s="6" t="s">
        <v>13</v>
      </c>
      <c r="B38" s="6"/>
      <c r="C38" s="6"/>
      <c r="D38" s="6"/>
      <c r="E38" s="6"/>
      <c r="F38" s="6"/>
      <c r="G38" s="6"/>
      <c r="H38" s="6"/>
      <c r="I38" s="6"/>
      <c r="K38" s="3"/>
      <c r="M38" s="3"/>
      <c r="O38" s="3"/>
      <c r="P38" s="3"/>
    </row>
    <row r="39" spans="1:16">
      <c r="A39" s="6" t="s">
        <v>129</v>
      </c>
      <c r="B39" s="8"/>
      <c r="C39" s="8"/>
      <c r="D39" s="8"/>
      <c r="E39" s="8"/>
      <c r="F39" s="8"/>
      <c r="G39" s="8"/>
      <c r="H39" s="8"/>
      <c r="I39" s="8"/>
      <c r="K39" s="3"/>
      <c r="M39" s="3"/>
      <c r="O39" s="3"/>
      <c r="P39" s="3"/>
    </row>
    <row r="40" spans="1:16">
      <c r="A40" s="6" t="s">
        <v>130</v>
      </c>
      <c r="B40" s="8"/>
      <c r="C40" s="8"/>
      <c r="D40" s="8"/>
      <c r="E40" s="8"/>
      <c r="F40" s="8"/>
      <c r="G40" s="8"/>
      <c r="H40" s="8"/>
      <c r="I40" s="8"/>
      <c r="K40" s="3"/>
      <c r="M40" s="3"/>
      <c r="O40" s="3"/>
      <c r="P40" s="3"/>
    </row>
    <row r="41" spans="1:16">
      <c r="A41" s="8" t="s">
        <v>149</v>
      </c>
      <c r="B41" s="6"/>
      <c r="C41" s="6"/>
      <c r="D41" s="6"/>
      <c r="E41" s="6"/>
      <c r="F41" s="6"/>
      <c r="G41" s="6"/>
      <c r="H41" s="6"/>
      <c r="I41" s="6"/>
      <c r="K41" s="3"/>
      <c r="M41" s="3"/>
      <c r="O41" s="3"/>
      <c r="P41" s="3"/>
    </row>
    <row r="42" spans="1:16">
      <c r="A42" s="8" t="s">
        <v>3</v>
      </c>
      <c r="B42" s="6"/>
      <c r="C42" s="6"/>
      <c r="D42" s="6"/>
      <c r="E42" s="6"/>
      <c r="F42" s="6"/>
      <c r="G42" s="6"/>
      <c r="H42" s="6"/>
      <c r="I42" s="6"/>
      <c r="K42" s="3"/>
      <c r="M42" s="3"/>
      <c r="O42" s="3"/>
      <c r="P42" s="3"/>
    </row>
    <row r="43" spans="1:16">
      <c r="A43" s="6" t="s">
        <v>150</v>
      </c>
      <c r="B43" s="6"/>
      <c r="C43" s="6"/>
      <c r="D43" s="6"/>
      <c r="E43" s="6"/>
      <c r="F43" s="6"/>
      <c r="G43" s="6"/>
      <c r="H43" s="6"/>
      <c r="I43" s="6"/>
      <c r="K43" s="3"/>
      <c r="M43" s="3"/>
      <c r="O43" s="3"/>
      <c r="P43" s="3"/>
    </row>
    <row r="44" spans="1:16">
      <c r="A44" s="6" t="s">
        <v>151</v>
      </c>
      <c r="B44" s="5"/>
      <c r="C44" s="5"/>
      <c r="D44" s="5"/>
      <c r="E44" s="5"/>
      <c r="F44" s="5"/>
      <c r="G44" s="5"/>
      <c r="H44" s="5"/>
      <c r="I44" s="5"/>
      <c r="K44" s="3"/>
      <c r="M44" s="3"/>
      <c r="O44" s="3"/>
      <c r="P44" s="3"/>
    </row>
    <row r="45" spans="1:16">
      <c r="A45" s="6" t="s">
        <v>12</v>
      </c>
      <c r="B45" s="3"/>
      <c r="C45" s="3"/>
      <c r="D45" s="3"/>
      <c r="E45" s="3"/>
      <c r="F45" s="3"/>
      <c r="G45" s="3"/>
      <c r="H45" s="3"/>
      <c r="I45" s="3"/>
      <c r="K45" s="3"/>
      <c r="M45" s="3"/>
      <c r="O45" s="3"/>
      <c r="P45" s="3"/>
    </row>
  </sheetData>
  <printOptions gridLinesSet="0"/>
  <pageMargins left="0.5" right="0.17" top="1" bottom="1" header="0.5" footer="0.5"/>
  <pageSetup orientation="portrait" useFirstPageNumber="1" horizontalDpi="300" verticalDpi="300" r:id="rId1"/>
  <headerFooter alignWithMargins="0">
    <oddFooter>&amp;C1 of 31</oddFooter>
  </headerFooter>
  <ignoredErrors>
    <ignoredError sqref="B6:K6" formulaRange="1"/>
  </ignoredError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42"/>
  <sheetViews>
    <sheetView showGridLines="0" zoomScaleNormal="100" workbookViewId="0">
      <selection activeCell="R1" sqref="R1"/>
    </sheetView>
  </sheetViews>
  <sheetFormatPr defaultColWidth="9.109375" defaultRowHeight="12.6"/>
  <cols>
    <col min="1" max="1" width="25.88671875" style="372" customWidth="1"/>
    <col min="2" max="11" width="6.5546875" style="372" customWidth="1"/>
    <col min="12" max="12" width="6.5546875" style="372" hidden="1" customWidth="1"/>
    <col min="13" max="16" width="7.33203125" style="372" hidden="1" customWidth="1"/>
    <col min="17" max="17" width="9.109375" style="373"/>
    <col min="18" max="18" width="6.88671875" style="373" customWidth="1"/>
    <col min="19" max="22" width="9.109375" style="373"/>
    <col min="23" max="16384" width="9.109375" style="372"/>
  </cols>
  <sheetData>
    <row r="1" spans="1:23" ht="13.5" customHeight="1">
      <c r="A1" s="403" t="s">
        <v>460</v>
      </c>
      <c r="B1" s="403"/>
      <c r="C1" s="403"/>
      <c r="D1" s="403"/>
      <c r="E1" s="403"/>
      <c r="F1" s="403"/>
      <c r="G1" s="403"/>
      <c r="H1" s="403"/>
      <c r="I1" s="403"/>
      <c r="J1" s="402"/>
      <c r="K1" s="402"/>
      <c r="L1" s="402"/>
      <c r="M1" s="400"/>
      <c r="N1" s="401"/>
      <c r="O1" s="401"/>
      <c r="P1" s="400"/>
      <c r="R1" s="502"/>
    </row>
    <row r="2" spans="1:23">
      <c r="A2" s="403" t="s">
        <v>459</v>
      </c>
      <c r="B2" s="403"/>
      <c r="C2" s="403"/>
      <c r="D2" s="403"/>
      <c r="E2" s="403"/>
      <c r="F2" s="403"/>
      <c r="G2" s="403"/>
      <c r="H2" s="403"/>
      <c r="I2" s="403"/>
      <c r="J2" s="402"/>
      <c r="K2" s="402"/>
      <c r="L2" s="402"/>
      <c r="M2" s="400"/>
      <c r="N2" s="401"/>
      <c r="O2" s="401"/>
      <c r="P2" s="400"/>
    </row>
    <row r="3" spans="1:23">
      <c r="A3" s="403" t="s">
        <v>458</v>
      </c>
      <c r="B3" s="403"/>
      <c r="C3" s="403"/>
      <c r="D3" s="403"/>
      <c r="E3" s="403"/>
      <c r="F3" s="403"/>
      <c r="G3" s="403"/>
      <c r="H3" s="403"/>
      <c r="I3" s="403"/>
      <c r="J3" s="402"/>
      <c r="K3" s="402"/>
      <c r="L3" s="402"/>
      <c r="M3" s="400"/>
      <c r="N3" s="401"/>
      <c r="O3" s="401"/>
      <c r="P3" s="400"/>
    </row>
    <row r="4" spans="1:23">
      <c r="A4" s="378"/>
      <c r="B4" s="378"/>
      <c r="C4" s="378"/>
      <c r="D4" s="378"/>
      <c r="E4" s="378"/>
      <c r="F4" s="378"/>
      <c r="G4" s="378"/>
      <c r="H4" s="378"/>
      <c r="I4" s="378"/>
      <c r="M4" s="378"/>
      <c r="N4" s="377"/>
      <c r="O4" s="376"/>
      <c r="P4" s="378"/>
    </row>
    <row r="5" spans="1:23" ht="16.5" customHeight="1">
      <c r="A5" s="399" t="s">
        <v>437</v>
      </c>
      <c r="B5" s="398">
        <v>2015</v>
      </c>
      <c r="C5" s="398">
        <v>2014</v>
      </c>
      <c r="D5" s="398">
        <v>2013</v>
      </c>
      <c r="E5" s="398">
        <v>2012</v>
      </c>
      <c r="F5" s="398">
        <v>2011</v>
      </c>
      <c r="G5" s="398">
        <v>2010</v>
      </c>
      <c r="H5" s="398">
        <v>2009</v>
      </c>
      <c r="I5" s="398">
        <v>2008</v>
      </c>
      <c r="J5" s="398">
        <v>2007</v>
      </c>
      <c r="K5" s="398">
        <v>2006</v>
      </c>
      <c r="L5" s="398">
        <v>2005</v>
      </c>
      <c r="M5" s="398">
        <v>2004</v>
      </c>
      <c r="N5" s="398">
        <v>2003</v>
      </c>
      <c r="O5" s="398">
        <v>2002</v>
      </c>
      <c r="P5" s="398">
        <v>2001</v>
      </c>
      <c r="W5" s="373"/>
    </row>
    <row r="6" spans="1:23">
      <c r="A6" s="388" t="s">
        <v>1</v>
      </c>
      <c r="B6" s="397">
        <f t="shared" ref="B6:P6" si="0">SUM(B7:B15)</f>
        <v>84905</v>
      </c>
      <c r="C6" s="397">
        <f t="shared" si="0"/>
        <v>89022</v>
      </c>
      <c r="D6" s="397">
        <f t="shared" si="0"/>
        <v>85353.372666666663</v>
      </c>
      <c r="E6" s="397">
        <f t="shared" si="0"/>
        <v>91617.93</v>
      </c>
      <c r="F6" s="397">
        <f t="shared" si="0"/>
        <v>91081</v>
      </c>
      <c r="G6" s="397">
        <f t="shared" si="0"/>
        <v>85576</v>
      </c>
      <c r="H6" s="397">
        <f t="shared" si="0"/>
        <v>96069</v>
      </c>
      <c r="I6" s="397">
        <f t="shared" si="0"/>
        <v>102829</v>
      </c>
      <c r="J6" s="397">
        <f t="shared" si="0"/>
        <v>110331</v>
      </c>
      <c r="K6" s="397">
        <f t="shared" si="0"/>
        <v>102042</v>
      </c>
      <c r="L6" s="397">
        <f t="shared" si="0"/>
        <v>92792</v>
      </c>
      <c r="M6" s="397">
        <f t="shared" si="0"/>
        <v>99431</v>
      </c>
      <c r="N6" s="397">
        <f t="shared" si="0"/>
        <v>98643</v>
      </c>
      <c r="O6" s="397">
        <f t="shared" si="0"/>
        <v>113583</v>
      </c>
      <c r="P6" s="397">
        <f t="shared" si="0"/>
        <v>108000</v>
      </c>
      <c r="W6" s="373"/>
    </row>
    <row r="7" spans="1:23">
      <c r="A7" s="396" t="s">
        <v>432</v>
      </c>
      <c r="B7" s="384">
        <v>49062</v>
      </c>
      <c r="C7" s="384">
        <v>49261</v>
      </c>
      <c r="D7" s="384">
        <v>49566.37266666667</v>
      </c>
      <c r="E7" s="384">
        <v>56347.93</v>
      </c>
      <c r="F7" s="395">
        <v>57168</v>
      </c>
      <c r="G7" s="395">
        <v>56008</v>
      </c>
      <c r="H7" s="384">
        <v>57084</v>
      </c>
      <c r="I7" s="384">
        <v>63468</v>
      </c>
      <c r="J7" s="384">
        <v>69265</v>
      </c>
      <c r="K7" s="386">
        <v>63698</v>
      </c>
      <c r="L7" s="386">
        <v>54922</v>
      </c>
      <c r="M7" s="386">
        <v>59217</v>
      </c>
      <c r="N7" s="386">
        <v>58842</v>
      </c>
      <c r="O7" s="386">
        <v>65421</v>
      </c>
      <c r="P7" s="386">
        <v>61897</v>
      </c>
      <c r="W7" s="373"/>
    </row>
    <row r="8" spans="1:23">
      <c r="A8" s="385" t="s">
        <v>431</v>
      </c>
      <c r="B8" s="384">
        <v>29</v>
      </c>
      <c r="C8" s="384">
        <v>38</v>
      </c>
      <c r="D8" s="384">
        <v>54</v>
      </c>
      <c r="E8" s="384">
        <v>52</v>
      </c>
      <c r="F8" s="384">
        <v>51</v>
      </c>
      <c r="G8" s="384">
        <v>37</v>
      </c>
      <c r="H8" s="384">
        <v>48</v>
      </c>
      <c r="I8" s="394">
        <v>39</v>
      </c>
      <c r="J8" s="386">
        <v>48</v>
      </c>
      <c r="K8" s="383">
        <v>41</v>
      </c>
      <c r="L8" s="383">
        <v>57</v>
      </c>
      <c r="M8" s="383">
        <f>47</f>
        <v>47</v>
      </c>
      <c r="N8" s="383">
        <v>48</v>
      </c>
      <c r="O8" s="383">
        <v>77</v>
      </c>
      <c r="P8" s="383">
        <f>60+1</f>
        <v>61</v>
      </c>
      <c r="W8" s="373"/>
    </row>
    <row r="9" spans="1:23">
      <c r="A9" s="385" t="s">
        <v>210</v>
      </c>
      <c r="B9" s="384">
        <v>399</v>
      </c>
      <c r="C9" s="384">
        <v>427</v>
      </c>
      <c r="D9" s="384">
        <v>420</v>
      </c>
      <c r="E9" s="384">
        <v>528</v>
      </c>
      <c r="F9" s="384">
        <v>482</v>
      </c>
      <c r="G9" s="384">
        <v>518</v>
      </c>
      <c r="H9" s="384">
        <v>684</v>
      </c>
      <c r="I9" s="394">
        <v>628</v>
      </c>
      <c r="J9" s="386">
        <v>1147</v>
      </c>
      <c r="K9" s="383">
        <v>784</v>
      </c>
      <c r="L9" s="383">
        <v>133</v>
      </c>
      <c r="M9" s="386" t="s">
        <v>7</v>
      </c>
      <c r="N9" s="386" t="s">
        <v>7</v>
      </c>
      <c r="O9" s="386" t="s">
        <v>7</v>
      </c>
      <c r="P9" s="386" t="s">
        <v>7</v>
      </c>
      <c r="W9" s="373"/>
    </row>
    <row r="10" spans="1:23">
      <c r="A10" s="385" t="s">
        <v>59</v>
      </c>
      <c r="B10" s="384"/>
      <c r="C10" s="384"/>
      <c r="D10" s="384"/>
      <c r="E10" s="384"/>
      <c r="F10" s="384"/>
      <c r="G10" s="384"/>
      <c r="H10" s="384"/>
      <c r="I10" s="386"/>
      <c r="J10" s="386"/>
      <c r="K10" s="383"/>
      <c r="L10" s="383"/>
      <c r="M10" s="383"/>
      <c r="N10" s="383"/>
      <c r="O10" s="383"/>
      <c r="P10" s="383"/>
      <c r="W10" s="373"/>
    </row>
    <row r="11" spans="1:23">
      <c r="A11" s="393" t="s">
        <v>189</v>
      </c>
      <c r="B11" s="384">
        <v>16473</v>
      </c>
      <c r="C11" s="384">
        <v>17795</v>
      </c>
      <c r="D11" s="384">
        <v>15776</v>
      </c>
      <c r="E11" s="384">
        <v>16571</v>
      </c>
      <c r="F11" s="384">
        <v>16802</v>
      </c>
      <c r="G11" s="384">
        <v>14977</v>
      </c>
      <c r="H11" s="384">
        <v>19893</v>
      </c>
      <c r="I11" s="386">
        <v>19052</v>
      </c>
      <c r="J11" s="386">
        <v>20299</v>
      </c>
      <c r="K11" s="383">
        <v>20217</v>
      </c>
      <c r="L11" s="383">
        <v>20889</v>
      </c>
      <c r="M11" s="383">
        <f>21275+85+1671</f>
        <v>23031</v>
      </c>
      <c r="N11" s="383">
        <v>23866</v>
      </c>
      <c r="O11" s="383">
        <v>28659</v>
      </c>
      <c r="P11" s="383">
        <f>23346+109+1917</f>
        <v>25372</v>
      </c>
      <c r="W11" s="373"/>
    </row>
    <row r="12" spans="1:23">
      <c r="A12" s="393" t="s">
        <v>190</v>
      </c>
      <c r="B12" s="384">
        <v>9211</v>
      </c>
      <c r="C12" s="384">
        <v>9803</v>
      </c>
      <c r="D12" s="384">
        <v>8140</v>
      </c>
      <c r="E12" s="384">
        <v>8651</v>
      </c>
      <c r="F12" s="384">
        <v>8559</v>
      </c>
      <c r="G12" s="384">
        <v>8056</v>
      </c>
      <c r="H12" s="384">
        <v>11350</v>
      </c>
      <c r="I12" s="386">
        <v>10595</v>
      </c>
      <c r="J12" s="386">
        <v>9318</v>
      </c>
      <c r="K12" s="383">
        <v>8687</v>
      </c>
      <c r="L12" s="383">
        <v>8834</v>
      </c>
      <c r="M12" s="383">
        <f>7136+133+2567</f>
        <v>9836</v>
      </c>
      <c r="N12" s="383">
        <v>9670</v>
      </c>
      <c r="O12" s="383">
        <v>12299</v>
      </c>
      <c r="P12" s="383">
        <f>8800+204+2495</f>
        <v>11499</v>
      </c>
      <c r="W12" s="373"/>
    </row>
    <row r="13" spans="1:23">
      <c r="A13" s="393" t="s">
        <v>191</v>
      </c>
      <c r="B13" s="384">
        <v>6544</v>
      </c>
      <c r="C13" s="384">
        <v>7749</v>
      </c>
      <c r="D13" s="384">
        <v>8346</v>
      </c>
      <c r="E13" s="384">
        <v>6396</v>
      </c>
      <c r="F13" s="384">
        <v>4677</v>
      </c>
      <c r="G13" s="384">
        <v>3072</v>
      </c>
      <c r="H13" s="384">
        <v>3113</v>
      </c>
      <c r="I13" s="386">
        <v>5204</v>
      </c>
      <c r="J13" s="386">
        <v>5918</v>
      </c>
      <c r="K13" s="383">
        <v>4748</v>
      </c>
      <c r="L13" s="383">
        <v>4750</v>
      </c>
      <c r="M13" s="383">
        <f>4098+98+59</f>
        <v>4255</v>
      </c>
      <c r="N13" s="383">
        <v>3892</v>
      </c>
      <c r="O13" s="383">
        <v>4718</v>
      </c>
      <c r="P13" s="383">
        <f>6367+576+127</f>
        <v>7070</v>
      </c>
      <c r="W13" s="373"/>
    </row>
    <row r="14" spans="1:23">
      <c r="A14" s="385" t="s">
        <v>429</v>
      </c>
      <c r="B14" s="384">
        <v>2999</v>
      </c>
      <c r="C14" s="384">
        <v>3754</v>
      </c>
      <c r="D14" s="384">
        <v>2888</v>
      </c>
      <c r="E14" s="384">
        <v>2892</v>
      </c>
      <c r="F14" s="384">
        <v>3123</v>
      </c>
      <c r="G14" s="384">
        <v>2686</v>
      </c>
      <c r="H14" s="384">
        <v>3648</v>
      </c>
      <c r="I14" s="386">
        <v>3639</v>
      </c>
      <c r="J14" s="386">
        <v>4073</v>
      </c>
      <c r="K14" s="383">
        <v>3569</v>
      </c>
      <c r="L14" s="383">
        <v>2917</v>
      </c>
      <c r="M14" s="383">
        <f>1791+93+852</f>
        <v>2736</v>
      </c>
      <c r="N14" s="383">
        <v>2013</v>
      </c>
      <c r="O14" s="383">
        <v>2073</v>
      </c>
      <c r="P14" s="383">
        <f>1077+97+524</f>
        <v>1698</v>
      </c>
      <c r="W14" s="373"/>
    </row>
    <row r="15" spans="1:23">
      <c r="A15" s="385" t="s">
        <v>428</v>
      </c>
      <c r="B15" s="384">
        <v>188</v>
      </c>
      <c r="C15" s="384">
        <v>195</v>
      </c>
      <c r="D15" s="384">
        <v>163</v>
      </c>
      <c r="E15" s="384">
        <v>180</v>
      </c>
      <c r="F15" s="384">
        <v>219</v>
      </c>
      <c r="G15" s="384">
        <v>222</v>
      </c>
      <c r="H15" s="384">
        <v>249</v>
      </c>
      <c r="I15" s="386">
        <v>204</v>
      </c>
      <c r="J15" s="386">
        <v>263</v>
      </c>
      <c r="K15" s="383">
        <v>298</v>
      </c>
      <c r="L15" s="383">
        <v>290</v>
      </c>
      <c r="M15" s="383">
        <f>276+21+12</f>
        <v>309</v>
      </c>
      <c r="N15" s="383">
        <v>312</v>
      </c>
      <c r="O15" s="383">
        <v>336</v>
      </c>
      <c r="P15" s="383">
        <f>317+60+26</f>
        <v>403</v>
      </c>
      <c r="W15" s="373"/>
    </row>
    <row r="16" spans="1:23" ht="19.5" customHeight="1">
      <c r="A16" s="388" t="s">
        <v>457</v>
      </c>
      <c r="B16" s="392">
        <v>4544</v>
      </c>
      <c r="C16" s="392">
        <v>4987</v>
      </c>
      <c r="D16" s="392">
        <v>3723</v>
      </c>
      <c r="E16" s="392">
        <v>4116</v>
      </c>
      <c r="F16" s="392">
        <v>4097</v>
      </c>
      <c r="G16" s="392">
        <v>4486</v>
      </c>
      <c r="H16" s="387">
        <v>4348</v>
      </c>
      <c r="I16" s="387">
        <v>4415</v>
      </c>
      <c r="J16" s="387">
        <v>4667</v>
      </c>
      <c r="K16" s="387">
        <v>4506</v>
      </c>
      <c r="L16" s="387">
        <v>3654</v>
      </c>
      <c r="M16" s="387">
        <f>3227+1105+712</f>
        <v>5044</v>
      </c>
      <c r="N16" s="387">
        <v>5012</v>
      </c>
      <c r="O16" s="387">
        <v>6221</v>
      </c>
      <c r="P16" s="387">
        <f>3457+1526+798</f>
        <v>5781</v>
      </c>
      <c r="W16" s="373"/>
    </row>
    <row r="17" spans="1:23">
      <c r="A17" s="391" t="s">
        <v>456</v>
      </c>
      <c r="B17" s="390">
        <v>10103</v>
      </c>
      <c r="C17" s="390">
        <v>11290</v>
      </c>
      <c r="D17" s="390">
        <v>9318</v>
      </c>
      <c r="E17" s="390">
        <v>9643</v>
      </c>
      <c r="F17" s="390">
        <v>9555</v>
      </c>
      <c r="G17" s="390">
        <v>8828</v>
      </c>
      <c r="H17" s="390">
        <v>12403</v>
      </c>
      <c r="I17" s="390">
        <v>11480</v>
      </c>
      <c r="J17" s="390">
        <v>10318</v>
      </c>
      <c r="K17" s="389">
        <v>9559</v>
      </c>
      <c r="L17" s="389">
        <v>9482</v>
      </c>
      <c r="M17" s="389">
        <f>10452</f>
        <v>10452</v>
      </c>
      <c r="N17" s="389">
        <v>10069</v>
      </c>
      <c r="O17" s="389">
        <v>12626</v>
      </c>
      <c r="P17" s="389">
        <v>11552</v>
      </c>
      <c r="W17" s="373"/>
    </row>
    <row r="18" spans="1:23" ht="23.25" customHeight="1">
      <c r="A18" s="388" t="s">
        <v>0</v>
      </c>
      <c r="B18" s="387">
        <f t="shared" ref="B18:P18" si="1">SUM(B19:B28)</f>
        <v>12442</v>
      </c>
      <c r="C18" s="387">
        <f t="shared" si="1"/>
        <v>13971</v>
      </c>
      <c r="D18" s="387">
        <f t="shared" si="1"/>
        <v>12018</v>
      </c>
      <c r="E18" s="387">
        <f t="shared" si="1"/>
        <v>12701</v>
      </c>
      <c r="F18" s="387">
        <f t="shared" si="1"/>
        <v>12798</v>
      </c>
      <c r="G18" s="387">
        <f t="shared" si="1"/>
        <v>11741</v>
      </c>
      <c r="H18" s="387">
        <f t="shared" si="1"/>
        <v>14378</v>
      </c>
      <c r="I18" s="387">
        <f t="shared" si="1"/>
        <v>13730</v>
      </c>
      <c r="J18" s="387">
        <f t="shared" si="1"/>
        <v>13332</v>
      </c>
      <c r="K18" s="387">
        <f t="shared" si="1"/>
        <v>12535</v>
      </c>
      <c r="L18" s="387">
        <f t="shared" si="1"/>
        <v>13218</v>
      </c>
      <c r="M18" s="387">
        <f t="shared" si="1"/>
        <v>14656</v>
      </c>
      <c r="N18" s="387">
        <f t="shared" si="1"/>
        <v>13211</v>
      </c>
      <c r="O18" s="387">
        <f t="shared" si="1"/>
        <v>16172</v>
      </c>
      <c r="P18" s="387">
        <f t="shared" si="1"/>
        <v>18102</v>
      </c>
      <c r="W18" s="373"/>
    </row>
    <row r="19" spans="1:23">
      <c r="A19" s="385" t="s">
        <v>426</v>
      </c>
      <c r="B19" s="384">
        <v>6366</v>
      </c>
      <c r="C19" s="384">
        <v>7216</v>
      </c>
      <c r="D19" s="384">
        <v>6316</v>
      </c>
      <c r="E19" s="384">
        <v>6662</v>
      </c>
      <c r="F19" s="384">
        <v>6499</v>
      </c>
      <c r="G19" s="384">
        <v>5744</v>
      </c>
      <c r="H19" s="383">
        <v>6352</v>
      </c>
      <c r="I19" s="383">
        <v>5830</v>
      </c>
      <c r="J19" s="383">
        <v>5980</v>
      </c>
      <c r="K19" s="383">
        <v>5555</v>
      </c>
      <c r="L19" s="383">
        <v>5651</v>
      </c>
      <c r="M19" s="383">
        <v>6126</v>
      </c>
      <c r="N19" s="383">
        <v>6064</v>
      </c>
      <c r="O19" s="383">
        <v>7733</v>
      </c>
      <c r="P19" s="383">
        <f>8023+60</f>
        <v>8083</v>
      </c>
      <c r="W19" s="373"/>
    </row>
    <row r="20" spans="1:23">
      <c r="A20" s="385" t="s">
        <v>455</v>
      </c>
      <c r="B20" s="384">
        <v>708</v>
      </c>
      <c r="C20" s="384">
        <v>975</v>
      </c>
      <c r="D20" s="384">
        <v>1067</v>
      </c>
      <c r="E20" s="384">
        <v>1106</v>
      </c>
      <c r="F20" s="384">
        <v>1238</v>
      </c>
      <c r="G20" s="384">
        <v>1181</v>
      </c>
      <c r="H20" s="383">
        <v>1224</v>
      </c>
      <c r="I20" s="383">
        <v>1010</v>
      </c>
      <c r="J20" s="383">
        <v>779</v>
      </c>
      <c r="K20" s="383">
        <v>802</v>
      </c>
      <c r="L20" s="383">
        <v>819</v>
      </c>
      <c r="M20" s="383">
        <v>893</v>
      </c>
      <c r="N20" s="383">
        <v>856</v>
      </c>
      <c r="O20" s="383">
        <v>862</v>
      </c>
      <c r="P20" s="383">
        <v>790</v>
      </c>
      <c r="W20" s="373"/>
    </row>
    <row r="21" spans="1:23">
      <c r="A21" s="385" t="s">
        <v>454</v>
      </c>
      <c r="B21" s="384">
        <v>2675</v>
      </c>
      <c r="C21" s="384">
        <v>2912</v>
      </c>
      <c r="D21" s="384">
        <v>2472</v>
      </c>
      <c r="E21" s="384">
        <v>2681</v>
      </c>
      <c r="F21" s="384">
        <v>2719</v>
      </c>
      <c r="G21" s="384">
        <v>2465</v>
      </c>
      <c r="H21" s="383">
        <v>3427</v>
      </c>
      <c r="I21" s="383">
        <v>3328</v>
      </c>
      <c r="J21" s="383">
        <v>3326</v>
      </c>
      <c r="K21" s="383">
        <v>3307</v>
      </c>
      <c r="L21" s="383">
        <v>3628</v>
      </c>
      <c r="M21" s="383">
        <v>4622</v>
      </c>
      <c r="N21" s="383">
        <v>3415</v>
      </c>
      <c r="O21" s="383">
        <v>3743</v>
      </c>
      <c r="P21" s="383">
        <f>4+4+3781</f>
        <v>3789</v>
      </c>
      <c r="W21" s="373"/>
    </row>
    <row r="22" spans="1:23">
      <c r="A22" s="385" t="s">
        <v>453</v>
      </c>
      <c r="B22" s="384">
        <v>187</v>
      </c>
      <c r="C22" s="384">
        <v>206</v>
      </c>
      <c r="D22" s="384">
        <v>147</v>
      </c>
      <c r="E22" s="384">
        <v>227</v>
      </c>
      <c r="F22" s="384">
        <v>251</v>
      </c>
      <c r="G22" s="384">
        <v>271</v>
      </c>
      <c r="H22" s="383">
        <v>688</v>
      </c>
      <c r="I22" s="383">
        <v>895</v>
      </c>
      <c r="J22" s="383">
        <v>505</v>
      </c>
      <c r="K22" s="383">
        <v>98</v>
      </c>
      <c r="L22" s="383">
        <v>1</v>
      </c>
      <c r="M22" s="386" t="s">
        <v>7</v>
      </c>
      <c r="N22" s="386" t="s">
        <v>7</v>
      </c>
      <c r="O22" s="386" t="s">
        <v>7</v>
      </c>
      <c r="P22" s="386" t="s">
        <v>7</v>
      </c>
      <c r="W22" s="373"/>
    </row>
    <row r="23" spans="1:23">
      <c r="A23" s="385" t="s">
        <v>422</v>
      </c>
      <c r="B23" s="384">
        <v>396</v>
      </c>
      <c r="C23" s="384">
        <v>419</v>
      </c>
      <c r="D23" s="384">
        <v>246</v>
      </c>
      <c r="E23" s="384">
        <v>220</v>
      </c>
      <c r="F23" s="384">
        <v>246</v>
      </c>
      <c r="G23" s="384">
        <v>210</v>
      </c>
      <c r="H23" s="383">
        <v>268</v>
      </c>
      <c r="I23" s="383">
        <v>229</v>
      </c>
      <c r="J23" s="383">
        <v>210</v>
      </c>
      <c r="K23" s="383">
        <v>237</v>
      </c>
      <c r="L23" s="383">
        <v>243</v>
      </c>
      <c r="M23" s="383">
        <f>180+37+21</f>
        <v>238</v>
      </c>
      <c r="N23" s="383">
        <v>228</v>
      </c>
      <c r="O23" s="383">
        <v>238</v>
      </c>
      <c r="P23" s="383">
        <f>160+37+17</f>
        <v>214</v>
      </c>
      <c r="W23" s="373"/>
    </row>
    <row r="24" spans="1:23">
      <c r="A24" s="385" t="s">
        <v>421</v>
      </c>
      <c r="B24" s="384">
        <v>1160</v>
      </c>
      <c r="C24" s="384">
        <v>1228</v>
      </c>
      <c r="D24" s="384">
        <v>947</v>
      </c>
      <c r="E24" s="384">
        <v>1006</v>
      </c>
      <c r="F24" s="384">
        <v>927</v>
      </c>
      <c r="G24" s="384">
        <v>1148</v>
      </c>
      <c r="H24" s="383">
        <v>1710</v>
      </c>
      <c r="I24" s="383">
        <v>1626</v>
      </c>
      <c r="J24" s="383">
        <v>1560</v>
      </c>
      <c r="K24" s="383">
        <v>1553</v>
      </c>
      <c r="L24" s="383">
        <v>1585</v>
      </c>
      <c r="M24" s="383">
        <v>1919</v>
      </c>
      <c r="N24" s="383">
        <v>1948</v>
      </c>
      <c r="O24" s="383">
        <v>2344</v>
      </c>
      <c r="P24" s="383">
        <f>1+7+2079</f>
        <v>2087</v>
      </c>
      <c r="W24" s="373"/>
    </row>
    <row r="25" spans="1:23">
      <c r="A25" s="385" t="s">
        <v>97</v>
      </c>
      <c r="B25" s="384">
        <v>922</v>
      </c>
      <c r="C25" s="384">
        <v>987</v>
      </c>
      <c r="D25" s="384">
        <v>808</v>
      </c>
      <c r="E25" s="384">
        <v>745</v>
      </c>
      <c r="F25" s="384">
        <v>840</v>
      </c>
      <c r="G25" s="384">
        <v>664</v>
      </c>
      <c r="H25" s="383">
        <v>655</v>
      </c>
      <c r="I25" s="383">
        <v>655</v>
      </c>
      <c r="J25" s="383">
        <v>653</v>
      </c>
      <c r="K25" s="383">
        <v>628</v>
      </c>
      <c r="L25" s="383">
        <v>657</v>
      </c>
      <c r="M25" s="383">
        <f>517+61+25</f>
        <v>603</v>
      </c>
      <c r="N25" s="383">
        <v>550</v>
      </c>
      <c r="O25" s="383">
        <v>722</v>
      </c>
      <c r="P25" s="383">
        <f>810+117+29</f>
        <v>956</v>
      </c>
      <c r="W25" s="373"/>
    </row>
    <row r="26" spans="1:23">
      <c r="A26" s="385" t="s">
        <v>452</v>
      </c>
      <c r="B26" s="384">
        <v>0</v>
      </c>
      <c r="C26" s="384">
        <v>0</v>
      </c>
      <c r="D26" s="384">
        <v>0</v>
      </c>
      <c r="E26" s="384">
        <v>0</v>
      </c>
      <c r="F26" s="384">
        <v>0</v>
      </c>
      <c r="G26" s="384">
        <v>0</v>
      </c>
      <c r="H26" s="383">
        <v>0</v>
      </c>
      <c r="I26" s="383">
        <v>0</v>
      </c>
      <c r="J26" s="383">
        <v>0</v>
      </c>
      <c r="K26" s="383">
        <v>6</v>
      </c>
      <c r="L26" s="383">
        <v>38</v>
      </c>
      <c r="M26" s="383">
        <v>72</v>
      </c>
      <c r="N26" s="386" t="s">
        <v>7</v>
      </c>
      <c r="O26" s="386" t="s">
        <v>7</v>
      </c>
      <c r="P26" s="386" t="s">
        <v>7</v>
      </c>
      <c r="W26" s="373"/>
    </row>
    <row r="27" spans="1:23">
      <c r="A27" s="385" t="s">
        <v>183</v>
      </c>
      <c r="B27" s="384">
        <v>0</v>
      </c>
      <c r="C27" s="384">
        <v>1</v>
      </c>
      <c r="D27" s="384">
        <v>1</v>
      </c>
      <c r="E27" s="384">
        <v>0</v>
      </c>
      <c r="F27" s="384">
        <v>0</v>
      </c>
      <c r="G27" s="384">
        <v>1</v>
      </c>
      <c r="H27" s="383">
        <v>1</v>
      </c>
      <c r="I27" s="383">
        <v>0</v>
      </c>
      <c r="J27" s="383">
        <v>2</v>
      </c>
      <c r="K27" s="383">
        <v>0</v>
      </c>
      <c r="L27" s="383">
        <v>2</v>
      </c>
      <c r="M27" s="383">
        <v>1</v>
      </c>
      <c r="N27" s="383">
        <v>3</v>
      </c>
      <c r="O27" s="383">
        <v>1</v>
      </c>
      <c r="P27" s="383">
        <v>1</v>
      </c>
      <c r="W27" s="373"/>
    </row>
    <row r="28" spans="1:23">
      <c r="A28" s="382" t="s">
        <v>180</v>
      </c>
      <c r="B28" s="381">
        <v>28</v>
      </c>
      <c r="C28" s="381">
        <v>27</v>
      </c>
      <c r="D28" s="381">
        <v>14</v>
      </c>
      <c r="E28" s="381">
        <v>54</v>
      </c>
      <c r="F28" s="381">
        <v>78</v>
      </c>
      <c r="G28" s="381">
        <v>57</v>
      </c>
      <c r="H28" s="380">
        <v>53</v>
      </c>
      <c r="I28" s="380">
        <v>157</v>
      </c>
      <c r="J28" s="380">
        <v>317</v>
      </c>
      <c r="K28" s="380">
        <v>349</v>
      </c>
      <c r="L28" s="380">
        <v>594</v>
      </c>
      <c r="M28" s="380">
        <f>137+35+10</f>
        <v>182</v>
      </c>
      <c r="N28" s="380">
        <v>147</v>
      </c>
      <c r="O28" s="380">
        <v>529</v>
      </c>
      <c r="P28" s="380">
        <f>1881+141+160</f>
        <v>2182</v>
      </c>
      <c r="W28" s="373"/>
    </row>
    <row r="29" spans="1:23">
      <c r="A29" s="374"/>
      <c r="B29" s="374"/>
      <c r="C29" s="374"/>
      <c r="D29" s="374"/>
      <c r="E29" s="374"/>
      <c r="F29" s="374"/>
      <c r="G29" s="374"/>
      <c r="H29" s="374"/>
      <c r="I29" s="374"/>
      <c r="J29" s="377"/>
      <c r="K29" s="377"/>
      <c r="L29" s="377"/>
      <c r="M29" s="377"/>
      <c r="N29" s="377"/>
      <c r="O29" s="377"/>
      <c r="P29" s="377"/>
      <c r="W29" s="373"/>
    </row>
    <row r="30" spans="1:23">
      <c r="A30" s="374" t="s">
        <v>451</v>
      </c>
      <c r="B30" s="374"/>
      <c r="C30" s="374"/>
      <c r="D30" s="374"/>
      <c r="E30" s="374"/>
      <c r="F30" s="374"/>
      <c r="G30" s="374"/>
      <c r="H30" s="374"/>
      <c r="I30" s="374"/>
      <c r="J30" s="377"/>
      <c r="K30" s="377"/>
      <c r="L30" s="377"/>
      <c r="M30" s="377"/>
      <c r="N30" s="377"/>
      <c r="O30" s="376"/>
      <c r="P30" s="375"/>
    </row>
    <row r="31" spans="1:23">
      <c r="A31" s="379" t="s">
        <v>450</v>
      </c>
      <c r="B31" s="379"/>
      <c r="C31" s="379"/>
      <c r="D31" s="379"/>
      <c r="E31" s="379"/>
      <c r="F31" s="379"/>
      <c r="G31" s="379"/>
      <c r="H31" s="379"/>
      <c r="I31" s="379"/>
      <c r="J31" s="377"/>
      <c r="K31" s="377"/>
      <c r="L31" s="377"/>
      <c r="M31" s="377"/>
      <c r="N31" s="377"/>
      <c r="O31" s="376"/>
      <c r="P31" s="375"/>
    </row>
    <row r="32" spans="1:23">
      <c r="A32" s="374" t="s">
        <v>449</v>
      </c>
      <c r="B32" s="379"/>
      <c r="C32" s="379"/>
      <c r="D32" s="379"/>
      <c r="E32" s="379"/>
      <c r="F32" s="379"/>
      <c r="G32" s="379"/>
      <c r="H32" s="379"/>
      <c r="I32" s="379"/>
      <c r="J32" s="377"/>
      <c r="K32" s="377"/>
      <c r="L32" s="377"/>
      <c r="M32" s="377"/>
      <c r="N32" s="377"/>
      <c r="O32" s="376"/>
      <c r="P32" s="375"/>
    </row>
    <row r="33" spans="1:16">
      <c r="A33" s="374" t="s">
        <v>448</v>
      </c>
      <c r="B33" s="374"/>
      <c r="C33" s="374"/>
      <c r="D33" s="374"/>
      <c r="E33" s="374"/>
      <c r="F33" s="374"/>
      <c r="G33" s="374"/>
      <c r="H33" s="374"/>
      <c r="I33" s="374"/>
      <c r="M33" s="378"/>
      <c r="N33" s="377"/>
      <c r="O33" s="376"/>
      <c r="P33" s="375"/>
    </row>
    <row r="34" spans="1:16">
      <c r="A34" s="374" t="s">
        <v>447</v>
      </c>
      <c r="B34" s="374"/>
      <c r="C34" s="374"/>
      <c r="D34" s="374"/>
      <c r="E34" s="374"/>
      <c r="F34" s="374"/>
      <c r="G34" s="374"/>
      <c r="H34" s="374"/>
      <c r="I34" s="374"/>
      <c r="M34" s="378"/>
      <c r="N34" s="377"/>
      <c r="O34" s="376"/>
      <c r="P34" s="375"/>
    </row>
    <row r="35" spans="1:16">
      <c r="A35" s="374" t="s">
        <v>446</v>
      </c>
      <c r="B35" s="374"/>
      <c r="C35" s="374"/>
      <c r="D35" s="374"/>
      <c r="E35" s="374"/>
      <c r="F35" s="374"/>
      <c r="G35" s="374"/>
      <c r="H35" s="374"/>
      <c r="I35" s="374"/>
      <c r="M35" s="378"/>
      <c r="N35" s="377"/>
      <c r="O35" s="376"/>
      <c r="P35" s="375"/>
    </row>
    <row r="36" spans="1:16">
      <c r="A36" s="374" t="s">
        <v>445</v>
      </c>
      <c r="B36" s="374"/>
      <c r="C36" s="374"/>
      <c r="D36" s="374"/>
      <c r="E36" s="374"/>
      <c r="F36" s="374"/>
      <c r="G36" s="374"/>
      <c r="H36" s="374"/>
      <c r="I36" s="374"/>
      <c r="M36" s="378"/>
      <c r="N36" s="377"/>
      <c r="O36" s="376"/>
      <c r="P36" s="375"/>
    </row>
    <row r="37" spans="1:16">
      <c r="A37" s="372" t="s">
        <v>444</v>
      </c>
      <c r="M37" s="378"/>
      <c r="N37" s="377"/>
      <c r="O37" s="376"/>
      <c r="P37" s="375"/>
    </row>
    <row r="38" spans="1:16">
      <c r="A38" s="374" t="s">
        <v>443</v>
      </c>
      <c r="B38" s="374"/>
      <c r="C38" s="374"/>
      <c r="D38" s="374"/>
    </row>
    <row r="39" spans="1:16">
      <c r="B39" s="374"/>
      <c r="C39" s="374"/>
      <c r="D39" s="374"/>
    </row>
    <row r="40" spans="1:16">
      <c r="B40" s="374"/>
      <c r="C40" s="374"/>
      <c r="D40" s="374"/>
    </row>
    <row r="41" spans="1:16">
      <c r="B41" s="374"/>
      <c r="C41" s="374"/>
      <c r="D41" s="374"/>
    </row>
    <row r="42" spans="1:16">
      <c r="B42" s="374"/>
      <c r="C42" s="374"/>
      <c r="D42" s="374"/>
    </row>
  </sheetData>
  <printOptions gridLinesSet="0"/>
  <pageMargins left="0.5" right="0.22" top="1" bottom="1" header="0.5" footer="0.5"/>
  <pageSetup firstPageNumber="26" orientation="portrait" useFirstPageNumber="1" horizontalDpi="4294967292" verticalDpi="4294967292" r:id="rId1"/>
  <headerFooter alignWithMargins="0">
    <oddFooter>&amp;C&amp;"Times New Roman,Regular"&amp;P of 31</oddFooter>
  </headerFooter>
  <ignoredErrors>
    <ignoredError sqref="B6:K6" formulaRange="1"/>
  </ignoredError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1"/>
  <sheetViews>
    <sheetView showGridLines="0" workbookViewId="0">
      <selection activeCell="S1" sqref="S1"/>
    </sheetView>
  </sheetViews>
  <sheetFormatPr defaultColWidth="9.109375" defaultRowHeight="12.6"/>
  <cols>
    <col min="1" max="1" width="26.5546875" style="372" customWidth="1"/>
    <col min="2" max="11" width="6.5546875" style="372" customWidth="1"/>
    <col min="12" max="12" width="6.5546875" style="372" hidden="1" customWidth="1"/>
    <col min="13" max="16" width="7.33203125" style="372" hidden="1" customWidth="1"/>
    <col min="17" max="17" width="8.33203125" style="373" customWidth="1"/>
    <col min="18" max="19" width="9.109375" style="373"/>
    <col min="20" max="16384" width="9.109375" style="372"/>
  </cols>
  <sheetData>
    <row r="1" spans="1:17">
      <c r="A1" s="403" t="s">
        <v>465</v>
      </c>
      <c r="B1" s="403"/>
      <c r="C1" s="403"/>
      <c r="D1" s="403"/>
      <c r="E1" s="403"/>
      <c r="F1" s="403"/>
      <c r="G1" s="403"/>
      <c r="H1" s="403"/>
      <c r="I1" s="403"/>
      <c r="J1" s="402"/>
      <c r="K1" s="402"/>
      <c r="L1" s="402"/>
      <c r="M1" s="400"/>
      <c r="N1" s="402"/>
      <c r="O1" s="402"/>
      <c r="P1" s="402"/>
    </row>
    <row r="2" spans="1:17">
      <c r="A2" s="409" t="s">
        <v>464</v>
      </c>
      <c r="B2" s="409"/>
      <c r="C2" s="409"/>
      <c r="D2" s="409"/>
      <c r="E2" s="409"/>
      <c r="F2" s="409"/>
      <c r="G2" s="409"/>
      <c r="H2" s="409"/>
      <c r="I2" s="409"/>
      <c r="J2" s="402"/>
      <c r="K2" s="402"/>
      <c r="L2" s="402"/>
      <c r="M2" s="400"/>
      <c r="N2" s="402"/>
      <c r="O2" s="402"/>
      <c r="P2" s="402"/>
    </row>
    <row r="3" spans="1:17">
      <c r="A3" s="403" t="s">
        <v>458</v>
      </c>
      <c r="B3" s="403"/>
      <c r="C3" s="403"/>
      <c r="D3" s="403"/>
      <c r="E3" s="403"/>
      <c r="F3" s="403"/>
      <c r="G3" s="403"/>
      <c r="H3" s="403"/>
      <c r="I3" s="403"/>
      <c r="J3" s="402"/>
      <c r="K3" s="402"/>
      <c r="L3" s="402"/>
      <c r="M3" s="400"/>
      <c r="N3" s="402"/>
      <c r="O3" s="402"/>
      <c r="P3" s="402"/>
    </row>
    <row r="4" spans="1:17">
      <c r="A4" s="378"/>
      <c r="B4" s="378"/>
      <c r="C4" s="378"/>
      <c r="D4" s="378"/>
      <c r="E4" s="378"/>
      <c r="F4" s="378"/>
      <c r="G4" s="378"/>
      <c r="H4" s="378"/>
      <c r="I4" s="378"/>
      <c r="M4" s="378"/>
      <c r="N4" s="377"/>
      <c r="O4" s="377"/>
      <c r="P4" s="374"/>
    </row>
    <row r="5" spans="1:17" ht="16.5" customHeight="1">
      <c r="A5" s="399" t="s">
        <v>437</v>
      </c>
      <c r="B5" s="398">
        <v>2015</v>
      </c>
      <c r="C5" s="398">
        <v>2014</v>
      </c>
      <c r="D5" s="398">
        <v>2013</v>
      </c>
      <c r="E5" s="398">
        <v>2012</v>
      </c>
      <c r="F5" s="398">
        <v>2011</v>
      </c>
      <c r="G5" s="398">
        <v>2010</v>
      </c>
      <c r="H5" s="398">
        <v>2009</v>
      </c>
      <c r="I5" s="398">
        <v>2008</v>
      </c>
      <c r="J5" s="398">
        <v>2007</v>
      </c>
      <c r="K5" s="398">
        <v>2006</v>
      </c>
      <c r="L5" s="398">
        <v>2005</v>
      </c>
      <c r="M5" s="398">
        <v>2004</v>
      </c>
      <c r="N5" s="398">
        <v>2003</v>
      </c>
      <c r="O5" s="398">
        <v>2002</v>
      </c>
      <c r="P5" s="398">
        <v>2001</v>
      </c>
    </row>
    <row r="6" spans="1:17">
      <c r="A6" s="388" t="s">
        <v>1</v>
      </c>
      <c r="B6" s="387">
        <f t="shared" ref="B6:P6" si="0">SUM(B8:B15)</f>
        <v>40227</v>
      </c>
      <c r="C6" s="387">
        <f t="shared" si="0"/>
        <v>40822</v>
      </c>
      <c r="D6" s="387">
        <f t="shared" si="0"/>
        <v>32216</v>
      </c>
      <c r="E6" s="387">
        <f t="shared" si="0"/>
        <v>33731</v>
      </c>
      <c r="F6" s="387">
        <f t="shared" si="0"/>
        <v>35329</v>
      </c>
      <c r="G6" s="387">
        <f t="shared" si="0"/>
        <v>29606</v>
      </c>
      <c r="H6" s="387">
        <f t="shared" si="0"/>
        <v>36597</v>
      </c>
      <c r="I6" s="387">
        <f t="shared" si="0"/>
        <v>41212</v>
      </c>
      <c r="J6" s="387">
        <f t="shared" si="0"/>
        <v>40597</v>
      </c>
      <c r="K6" s="387">
        <f t="shared" si="0"/>
        <v>39524</v>
      </c>
      <c r="L6" s="387">
        <f t="shared" si="0"/>
        <v>37910</v>
      </c>
      <c r="M6" s="387">
        <f t="shared" si="0"/>
        <v>39608</v>
      </c>
      <c r="N6" s="387">
        <f t="shared" si="0"/>
        <v>37286</v>
      </c>
      <c r="O6" s="387">
        <f t="shared" si="0"/>
        <v>49051</v>
      </c>
      <c r="P6" s="387">
        <f t="shared" si="0"/>
        <v>49576</v>
      </c>
    </row>
    <row r="7" spans="1:17">
      <c r="A7" s="385" t="s">
        <v>463</v>
      </c>
      <c r="B7" s="384">
        <v>590</v>
      </c>
      <c r="C7" s="384">
        <v>698</v>
      </c>
      <c r="D7" s="384">
        <v>676</v>
      </c>
      <c r="E7" s="384">
        <v>694</v>
      </c>
      <c r="F7" s="384">
        <v>857</v>
      </c>
      <c r="G7" s="384">
        <v>1057</v>
      </c>
      <c r="H7" s="386">
        <v>2006</v>
      </c>
      <c r="I7" s="386">
        <v>1507</v>
      </c>
      <c r="J7" s="386">
        <v>1450</v>
      </c>
      <c r="K7" s="386">
        <v>1551</v>
      </c>
      <c r="L7" s="386">
        <v>1418</v>
      </c>
      <c r="M7" s="386">
        <v>1302</v>
      </c>
      <c r="N7" s="386">
        <v>1230</v>
      </c>
      <c r="O7" s="386">
        <v>1317</v>
      </c>
      <c r="P7" s="386">
        <v>1161</v>
      </c>
      <c r="Q7" s="406"/>
    </row>
    <row r="8" spans="1:17">
      <c r="A8" s="385" t="s">
        <v>431</v>
      </c>
      <c r="B8" s="384">
        <v>0</v>
      </c>
      <c r="C8" s="384">
        <v>0</v>
      </c>
      <c r="D8" s="384">
        <v>0</v>
      </c>
      <c r="E8" s="384">
        <v>0</v>
      </c>
      <c r="F8" s="384">
        <v>0</v>
      </c>
      <c r="G8" s="384">
        <v>0</v>
      </c>
      <c r="H8" s="386">
        <v>1</v>
      </c>
      <c r="I8" s="386">
        <v>1</v>
      </c>
      <c r="J8" s="386">
        <v>2</v>
      </c>
      <c r="K8" s="383">
        <v>3</v>
      </c>
      <c r="L8" s="383">
        <v>0</v>
      </c>
      <c r="M8" s="383">
        <v>2</v>
      </c>
      <c r="N8" s="383">
        <v>3</v>
      </c>
      <c r="O8" s="383">
        <v>1</v>
      </c>
      <c r="P8" s="383">
        <v>2</v>
      </c>
      <c r="Q8" s="407"/>
    </row>
    <row r="9" spans="1:17">
      <c r="A9" s="385" t="s">
        <v>210</v>
      </c>
      <c r="B9" s="384">
        <v>29</v>
      </c>
      <c r="C9" s="384">
        <v>28</v>
      </c>
      <c r="D9" s="384">
        <v>8</v>
      </c>
      <c r="E9" s="384">
        <v>2</v>
      </c>
      <c r="F9" s="384">
        <v>1</v>
      </c>
      <c r="G9" s="384">
        <v>0</v>
      </c>
      <c r="H9" s="386">
        <v>1</v>
      </c>
      <c r="I9" s="386">
        <v>1</v>
      </c>
      <c r="J9" s="386">
        <v>23</v>
      </c>
      <c r="K9" s="383">
        <v>39</v>
      </c>
      <c r="L9" s="383">
        <v>2</v>
      </c>
      <c r="M9" s="386" t="s">
        <v>7</v>
      </c>
      <c r="N9" s="386" t="s">
        <v>7</v>
      </c>
      <c r="O9" s="386" t="s">
        <v>7</v>
      </c>
      <c r="P9" s="386" t="s">
        <v>7</v>
      </c>
      <c r="Q9" s="407"/>
    </row>
    <row r="10" spans="1:17">
      <c r="A10" s="385" t="s">
        <v>59</v>
      </c>
      <c r="B10" s="384"/>
      <c r="C10" s="384"/>
      <c r="D10" s="384"/>
      <c r="E10" s="384"/>
      <c r="F10" s="384"/>
      <c r="G10" s="384"/>
      <c r="H10" s="386"/>
      <c r="I10" s="386"/>
      <c r="J10" s="386"/>
      <c r="K10" s="383"/>
      <c r="L10" s="383"/>
      <c r="M10" s="383"/>
      <c r="N10" s="383"/>
      <c r="O10" s="383"/>
      <c r="P10" s="383"/>
      <c r="Q10" s="407"/>
    </row>
    <row r="11" spans="1:17">
      <c r="A11" s="393" t="s">
        <v>189</v>
      </c>
      <c r="B11" s="384">
        <v>11067</v>
      </c>
      <c r="C11" s="384">
        <v>11396</v>
      </c>
      <c r="D11" s="384">
        <v>10098</v>
      </c>
      <c r="E11" s="384">
        <v>10720</v>
      </c>
      <c r="F11" s="384">
        <v>10703</v>
      </c>
      <c r="G11" s="384">
        <v>10260</v>
      </c>
      <c r="H11" s="386">
        <v>14570</v>
      </c>
      <c r="I11" s="386">
        <v>14409</v>
      </c>
      <c r="J11" s="386">
        <v>13970</v>
      </c>
      <c r="K11" s="383">
        <v>13079</v>
      </c>
      <c r="L11" s="383">
        <v>12952</v>
      </c>
      <c r="M11" s="383">
        <f>12551+115+1568</f>
        <v>14234</v>
      </c>
      <c r="N11" s="383">
        <v>14899</v>
      </c>
      <c r="O11" s="383">
        <v>18607</v>
      </c>
      <c r="P11" s="383">
        <v>16807</v>
      </c>
      <c r="Q11" s="406"/>
    </row>
    <row r="12" spans="1:17">
      <c r="A12" s="393" t="s">
        <v>190</v>
      </c>
      <c r="B12" s="384">
        <v>8348</v>
      </c>
      <c r="C12" s="384">
        <v>8840</v>
      </c>
      <c r="D12" s="384">
        <v>7922</v>
      </c>
      <c r="E12" s="384">
        <v>9341</v>
      </c>
      <c r="F12" s="384">
        <v>10027</v>
      </c>
      <c r="G12" s="384">
        <v>7778</v>
      </c>
      <c r="H12" s="386">
        <v>9399</v>
      </c>
      <c r="I12" s="386">
        <v>10202</v>
      </c>
      <c r="J12" s="386">
        <v>9574</v>
      </c>
      <c r="K12" s="383">
        <v>9603</v>
      </c>
      <c r="L12" s="383">
        <v>8874</v>
      </c>
      <c r="M12" s="383">
        <f>8041+197+1397</f>
        <v>9635</v>
      </c>
      <c r="N12" s="383">
        <v>8872</v>
      </c>
      <c r="O12" s="383">
        <v>11628</v>
      </c>
      <c r="P12" s="383">
        <v>11115</v>
      </c>
      <c r="Q12" s="406"/>
    </row>
    <row r="13" spans="1:17">
      <c r="A13" s="393" t="s">
        <v>191</v>
      </c>
      <c r="B13" s="384">
        <v>19823</v>
      </c>
      <c r="C13" s="384">
        <v>19481</v>
      </c>
      <c r="D13" s="384">
        <v>13288</v>
      </c>
      <c r="E13" s="384">
        <v>12768</v>
      </c>
      <c r="F13" s="384">
        <v>13694</v>
      </c>
      <c r="G13" s="384">
        <v>10890</v>
      </c>
      <c r="H13" s="386">
        <v>11605</v>
      </c>
      <c r="I13" s="386">
        <v>15658</v>
      </c>
      <c r="J13" s="386">
        <v>15973</v>
      </c>
      <c r="K13" s="383">
        <v>15942</v>
      </c>
      <c r="L13" s="383">
        <v>15534</v>
      </c>
      <c r="M13" s="383">
        <f>13580+1184+564</f>
        <v>15328</v>
      </c>
      <c r="N13" s="383">
        <v>13196</v>
      </c>
      <c r="O13" s="383">
        <v>18502</v>
      </c>
      <c r="P13" s="383">
        <v>21357</v>
      </c>
      <c r="Q13" s="406"/>
    </row>
    <row r="14" spans="1:17">
      <c r="A14" s="385" t="s">
        <v>429</v>
      </c>
      <c r="B14" s="384">
        <v>957</v>
      </c>
      <c r="C14" s="384">
        <v>1072</v>
      </c>
      <c r="D14" s="384">
        <v>899</v>
      </c>
      <c r="E14" s="384">
        <v>900</v>
      </c>
      <c r="F14" s="384">
        <v>894</v>
      </c>
      <c r="G14" s="384">
        <v>670</v>
      </c>
      <c r="H14" s="386">
        <v>1011</v>
      </c>
      <c r="I14" s="386">
        <v>930</v>
      </c>
      <c r="J14" s="386">
        <v>1041</v>
      </c>
      <c r="K14" s="383">
        <v>816</v>
      </c>
      <c r="L14" s="383">
        <v>521</v>
      </c>
      <c r="M14" s="383">
        <f>321+18+27</f>
        <v>366</v>
      </c>
      <c r="N14" s="383">
        <v>269</v>
      </c>
      <c r="O14" s="383">
        <v>275</v>
      </c>
      <c r="P14" s="383">
        <v>218</v>
      </c>
      <c r="Q14" s="406"/>
    </row>
    <row r="15" spans="1:17">
      <c r="A15" s="385" t="s">
        <v>428</v>
      </c>
      <c r="B15" s="384">
        <v>3</v>
      </c>
      <c r="C15" s="384">
        <v>5</v>
      </c>
      <c r="D15" s="384">
        <v>1</v>
      </c>
      <c r="E15" s="384">
        <v>0</v>
      </c>
      <c r="F15" s="384">
        <v>10</v>
      </c>
      <c r="G15" s="384">
        <v>8</v>
      </c>
      <c r="H15" s="386">
        <v>10</v>
      </c>
      <c r="I15" s="383">
        <v>11</v>
      </c>
      <c r="J15" s="383">
        <v>14</v>
      </c>
      <c r="K15" s="383">
        <v>42</v>
      </c>
      <c r="L15" s="383">
        <v>27</v>
      </c>
      <c r="M15" s="383">
        <f>11+25+7</f>
        <v>43</v>
      </c>
      <c r="N15" s="383">
        <v>47</v>
      </c>
      <c r="O15" s="383">
        <v>38</v>
      </c>
      <c r="P15" s="383">
        <v>77</v>
      </c>
      <c r="Q15" s="406"/>
    </row>
    <row r="16" spans="1:17" ht="20.25" customHeight="1">
      <c r="A16" s="388" t="s">
        <v>457</v>
      </c>
      <c r="B16" s="392">
        <v>4231</v>
      </c>
      <c r="C16" s="392">
        <v>4501</v>
      </c>
      <c r="D16" s="392">
        <v>3723</v>
      </c>
      <c r="E16" s="392">
        <v>4323</v>
      </c>
      <c r="F16" s="392">
        <v>4417</v>
      </c>
      <c r="G16" s="392">
        <v>4595</v>
      </c>
      <c r="H16" s="387">
        <v>5758</v>
      </c>
      <c r="I16" s="387">
        <v>5838</v>
      </c>
      <c r="J16" s="387">
        <v>6050</v>
      </c>
      <c r="K16" s="387">
        <v>6492</v>
      </c>
      <c r="L16" s="387">
        <v>7066</v>
      </c>
      <c r="M16" s="387">
        <f>6915+224+336</f>
        <v>7475</v>
      </c>
      <c r="N16" s="387">
        <v>8144</v>
      </c>
      <c r="O16" s="387">
        <v>10345</v>
      </c>
      <c r="P16" s="387">
        <v>9674</v>
      </c>
      <c r="Q16" s="406"/>
    </row>
    <row r="17" spans="1:17">
      <c r="A17" s="408" t="s">
        <v>456</v>
      </c>
      <c r="B17" s="390">
        <v>10070</v>
      </c>
      <c r="C17" s="390">
        <v>10243</v>
      </c>
      <c r="D17" s="390">
        <v>8900</v>
      </c>
      <c r="E17" s="390">
        <v>9192</v>
      </c>
      <c r="F17" s="390">
        <v>9122</v>
      </c>
      <c r="G17" s="390">
        <v>8775</v>
      </c>
      <c r="H17" s="390">
        <v>12934</v>
      </c>
      <c r="I17" s="390">
        <v>12206</v>
      </c>
      <c r="J17" s="390">
        <v>12024</v>
      </c>
      <c r="K17" s="390">
        <v>10932</v>
      </c>
      <c r="L17" s="390">
        <v>10624</v>
      </c>
      <c r="M17" s="390">
        <v>11605</v>
      </c>
      <c r="N17" s="390">
        <v>11782</v>
      </c>
      <c r="O17" s="390">
        <v>15120</v>
      </c>
      <c r="P17" s="390">
        <v>13884</v>
      </c>
      <c r="Q17" s="406"/>
    </row>
    <row r="18" spans="1:17" ht="23.25" customHeight="1">
      <c r="A18" s="388" t="s">
        <v>0</v>
      </c>
      <c r="B18" s="387">
        <f t="shared" ref="B18:P18" si="1">SUM(B19:B28)</f>
        <v>2839</v>
      </c>
      <c r="C18" s="387">
        <f t="shared" si="1"/>
        <v>3159</v>
      </c>
      <c r="D18" s="387">
        <f t="shared" si="1"/>
        <v>2848</v>
      </c>
      <c r="E18" s="387">
        <f t="shared" si="1"/>
        <v>2988</v>
      </c>
      <c r="F18" s="387">
        <f t="shared" si="1"/>
        <v>3305</v>
      </c>
      <c r="G18" s="387">
        <f t="shared" si="1"/>
        <v>2614</v>
      </c>
      <c r="H18" s="387">
        <f t="shared" si="1"/>
        <v>3026</v>
      </c>
      <c r="I18" s="387">
        <f t="shared" si="1"/>
        <v>2618</v>
      </c>
      <c r="J18" s="387">
        <f t="shared" si="1"/>
        <v>2689</v>
      </c>
      <c r="K18" s="387">
        <f t="shared" si="1"/>
        <v>2539</v>
      </c>
      <c r="L18" s="387">
        <f t="shared" si="1"/>
        <v>2579</v>
      </c>
      <c r="M18" s="387">
        <f t="shared" si="1"/>
        <v>2918</v>
      </c>
      <c r="N18" s="387">
        <f t="shared" si="1"/>
        <v>3006</v>
      </c>
      <c r="O18" s="387">
        <f t="shared" si="1"/>
        <v>3819</v>
      </c>
      <c r="P18" s="387">
        <f t="shared" si="1"/>
        <v>3943</v>
      </c>
      <c r="Q18" s="407"/>
    </row>
    <row r="19" spans="1:17">
      <c r="A19" s="385" t="s">
        <v>426</v>
      </c>
      <c r="B19" s="384">
        <v>2541</v>
      </c>
      <c r="C19" s="384">
        <v>2850</v>
      </c>
      <c r="D19" s="384">
        <v>2556</v>
      </c>
      <c r="E19" s="384">
        <v>2625</v>
      </c>
      <c r="F19" s="384">
        <v>2835</v>
      </c>
      <c r="G19" s="384">
        <v>2151</v>
      </c>
      <c r="H19" s="383">
        <v>2303</v>
      </c>
      <c r="I19" s="383">
        <v>1980</v>
      </c>
      <c r="J19" s="383">
        <v>2162</v>
      </c>
      <c r="K19" s="383">
        <v>2061</v>
      </c>
      <c r="L19" s="383">
        <v>2155</v>
      </c>
      <c r="M19" s="383">
        <v>2419</v>
      </c>
      <c r="N19" s="383">
        <v>2531</v>
      </c>
      <c r="O19" s="383">
        <v>3207</v>
      </c>
      <c r="P19" s="383">
        <v>3095</v>
      </c>
      <c r="Q19" s="406"/>
    </row>
    <row r="20" spans="1:17">
      <c r="A20" s="385" t="s">
        <v>455</v>
      </c>
      <c r="B20" s="384">
        <v>9</v>
      </c>
      <c r="C20" s="384">
        <v>26</v>
      </c>
      <c r="D20" s="384">
        <v>15</v>
      </c>
      <c r="E20" s="384">
        <v>33</v>
      </c>
      <c r="F20" s="384">
        <v>124</v>
      </c>
      <c r="G20" s="384">
        <v>76</v>
      </c>
      <c r="H20" s="383">
        <v>204</v>
      </c>
      <c r="I20" s="383">
        <v>128</v>
      </c>
      <c r="J20" s="383">
        <v>137</v>
      </c>
      <c r="K20" s="383">
        <v>112</v>
      </c>
      <c r="L20" s="383">
        <v>67</v>
      </c>
      <c r="M20" s="383">
        <v>91</v>
      </c>
      <c r="N20" s="383">
        <v>57</v>
      </c>
      <c r="O20" s="383">
        <v>51</v>
      </c>
      <c r="P20" s="383">
        <v>86</v>
      </c>
      <c r="Q20" s="406"/>
    </row>
    <row r="21" spans="1:17">
      <c r="A21" s="385" t="s">
        <v>454</v>
      </c>
      <c r="B21" s="384">
        <v>42</v>
      </c>
      <c r="C21" s="384">
        <v>40</v>
      </c>
      <c r="D21" s="384">
        <v>51</v>
      </c>
      <c r="E21" s="384">
        <v>88</v>
      </c>
      <c r="F21" s="384">
        <v>105</v>
      </c>
      <c r="G21" s="384">
        <v>81</v>
      </c>
      <c r="H21" s="383">
        <v>91</v>
      </c>
      <c r="I21" s="383">
        <v>109</v>
      </c>
      <c r="J21" s="383">
        <v>67</v>
      </c>
      <c r="K21" s="383">
        <v>40</v>
      </c>
      <c r="L21" s="383">
        <v>24</v>
      </c>
      <c r="M21" s="383">
        <f>2+50</f>
        <v>52</v>
      </c>
      <c r="N21" s="383">
        <v>16</v>
      </c>
      <c r="O21" s="383">
        <v>12</v>
      </c>
      <c r="P21" s="383">
        <v>52</v>
      </c>
      <c r="Q21" s="406"/>
    </row>
    <row r="22" spans="1:17">
      <c r="A22" s="396" t="s">
        <v>462</v>
      </c>
      <c r="B22" s="384">
        <v>15</v>
      </c>
      <c r="C22" s="384">
        <v>8</v>
      </c>
      <c r="D22" s="384">
        <v>13</v>
      </c>
      <c r="E22" s="384">
        <v>9</v>
      </c>
      <c r="F22" s="384">
        <v>19</v>
      </c>
      <c r="G22" s="384">
        <v>30</v>
      </c>
      <c r="H22" s="383">
        <v>64</v>
      </c>
      <c r="I22" s="383">
        <v>33</v>
      </c>
      <c r="J22" s="383">
        <v>38</v>
      </c>
      <c r="K22" s="383">
        <v>2</v>
      </c>
      <c r="L22" s="383">
        <v>0</v>
      </c>
      <c r="M22" s="386" t="s">
        <v>7</v>
      </c>
      <c r="N22" s="386" t="s">
        <v>7</v>
      </c>
      <c r="O22" s="386" t="s">
        <v>7</v>
      </c>
      <c r="P22" s="386" t="s">
        <v>7</v>
      </c>
      <c r="Q22" s="406"/>
    </row>
    <row r="23" spans="1:17">
      <c r="A23" s="385" t="s">
        <v>422</v>
      </c>
      <c r="B23" s="384">
        <v>38</v>
      </c>
      <c r="C23" s="384">
        <v>28</v>
      </c>
      <c r="D23" s="384">
        <v>28</v>
      </c>
      <c r="E23" s="384">
        <v>29</v>
      </c>
      <c r="F23" s="384">
        <v>29</v>
      </c>
      <c r="G23" s="384">
        <v>19</v>
      </c>
      <c r="H23" s="383">
        <v>40</v>
      </c>
      <c r="I23" s="383">
        <v>36</v>
      </c>
      <c r="J23" s="383">
        <v>26</v>
      </c>
      <c r="K23" s="383">
        <v>17</v>
      </c>
      <c r="L23" s="383">
        <v>23</v>
      </c>
      <c r="M23" s="383">
        <v>19</v>
      </c>
      <c r="N23" s="383">
        <v>29</v>
      </c>
      <c r="O23" s="383">
        <v>21</v>
      </c>
      <c r="P23" s="383">
        <v>23</v>
      </c>
      <c r="Q23" s="406"/>
    </row>
    <row r="24" spans="1:17">
      <c r="A24" s="385" t="s">
        <v>421</v>
      </c>
      <c r="B24" s="384">
        <v>192</v>
      </c>
      <c r="C24" s="384">
        <v>202</v>
      </c>
      <c r="D24" s="384">
        <v>181</v>
      </c>
      <c r="E24" s="384">
        <v>190</v>
      </c>
      <c r="F24" s="384">
        <v>181</v>
      </c>
      <c r="G24" s="384">
        <v>242</v>
      </c>
      <c r="H24" s="383">
        <v>307</v>
      </c>
      <c r="I24" s="383">
        <v>317</v>
      </c>
      <c r="J24" s="383">
        <v>251</v>
      </c>
      <c r="K24" s="383">
        <v>285</v>
      </c>
      <c r="L24" s="383">
        <v>295</v>
      </c>
      <c r="M24" s="383">
        <v>333</v>
      </c>
      <c r="N24" s="383">
        <v>325</v>
      </c>
      <c r="O24" s="383">
        <v>431</v>
      </c>
      <c r="P24" s="383">
        <v>415</v>
      </c>
      <c r="Q24" s="406"/>
    </row>
    <row r="25" spans="1:17">
      <c r="A25" s="385" t="s">
        <v>97</v>
      </c>
      <c r="B25" s="384">
        <v>1</v>
      </c>
      <c r="C25" s="384">
        <v>5</v>
      </c>
      <c r="D25" s="384">
        <v>1</v>
      </c>
      <c r="E25" s="384">
        <v>9</v>
      </c>
      <c r="F25" s="384">
        <v>3</v>
      </c>
      <c r="G25" s="384">
        <v>9</v>
      </c>
      <c r="H25" s="383">
        <v>13</v>
      </c>
      <c r="I25" s="383">
        <v>11</v>
      </c>
      <c r="J25" s="383">
        <v>0</v>
      </c>
      <c r="K25" s="383">
        <v>0</v>
      </c>
      <c r="L25" s="383">
        <v>0</v>
      </c>
      <c r="M25" s="383">
        <v>1</v>
      </c>
      <c r="N25" s="383">
        <v>0</v>
      </c>
      <c r="O25" s="383">
        <v>2</v>
      </c>
      <c r="P25" s="383">
        <v>3</v>
      </c>
      <c r="Q25" s="406"/>
    </row>
    <row r="26" spans="1:17">
      <c r="A26" s="385" t="s">
        <v>452</v>
      </c>
      <c r="B26" s="384">
        <v>0</v>
      </c>
      <c r="C26" s="384">
        <v>0</v>
      </c>
      <c r="D26" s="384">
        <v>0</v>
      </c>
      <c r="E26" s="384">
        <v>0</v>
      </c>
      <c r="F26" s="384">
        <v>0</v>
      </c>
      <c r="G26" s="384">
        <v>0</v>
      </c>
      <c r="H26" s="383">
        <v>0</v>
      </c>
      <c r="I26" s="383">
        <v>0</v>
      </c>
      <c r="J26" s="383">
        <v>1</v>
      </c>
      <c r="K26" s="383">
        <v>1</v>
      </c>
      <c r="L26" s="383">
        <v>0</v>
      </c>
      <c r="M26" s="386" t="s">
        <v>53</v>
      </c>
      <c r="N26" s="386" t="s">
        <v>53</v>
      </c>
      <c r="O26" s="386" t="s">
        <v>53</v>
      </c>
      <c r="P26" s="386" t="s">
        <v>53</v>
      </c>
      <c r="Q26" s="406"/>
    </row>
    <row r="27" spans="1:17">
      <c r="A27" s="385" t="s">
        <v>183</v>
      </c>
      <c r="B27" s="384">
        <v>0</v>
      </c>
      <c r="C27" s="384">
        <v>0</v>
      </c>
      <c r="D27" s="384">
        <v>0</v>
      </c>
      <c r="E27" s="384">
        <v>0</v>
      </c>
      <c r="F27" s="384">
        <v>0</v>
      </c>
      <c r="G27" s="384">
        <v>0</v>
      </c>
      <c r="H27" s="383">
        <v>0</v>
      </c>
      <c r="I27" s="383">
        <v>0</v>
      </c>
      <c r="J27" s="383">
        <v>0</v>
      </c>
      <c r="K27" s="383">
        <v>0</v>
      </c>
      <c r="L27" s="383">
        <v>0</v>
      </c>
      <c r="M27" s="383">
        <v>0</v>
      </c>
      <c r="N27" s="383">
        <v>0</v>
      </c>
      <c r="O27" s="383">
        <v>0</v>
      </c>
      <c r="P27" s="383">
        <v>0</v>
      </c>
      <c r="Q27" s="406"/>
    </row>
    <row r="28" spans="1:17">
      <c r="A28" s="382" t="s">
        <v>180</v>
      </c>
      <c r="B28" s="381">
        <v>1</v>
      </c>
      <c r="C28" s="381">
        <v>0</v>
      </c>
      <c r="D28" s="381">
        <v>3</v>
      </c>
      <c r="E28" s="381">
        <v>5</v>
      </c>
      <c r="F28" s="381">
        <v>9</v>
      </c>
      <c r="G28" s="381">
        <v>6</v>
      </c>
      <c r="H28" s="380">
        <v>4</v>
      </c>
      <c r="I28" s="380">
        <v>4</v>
      </c>
      <c r="J28" s="380">
        <v>7</v>
      </c>
      <c r="K28" s="380">
        <v>21</v>
      </c>
      <c r="L28" s="380">
        <v>15</v>
      </c>
      <c r="M28" s="380">
        <v>3</v>
      </c>
      <c r="N28" s="380">
        <v>48</v>
      </c>
      <c r="O28" s="380">
        <v>95</v>
      </c>
      <c r="P28" s="380">
        <v>269</v>
      </c>
      <c r="Q28" s="406"/>
    </row>
    <row r="29" spans="1:17">
      <c r="A29" s="374"/>
      <c r="B29" s="374"/>
      <c r="C29" s="374"/>
      <c r="D29" s="374"/>
      <c r="E29" s="374"/>
      <c r="F29" s="374"/>
      <c r="G29" s="374"/>
      <c r="H29" s="374"/>
      <c r="I29" s="374"/>
      <c r="J29" s="377"/>
      <c r="K29" s="377"/>
      <c r="L29" s="377"/>
      <c r="M29" s="377"/>
      <c r="N29" s="377"/>
      <c r="O29" s="377"/>
      <c r="P29" s="377"/>
      <c r="Q29" s="406"/>
    </row>
    <row r="30" spans="1:17">
      <c r="A30" s="374" t="s">
        <v>448</v>
      </c>
      <c r="B30" s="374"/>
      <c r="C30" s="374"/>
      <c r="D30" s="374"/>
      <c r="E30" s="374"/>
      <c r="F30" s="374"/>
      <c r="G30" s="374"/>
      <c r="H30" s="374"/>
      <c r="I30" s="374"/>
      <c r="M30" s="378"/>
      <c r="N30" s="377"/>
      <c r="O30" s="377"/>
      <c r="P30" s="375"/>
    </row>
    <row r="31" spans="1:17">
      <c r="A31" s="374" t="s">
        <v>447</v>
      </c>
      <c r="B31" s="374"/>
      <c r="C31" s="374"/>
      <c r="D31" s="374"/>
      <c r="E31" s="374"/>
      <c r="F31" s="379"/>
      <c r="G31" s="374"/>
      <c r="H31" s="374"/>
      <c r="I31" s="374"/>
      <c r="M31" s="378"/>
      <c r="N31" s="377"/>
      <c r="O31" s="377"/>
      <c r="P31" s="375"/>
    </row>
    <row r="32" spans="1:17">
      <c r="A32" s="374" t="s">
        <v>446</v>
      </c>
      <c r="B32" s="374"/>
      <c r="C32" s="374"/>
      <c r="D32" s="374"/>
      <c r="E32" s="374"/>
      <c r="F32" s="374"/>
      <c r="G32" s="374"/>
      <c r="H32" s="374"/>
      <c r="I32" s="374"/>
      <c r="M32" s="378"/>
      <c r="N32" s="377"/>
      <c r="O32" s="376"/>
      <c r="P32" s="375"/>
    </row>
    <row r="33" spans="1:16">
      <c r="A33" s="374" t="s">
        <v>445</v>
      </c>
      <c r="B33" s="374"/>
      <c r="C33" s="374"/>
      <c r="D33" s="374"/>
      <c r="E33" s="374"/>
      <c r="F33" s="374"/>
      <c r="G33" s="374"/>
      <c r="H33" s="374"/>
      <c r="I33" s="374"/>
      <c r="M33" s="378"/>
      <c r="N33" s="377"/>
      <c r="O33" s="376"/>
      <c r="P33" s="375"/>
    </row>
    <row r="34" spans="1:16">
      <c r="A34" s="372" t="s">
        <v>444</v>
      </c>
      <c r="M34" s="378"/>
      <c r="N34" s="377"/>
      <c r="O34" s="376"/>
      <c r="P34" s="375"/>
    </row>
    <row r="35" spans="1:16">
      <c r="A35" s="374" t="s">
        <v>461</v>
      </c>
      <c r="B35" s="374"/>
      <c r="C35" s="374"/>
      <c r="D35" s="374"/>
      <c r="E35" s="374"/>
      <c r="F35" s="374"/>
      <c r="G35" s="374"/>
      <c r="H35" s="374"/>
      <c r="I35" s="374"/>
      <c r="M35" s="405"/>
      <c r="N35" s="404"/>
      <c r="O35" s="377"/>
      <c r="P35" s="378"/>
    </row>
    <row r="36" spans="1:16">
      <c r="A36" s="374" t="s">
        <v>418</v>
      </c>
      <c r="B36" s="374"/>
      <c r="C36" s="374"/>
      <c r="D36" s="374"/>
      <c r="E36" s="374"/>
      <c r="F36" s="374"/>
      <c r="G36" s="374"/>
      <c r="H36" s="374"/>
      <c r="I36" s="374"/>
      <c r="M36" s="378"/>
      <c r="N36" s="404"/>
      <c r="O36" s="377"/>
      <c r="P36" s="378"/>
    </row>
    <row r="37" spans="1:16">
      <c r="A37" s="374" t="s">
        <v>417</v>
      </c>
      <c r="B37" s="374"/>
      <c r="C37" s="374"/>
      <c r="D37" s="374"/>
      <c r="E37" s="374"/>
      <c r="F37" s="374"/>
      <c r="G37" s="374"/>
      <c r="H37" s="374"/>
      <c r="I37" s="374"/>
      <c r="M37" s="378"/>
      <c r="N37" s="404"/>
      <c r="O37" s="377"/>
      <c r="P37" s="378"/>
    </row>
    <row r="38" spans="1:16">
      <c r="A38" s="374" t="s">
        <v>416</v>
      </c>
      <c r="B38" s="374"/>
      <c r="C38" s="374"/>
      <c r="D38" s="374"/>
      <c r="E38" s="374"/>
      <c r="F38" s="374"/>
      <c r="G38" s="374"/>
      <c r="H38" s="374"/>
      <c r="I38" s="374"/>
      <c r="M38" s="378"/>
      <c r="N38" s="404"/>
      <c r="O38" s="377"/>
      <c r="P38" s="378"/>
    </row>
    <row r="39" spans="1:16">
      <c r="A39" s="374" t="s">
        <v>415</v>
      </c>
      <c r="B39" s="374"/>
      <c r="C39" s="374"/>
      <c r="D39" s="374"/>
      <c r="E39" s="374"/>
      <c r="F39" s="374"/>
      <c r="G39" s="374"/>
      <c r="H39" s="374"/>
      <c r="I39" s="374"/>
      <c r="M39" s="378"/>
      <c r="N39" s="404"/>
      <c r="O39" s="377"/>
      <c r="P39" s="378"/>
    </row>
    <row r="40" spans="1:16">
      <c r="A40" s="374" t="s">
        <v>414</v>
      </c>
      <c r="B40" s="374"/>
      <c r="C40" s="374"/>
      <c r="D40" s="374"/>
      <c r="E40" s="374"/>
      <c r="F40" s="374"/>
      <c r="G40" s="374"/>
      <c r="H40" s="374"/>
      <c r="I40" s="374"/>
      <c r="M40" s="378"/>
      <c r="N40" s="404"/>
      <c r="O40" s="377"/>
      <c r="P40" s="378"/>
    </row>
    <row r="41" spans="1:16">
      <c r="A41" s="374" t="s">
        <v>413</v>
      </c>
      <c r="B41" s="374"/>
      <c r="C41" s="374"/>
      <c r="D41" s="374"/>
      <c r="E41" s="374"/>
      <c r="F41" s="374"/>
      <c r="G41" s="374"/>
      <c r="H41" s="374"/>
      <c r="I41" s="374"/>
      <c r="M41" s="378"/>
      <c r="N41" s="404"/>
      <c r="O41" s="377"/>
      <c r="P41" s="378"/>
    </row>
  </sheetData>
  <printOptions gridLinesSet="0"/>
  <pageMargins left="0.5" right="0.17" top="1" bottom="1" header="0.5" footer="0.5"/>
  <pageSetup firstPageNumber="27" orientation="portrait" useFirstPageNumber="1" horizontalDpi="4294967292" verticalDpi="4294967292" r:id="rId1"/>
  <headerFooter alignWithMargins="0">
    <oddFooter>&amp;C&amp;"Times New Roman,Regular" &amp;P of 31</oddFooter>
  </headerFooter>
  <ignoredErrors>
    <ignoredError sqref="B6:K6" formulaRange="1"/>
  </ignoredError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0"/>
  <sheetViews>
    <sheetView showGridLines="0" zoomScaleNormal="100" workbookViewId="0">
      <selection activeCell="L1" sqref="L1"/>
    </sheetView>
  </sheetViews>
  <sheetFormatPr defaultColWidth="9.109375" defaultRowHeight="10.199999999999999"/>
  <cols>
    <col min="1" max="1" width="23.33203125" style="410" customWidth="1"/>
    <col min="2" max="2" width="9" style="410" customWidth="1"/>
    <col min="3" max="3" width="7.5546875" style="410" customWidth="1"/>
    <col min="4" max="4" width="7.33203125" style="410" customWidth="1"/>
    <col min="5" max="5" width="7.88671875" style="411" customWidth="1"/>
    <col min="6" max="6" width="7.88671875" style="410" customWidth="1"/>
    <col min="7" max="7" width="7.5546875" style="410" customWidth="1"/>
    <col min="8" max="8" width="7.33203125" style="410" customWidth="1"/>
    <col min="9" max="9" width="7.88671875" style="411" customWidth="1"/>
    <col min="10" max="10" width="8.33203125" style="410" customWidth="1"/>
    <col min="11" max="16384" width="9.109375" style="410"/>
  </cols>
  <sheetData>
    <row r="1" spans="1:10" s="454" customFormat="1">
      <c r="A1" s="456" t="s">
        <v>475</v>
      </c>
      <c r="B1" s="456"/>
      <c r="C1" s="456"/>
      <c r="D1" s="456"/>
      <c r="E1" s="455"/>
      <c r="F1" s="456"/>
      <c r="G1" s="456"/>
      <c r="H1" s="456"/>
      <c r="I1" s="455"/>
    </row>
    <row r="2" spans="1:10" s="454" customFormat="1" ht="13.5" customHeight="1">
      <c r="A2" s="456" t="s">
        <v>474</v>
      </c>
      <c r="B2" s="456"/>
      <c r="C2" s="456"/>
      <c r="D2" s="456"/>
      <c r="E2" s="455"/>
      <c r="F2" s="456"/>
      <c r="G2" s="456"/>
      <c r="H2" s="456"/>
      <c r="I2" s="455"/>
    </row>
    <row r="3" spans="1:10" s="454" customFormat="1">
      <c r="A3" s="456" t="s">
        <v>473</v>
      </c>
      <c r="B3" s="456"/>
      <c r="C3" s="456"/>
      <c r="D3" s="456"/>
      <c r="E3" s="455"/>
      <c r="F3" s="456"/>
      <c r="G3" s="456"/>
      <c r="H3" s="456"/>
      <c r="I3" s="455"/>
    </row>
    <row r="4" spans="1:10">
      <c r="A4" s="453"/>
      <c r="B4" s="413" t="s">
        <v>8</v>
      </c>
      <c r="C4" s="413"/>
      <c r="D4" s="413"/>
      <c r="E4" s="414"/>
      <c r="F4" s="413"/>
      <c r="G4" s="413"/>
      <c r="H4" s="413"/>
      <c r="I4" s="414"/>
      <c r="J4" s="413"/>
    </row>
    <row r="5" spans="1:10" ht="12.6">
      <c r="A5" s="452"/>
      <c r="B5" s="451" t="s">
        <v>435</v>
      </c>
      <c r="C5" s="448"/>
      <c r="D5" s="447"/>
      <c r="E5" s="450"/>
      <c r="F5" s="449" t="s">
        <v>434</v>
      </c>
      <c r="G5" s="448"/>
      <c r="H5" s="447"/>
      <c r="I5" s="446"/>
    </row>
    <row r="6" spans="1:10" ht="20.399999999999999">
      <c r="A6" s="445" t="s">
        <v>437</v>
      </c>
      <c r="B6" s="445" t="s">
        <v>472</v>
      </c>
      <c r="C6" s="442" t="s">
        <v>471</v>
      </c>
      <c r="D6" s="444" t="s">
        <v>26</v>
      </c>
      <c r="E6" s="440" t="s">
        <v>470</v>
      </c>
      <c r="F6" s="443" t="s">
        <v>472</v>
      </c>
      <c r="G6" s="442" t="s">
        <v>471</v>
      </c>
      <c r="H6" s="441" t="s">
        <v>26</v>
      </c>
      <c r="I6" s="440" t="s">
        <v>470</v>
      </c>
    </row>
    <row r="7" spans="1:10">
      <c r="A7" s="432" t="s">
        <v>1</v>
      </c>
      <c r="B7" s="430">
        <f>SUM(B8:B15)</f>
        <v>30047</v>
      </c>
      <c r="C7" s="430">
        <f>SUM(C8:C15)</f>
        <v>8934</v>
      </c>
      <c r="D7" s="430">
        <f>SUM(D8:D15)</f>
        <v>38981</v>
      </c>
      <c r="E7" s="431">
        <f>B7/D7</f>
        <v>0.77081142094866728</v>
      </c>
      <c r="F7" s="430">
        <f>SUM(F8:F15)</f>
        <v>389</v>
      </c>
      <c r="G7" s="430">
        <f>SUM(G8:G15)</f>
        <v>105</v>
      </c>
      <c r="H7" s="430">
        <f>SUM(H8:H15)</f>
        <v>494</v>
      </c>
      <c r="I7" s="439">
        <f>F7/H7</f>
        <v>0.78744939271255066</v>
      </c>
    </row>
    <row r="8" spans="1:10">
      <c r="A8" s="425" t="s">
        <v>431</v>
      </c>
      <c r="B8" s="329">
        <v>29</v>
      </c>
      <c r="C8" s="329">
        <v>4</v>
      </c>
      <c r="D8" s="423">
        <f>B8+C8</f>
        <v>33</v>
      </c>
      <c r="E8" s="427">
        <f>B8/D8</f>
        <v>0.87878787878787878</v>
      </c>
      <c r="F8" s="329">
        <v>0</v>
      </c>
      <c r="G8" s="329">
        <v>0</v>
      </c>
      <c r="H8" s="423">
        <f>F8+G8</f>
        <v>0</v>
      </c>
      <c r="I8" s="422" t="s">
        <v>53</v>
      </c>
    </row>
    <row r="9" spans="1:10">
      <c r="A9" s="425" t="s">
        <v>210</v>
      </c>
      <c r="B9" s="329">
        <v>398</v>
      </c>
      <c r="C9" s="329">
        <v>52</v>
      </c>
      <c r="D9" s="423">
        <f>B9+C9</f>
        <v>450</v>
      </c>
      <c r="E9" s="427">
        <f>B9/D9</f>
        <v>0.88444444444444448</v>
      </c>
      <c r="F9" s="329">
        <v>1</v>
      </c>
      <c r="G9" s="329">
        <v>0</v>
      </c>
      <c r="H9" s="423">
        <f>F9+G9</f>
        <v>1</v>
      </c>
      <c r="I9" s="426">
        <f>F9/H9</f>
        <v>1</v>
      </c>
    </row>
    <row r="10" spans="1:10">
      <c r="A10" s="425" t="s">
        <v>59</v>
      </c>
      <c r="B10" s="329"/>
      <c r="C10" s="329"/>
      <c r="D10" s="423"/>
      <c r="E10" s="427" t="s">
        <v>8</v>
      </c>
      <c r="F10" s="423"/>
      <c r="G10" s="423"/>
      <c r="H10" s="423"/>
      <c r="I10" s="426" t="s">
        <v>8</v>
      </c>
    </row>
    <row r="11" spans="1:10">
      <c r="A11" s="438" t="s">
        <v>189</v>
      </c>
      <c r="B11" s="329">
        <v>14436</v>
      </c>
      <c r="C11" s="329">
        <v>5551</v>
      </c>
      <c r="D11" s="423">
        <f t="shared" ref="D11:D16" si="0">B11+C11</f>
        <v>19987</v>
      </c>
      <c r="E11" s="427">
        <f t="shared" ref="E11:E19" si="1">B11/D11</f>
        <v>0.7222694751588532</v>
      </c>
      <c r="F11" s="329">
        <v>53</v>
      </c>
      <c r="G11" s="329">
        <v>27</v>
      </c>
      <c r="H11" s="423">
        <f t="shared" ref="H11:H16" si="2">F11+G11</f>
        <v>80</v>
      </c>
      <c r="I11" s="426">
        <f t="shared" ref="I11:I18" si="3">F11/H11</f>
        <v>0.66249999999999998</v>
      </c>
    </row>
    <row r="12" spans="1:10">
      <c r="A12" s="438" t="s">
        <v>190</v>
      </c>
      <c r="B12" s="329">
        <v>6503</v>
      </c>
      <c r="C12" s="329">
        <v>2208</v>
      </c>
      <c r="D12" s="423">
        <f t="shared" si="0"/>
        <v>8711</v>
      </c>
      <c r="E12" s="427">
        <f t="shared" si="1"/>
        <v>0.74652737917575485</v>
      </c>
      <c r="F12" s="329">
        <v>33</v>
      </c>
      <c r="G12" s="329">
        <v>11</v>
      </c>
      <c r="H12" s="423">
        <f t="shared" si="2"/>
        <v>44</v>
      </c>
      <c r="I12" s="426">
        <f t="shared" si="3"/>
        <v>0.75</v>
      </c>
    </row>
    <row r="13" spans="1:10">
      <c r="A13" s="438" t="s">
        <v>191</v>
      </c>
      <c r="B13" s="329">
        <v>6262</v>
      </c>
      <c r="C13" s="329">
        <v>813</v>
      </c>
      <c r="D13" s="423">
        <f t="shared" si="0"/>
        <v>7075</v>
      </c>
      <c r="E13" s="427">
        <f t="shared" si="1"/>
        <v>0.88508833922261487</v>
      </c>
      <c r="F13" s="329">
        <v>257</v>
      </c>
      <c r="G13" s="329">
        <v>63</v>
      </c>
      <c r="H13" s="423">
        <f t="shared" si="2"/>
        <v>320</v>
      </c>
      <c r="I13" s="426">
        <f t="shared" si="3"/>
        <v>0.80312499999999998</v>
      </c>
    </row>
    <row r="14" spans="1:10">
      <c r="A14" s="425" t="s">
        <v>429</v>
      </c>
      <c r="B14" s="329">
        <v>2234</v>
      </c>
      <c r="C14" s="329">
        <v>304</v>
      </c>
      <c r="D14" s="423">
        <f t="shared" si="0"/>
        <v>2538</v>
      </c>
      <c r="E14" s="427">
        <f t="shared" si="1"/>
        <v>0.88022064617809304</v>
      </c>
      <c r="F14" s="329">
        <v>43</v>
      </c>
      <c r="G14" s="329">
        <v>4</v>
      </c>
      <c r="H14" s="423">
        <f t="shared" si="2"/>
        <v>47</v>
      </c>
      <c r="I14" s="426">
        <f t="shared" si="3"/>
        <v>0.91489361702127658</v>
      </c>
    </row>
    <row r="15" spans="1:10">
      <c r="A15" s="425" t="s">
        <v>428</v>
      </c>
      <c r="B15" s="329">
        <v>185</v>
      </c>
      <c r="C15" s="329">
        <v>2</v>
      </c>
      <c r="D15" s="423">
        <f t="shared" si="0"/>
        <v>187</v>
      </c>
      <c r="E15" s="427">
        <f t="shared" si="1"/>
        <v>0.98930481283422456</v>
      </c>
      <c r="F15" s="329">
        <v>2</v>
      </c>
      <c r="G15" s="329">
        <v>0</v>
      </c>
      <c r="H15" s="423">
        <f t="shared" si="2"/>
        <v>2</v>
      </c>
      <c r="I15" s="426">
        <f t="shared" si="3"/>
        <v>1</v>
      </c>
    </row>
    <row r="16" spans="1:10" ht="20.25" customHeight="1">
      <c r="A16" s="437" t="s">
        <v>427</v>
      </c>
      <c r="B16" s="435">
        <v>2517</v>
      </c>
      <c r="C16" s="435">
        <v>1153</v>
      </c>
      <c r="D16" s="434">
        <f t="shared" si="0"/>
        <v>3670</v>
      </c>
      <c r="E16" s="436">
        <f t="shared" si="1"/>
        <v>0.6858310626702997</v>
      </c>
      <c r="F16" s="435">
        <v>350</v>
      </c>
      <c r="G16" s="435">
        <v>129</v>
      </c>
      <c r="H16" s="434">
        <f t="shared" si="2"/>
        <v>479</v>
      </c>
      <c r="I16" s="433">
        <f t="shared" si="3"/>
        <v>0.7306889352818372</v>
      </c>
    </row>
    <row r="17" spans="1:9" ht="19.5" customHeight="1">
      <c r="A17" s="432" t="s">
        <v>0</v>
      </c>
      <c r="B17" s="430">
        <f>SUM(B18:B27)</f>
        <v>8104</v>
      </c>
      <c r="C17" s="430">
        <f>SUM(C18:C27)</f>
        <v>2751</v>
      </c>
      <c r="D17" s="430">
        <f>SUM(D18:D27)</f>
        <v>10855</v>
      </c>
      <c r="E17" s="431">
        <f t="shared" si="1"/>
        <v>0.74656840165822203</v>
      </c>
      <c r="F17" s="430">
        <f>SUM(F18:F27)</f>
        <v>126</v>
      </c>
      <c r="G17" s="430">
        <f>SUM(G18:G27)</f>
        <v>6</v>
      </c>
      <c r="H17" s="429">
        <f t="shared" ref="H17:H22" si="4">G17+F17</f>
        <v>132</v>
      </c>
      <c r="I17" s="428">
        <f t="shared" si="3"/>
        <v>0.95454545454545459</v>
      </c>
    </row>
    <row r="18" spans="1:9">
      <c r="A18" s="425" t="s">
        <v>426</v>
      </c>
      <c r="B18" s="329">
        <v>6291</v>
      </c>
      <c r="C18" s="329">
        <v>2687</v>
      </c>
      <c r="D18" s="423">
        <f t="shared" ref="D18:D27" si="5">B18+C18</f>
        <v>8978</v>
      </c>
      <c r="E18" s="427">
        <f t="shared" si="1"/>
        <v>0.70071285364223657</v>
      </c>
      <c r="F18" s="329">
        <v>29</v>
      </c>
      <c r="G18" s="329">
        <v>5</v>
      </c>
      <c r="H18" s="423">
        <f t="shared" si="4"/>
        <v>34</v>
      </c>
      <c r="I18" s="426">
        <f t="shared" si="3"/>
        <v>0.8529411764705882</v>
      </c>
    </row>
    <row r="19" spans="1:9">
      <c r="A19" s="425" t="s">
        <v>425</v>
      </c>
      <c r="B19" s="329">
        <v>707</v>
      </c>
      <c r="C19" s="329">
        <v>1</v>
      </c>
      <c r="D19" s="423">
        <f t="shared" si="5"/>
        <v>708</v>
      </c>
      <c r="E19" s="427">
        <f t="shared" si="1"/>
        <v>0.99858757062146897</v>
      </c>
      <c r="F19" s="329">
        <v>0</v>
      </c>
      <c r="G19" s="329">
        <v>0</v>
      </c>
      <c r="H19" s="423">
        <f t="shared" si="4"/>
        <v>0</v>
      </c>
      <c r="I19" s="422" t="s">
        <v>53</v>
      </c>
    </row>
    <row r="20" spans="1:9">
      <c r="A20" s="425" t="s">
        <v>424</v>
      </c>
      <c r="B20" s="329">
        <v>0</v>
      </c>
      <c r="C20" s="329">
        <v>0</v>
      </c>
      <c r="D20" s="423">
        <f t="shared" si="5"/>
        <v>0</v>
      </c>
      <c r="E20" s="424" t="s">
        <v>53</v>
      </c>
      <c r="F20" s="329">
        <v>2</v>
      </c>
      <c r="G20" s="329">
        <v>0</v>
      </c>
      <c r="H20" s="423">
        <f t="shared" si="4"/>
        <v>2</v>
      </c>
      <c r="I20" s="426">
        <f>F20/H20</f>
        <v>1</v>
      </c>
    </row>
    <row r="21" spans="1:9">
      <c r="A21" s="425" t="s">
        <v>469</v>
      </c>
      <c r="B21" s="329">
        <v>0</v>
      </c>
      <c r="C21" s="329">
        <v>0</v>
      </c>
      <c r="D21" s="423">
        <f t="shared" si="5"/>
        <v>0</v>
      </c>
      <c r="E21" s="422" t="s">
        <v>53</v>
      </c>
      <c r="F21" s="329">
        <v>0</v>
      </c>
      <c r="G21" s="329">
        <v>0</v>
      </c>
      <c r="H21" s="423">
        <f t="shared" si="4"/>
        <v>0</v>
      </c>
      <c r="I21" s="422" t="s">
        <v>53</v>
      </c>
    </row>
    <row r="22" spans="1:9">
      <c r="A22" s="425" t="s">
        <v>422</v>
      </c>
      <c r="B22" s="329">
        <v>228</v>
      </c>
      <c r="C22" s="329">
        <v>8</v>
      </c>
      <c r="D22" s="423">
        <f t="shared" si="5"/>
        <v>236</v>
      </c>
      <c r="E22" s="427">
        <f>B22/D22</f>
        <v>0.96610169491525422</v>
      </c>
      <c r="F22" s="329">
        <v>29</v>
      </c>
      <c r="G22" s="329">
        <v>0</v>
      </c>
      <c r="H22" s="423">
        <f t="shared" si="4"/>
        <v>29</v>
      </c>
      <c r="I22" s="426">
        <f>F22/H22</f>
        <v>1</v>
      </c>
    </row>
    <row r="23" spans="1:9">
      <c r="A23" s="425" t="s">
        <v>452</v>
      </c>
      <c r="B23" s="329">
        <v>0</v>
      </c>
      <c r="C23" s="329">
        <v>0</v>
      </c>
      <c r="D23" s="423">
        <f t="shared" si="5"/>
        <v>0</v>
      </c>
      <c r="E23" s="422" t="s">
        <v>53</v>
      </c>
      <c r="F23" s="329">
        <v>0</v>
      </c>
      <c r="G23" s="329">
        <v>0</v>
      </c>
      <c r="H23" s="423">
        <v>0</v>
      </c>
      <c r="I23" s="422" t="s">
        <v>468</v>
      </c>
    </row>
    <row r="24" spans="1:9">
      <c r="A24" s="425" t="s">
        <v>421</v>
      </c>
      <c r="B24" s="329">
        <v>0</v>
      </c>
      <c r="C24" s="329">
        <v>0</v>
      </c>
      <c r="D24" s="423">
        <f t="shared" si="5"/>
        <v>0</v>
      </c>
      <c r="E24" s="422" t="s">
        <v>53</v>
      </c>
      <c r="F24" s="329">
        <v>1</v>
      </c>
      <c r="G24" s="329">
        <v>0</v>
      </c>
      <c r="H24" s="423">
        <f>G24+F24</f>
        <v>1</v>
      </c>
      <c r="I24" s="426">
        <f>F24/H24</f>
        <v>1</v>
      </c>
    </row>
    <row r="25" spans="1:9">
      <c r="A25" s="425" t="s">
        <v>97</v>
      </c>
      <c r="B25" s="329">
        <v>868</v>
      </c>
      <c r="C25" s="329">
        <v>55</v>
      </c>
      <c r="D25" s="423">
        <f t="shared" si="5"/>
        <v>923</v>
      </c>
      <c r="E25" s="427">
        <f>B25/D25</f>
        <v>0.94041170097508131</v>
      </c>
      <c r="F25" s="329">
        <v>47</v>
      </c>
      <c r="G25" s="329">
        <v>1</v>
      </c>
      <c r="H25" s="423">
        <f>G25+F25</f>
        <v>48</v>
      </c>
      <c r="I25" s="426">
        <f>F25/H25</f>
        <v>0.97916666666666663</v>
      </c>
    </row>
    <row r="26" spans="1:9">
      <c r="A26" s="425" t="s">
        <v>183</v>
      </c>
      <c r="B26" s="329">
        <v>0</v>
      </c>
      <c r="C26" s="329">
        <v>0</v>
      </c>
      <c r="D26" s="423">
        <f t="shared" si="5"/>
        <v>0</v>
      </c>
      <c r="E26" s="424" t="s">
        <v>53</v>
      </c>
      <c r="F26" s="329">
        <v>0</v>
      </c>
      <c r="G26" s="329">
        <v>0</v>
      </c>
      <c r="H26" s="423">
        <f>G26+F26</f>
        <v>0</v>
      </c>
      <c r="I26" s="422" t="s">
        <v>468</v>
      </c>
    </row>
    <row r="27" spans="1:9">
      <c r="A27" s="421" t="s">
        <v>180</v>
      </c>
      <c r="B27" s="324">
        <v>10</v>
      </c>
      <c r="C27" s="324">
        <v>0</v>
      </c>
      <c r="D27" s="419">
        <f t="shared" si="5"/>
        <v>10</v>
      </c>
      <c r="E27" s="420">
        <f>B27/D27</f>
        <v>1</v>
      </c>
      <c r="F27" s="324">
        <v>18</v>
      </c>
      <c r="G27" s="324">
        <v>0</v>
      </c>
      <c r="H27" s="419">
        <f>G27+F27</f>
        <v>18</v>
      </c>
      <c r="I27" s="418">
        <f>F27/H27</f>
        <v>1</v>
      </c>
    </row>
    <row r="28" spans="1:9">
      <c r="A28" s="417"/>
      <c r="B28" s="415"/>
      <c r="C28" s="415"/>
      <c r="D28" s="415"/>
      <c r="E28" s="416"/>
      <c r="F28" s="415"/>
      <c r="G28" s="415"/>
      <c r="H28" s="415"/>
      <c r="I28" s="414"/>
    </row>
    <row r="29" spans="1:9">
      <c r="A29" s="417" t="s">
        <v>467</v>
      </c>
      <c r="B29" s="415"/>
      <c r="C29" s="415"/>
      <c r="D29" s="415"/>
      <c r="E29" s="416"/>
      <c r="F29" s="415"/>
      <c r="G29" s="415"/>
      <c r="H29" s="415"/>
      <c r="I29" s="414"/>
    </row>
    <row r="30" spans="1:9">
      <c r="A30" s="413" t="s">
        <v>466</v>
      </c>
      <c r="B30" s="412"/>
      <c r="C30" s="412"/>
      <c r="F30" s="412"/>
      <c r="G30" s="412"/>
    </row>
  </sheetData>
  <printOptions gridLinesSet="0"/>
  <pageMargins left="0.75" right="0.5" top="1" bottom="1" header="0.5" footer="0.5"/>
  <pageSetup firstPageNumber="28" orientation="portrait" useFirstPageNumber="1" horizontalDpi="4294967292" verticalDpi="4294967292" r:id="rId1"/>
  <headerFooter alignWithMargins="0">
    <oddFooter>&amp;C&amp;"Times New Roman,Regular" &amp;P of 31</oddFooter>
  </headerFooter>
  <ignoredErrors>
    <ignoredError sqref="B7:D7 F7:H7" formulaRange="1"/>
    <ignoredError sqref="D17:E17" formula="1"/>
    <ignoredError sqref="E7" formula="1" formulaRange="1"/>
  </ignoredError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9"/>
  <sheetViews>
    <sheetView showGridLines="0" zoomScaleNormal="100" workbookViewId="0">
      <selection activeCell="L1" sqref="L1"/>
    </sheetView>
  </sheetViews>
  <sheetFormatPr defaultColWidth="9.109375" defaultRowHeight="10.199999999999999"/>
  <cols>
    <col min="1" max="1" width="23.33203125" style="410" customWidth="1"/>
    <col min="2" max="2" width="9" style="410" customWidth="1"/>
    <col min="3" max="3" width="7.5546875" style="410" customWidth="1"/>
    <col min="4" max="4" width="7.33203125" style="410" customWidth="1"/>
    <col min="5" max="5" width="7.88671875" style="411" customWidth="1"/>
    <col min="6" max="6" width="7.88671875" style="410" customWidth="1"/>
    <col min="7" max="7" width="7.5546875" style="410" customWidth="1"/>
    <col min="8" max="8" width="7.33203125" style="410" customWidth="1"/>
    <col min="9" max="9" width="7.88671875" style="411" customWidth="1"/>
    <col min="10" max="10" width="8.33203125" style="410" customWidth="1"/>
    <col min="11" max="16384" width="9.109375" style="410"/>
  </cols>
  <sheetData>
    <row r="1" spans="1:9">
      <c r="A1" s="456" t="s">
        <v>484</v>
      </c>
      <c r="B1" s="472"/>
      <c r="C1" s="472"/>
      <c r="D1" s="472"/>
      <c r="E1" s="471"/>
      <c r="F1" s="472"/>
      <c r="G1" s="472"/>
      <c r="H1" s="472"/>
      <c r="I1" s="471"/>
    </row>
    <row r="2" spans="1:9" ht="13.5" customHeight="1">
      <c r="A2" s="473" t="s">
        <v>483</v>
      </c>
      <c r="B2" s="472"/>
      <c r="C2" s="472"/>
      <c r="D2" s="472"/>
      <c r="E2" s="471"/>
      <c r="F2" s="472"/>
      <c r="G2" s="472"/>
      <c r="H2" s="472"/>
      <c r="I2" s="471"/>
    </row>
    <row r="3" spans="1:9" ht="12.75" customHeight="1">
      <c r="A3" s="456" t="s">
        <v>473</v>
      </c>
      <c r="B3" s="472"/>
      <c r="C3" s="472"/>
      <c r="D3" s="472"/>
      <c r="E3" s="471"/>
      <c r="F3" s="472"/>
      <c r="G3" s="472"/>
      <c r="H3" s="472"/>
      <c r="I3" s="471"/>
    </row>
    <row r="4" spans="1:9">
      <c r="A4" s="469"/>
      <c r="B4" s="469"/>
      <c r="C4" s="469"/>
      <c r="D4" s="469"/>
      <c r="E4" s="470"/>
      <c r="F4" s="469"/>
    </row>
    <row r="5" spans="1:9" ht="12.6">
      <c r="A5" s="452"/>
      <c r="B5" s="449" t="s">
        <v>435</v>
      </c>
      <c r="C5" s="468"/>
      <c r="D5" s="467"/>
      <c r="E5" s="450"/>
      <c r="F5" s="449" t="s">
        <v>434</v>
      </c>
      <c r="G5" s="468"/>
      <c r="H5" s="467"/>
      <c r="I5" s="466"/>
    </row>
    <row r="6" spans="1:9" ht="20.399999999999999">
      <c r="A6" s="445" t="s">
        <v>437</v>
      </c>
      <c r="B6" s="445" t="s">
        <v>472</v>
      </c>
      <c r="C6" s="442" t="s">
        <v>471</v>
      </c>
      <c r="D6" s="444" t="s">
        <v>26</v>
      </c>
      <c r="E6" s="440" t="s">
        <v>470</v>
      </c>
      <c r="F6" s="443" t="s">
        <v>472</v>
      </c>
      <c r="G6" s="442" t="s">
        <v>471</v>
      </c>
      <c r="H6" s="444" t="s">
        <v>26</v>
      </c>
      <c r="I6" s="440" t="s">
        <v>470</v>
      </c>
    </row>
    <row r="7" spans="1:9">
      <c r="A7" s="432" t="s">
        <v>1</v>
      </c>
      <c r="B7" s="430">
        <f>SUM(B8:B15)</f>
        <v>33879</v>
      </c>
      <c r="C7" s="430">
        <f>SUM(C8:C15)</f>
        <v>3608</v>
      </c>
      <c r="D7" s="430">
        <f>B7+C7</f>
        <v>37487</v>
      </c>
      <c r="E7" s="465">
        <f>B7/D7</f>
        <v>0.90375330114439667</v>
      </c>
      <c r="F7" s="430">
        <f>SUM(F8:F15)</f>
        <v>931</v>
      </c>
      <c r="G7" s="430">
        <f>SUM(G8:G15)</f>
        <v>83</v>
      </c>
      <c r="H7" s="430">
        <f>SUM(H8:H15)</f>
        <v>1014</v>
      </c>
      <c r="I7" s="428">
        <f>F7/H7</f>
        <v>0.9181459566074951</v>
      </c>
    </row>
    <row r="8" spans="1:9">
      <c r="A8" s="425" t="s">
        <v>431</v>
      </c>
      <c r="B8" s="329">
        <v>0</v>
      </c>
      <c r="C8" s="329">
        <v>0</v>
      </c>
      <c r="D8" s="423">
        <f>B8+C8</f>
        <v>0</v>
      </c>
      <c r="E8" s="422" t="s">
        <v>53</v>
      </c>
      <c r="F8" s="329">
        <v>0</v>
      </c>
      <c r="G8" s="329">
        <v>0</v>
      </c>
      <c r="H8" s="423">
        <f>G8+F8</f>
        <v>0</v>
      </c>
      <c r="I8" s="422" t="s">
        <v>53</v>
      </c>
    </row>
    <row r="9" spans="1:9">
      <c r="A9" s="425" t="s">
        <v>210</v>
      </c>
      <c r="B9" s="329">
        <v>29</v>
      </c>
      <c r="C9" s="329">
        <v>4</v>
      </c>
      <c r="D9" s="423">
        <f>B9+C9</f>
        <v>33</v>
      </c>
      <c r="E9" s="426">
        <f>B9/D9</f>
        <v>0.87878787878787878</v>
      </c>
      <c r="F9" s="329">
        <v>0</v>
      </c>
      <c r="G9" s="329">
        <v>0</v>
      </c>
      <c r="H9" s="423">
        <f>G9+F9</f>
        <v>0</v>
      </c>
      <c r="I9" s="422" t="s">
        <v>53</v>
      </c>
    </row>
    <row r="10" spans="1:9">
      <c r="A10" s="425" t="s">
        <v>59</v>
      </c>
      <c r="B10" s="329"/>
      <c r="C10" s="329"/>
      <c r="D10" s="430" t="s">
        <v>8</v>
      </c>
      <c r="E10" s="426" t="s">
        <v>8</v>
      </c>
      <c r="F10" s="423"/>
      <c r="G10" s="423"/>
      <c r="H10" s="423"/>
      <c r="I10" s="426" t="s">
        <v>8</v>
      </c>
    </row>
    <row r="11" spans="1:9">
      <c r="A11" s="438" t="s">
        <v>189</v>
      </c>
      <c r="B11" s="329">
        <v>9519</v>
      </c>
      <c r="C11" s="329">
        <v>2183</v>
      </c>
      <c r="D11" s="462">
        <f t="shared" ref="D11:D16" si="0">B11+C11</f>
        <v>11702</v>
      </c>
      <c r="E11" s="426">
        <f t="shared" ref="E11:E19" si="1">B11/D11</f>
        <v>0.81345069218936938</v>
      </c>
      <c r="F11" s="329">
        <v>40</v>
      </c>
      <c r="G11" s="329">
        <v>13</v>
      </c>
      <c r="H11" s="423">
        <f t="shared" ref="H11:H27" si="2">G11+F11</f>
        <v>53</v>
      </c>
      <c r="I11" s="426">
        <f>F11/H11</f>
        <v>0.75471698113207553</v>
      </c>
    </row>
    <row r="12" spans="1:9">
      <c r="A12" s="438" t="s">
        <v>190</v>
      </c>
      <c r="B12" s="329">
        <v>6067</v>
      </c>
      <c r="C12" s="329">
        <v>676</v>
      </c>
      <c r="D12" s="462">
        <f t="shared" si="0"/>
        <v>6743</v>
      </c>
      <c r="E12" s="426">
        <f t="shared" si="1"/>
        <v>0.89974788669731576</v>
      </c>
      <c r="F12" s="329">
        <v>88</v>
      </c>
      <c r="G12" s="329">
        <v>10</v>
      </c>
      <c r="H12" s="423">
        <f t="shared" si="2"/>
        <v>98</v>
      </c>
      <c r="I12" s="426">
        <f>F12/H12</f>
        <v>0.89795918367346939</v>
      </c>
    </row>
    <row r="13" spans="1:9" ht="10.5" customHeight="1">
      <c r="A13" s="438" t="s">
        <v>191</v>
      </c>
      <c r="B13" s="329">
        <v>17492</v>
      </c>
      <c r="C13" s="329">
        <v>560</v>
      </c>
      <c r="D13" s="462">
        <f t="shared" si="0"/>
        <v>18052</v>
      </c>
      <c r="E13" s="426">
        <f t="shared" si="1"/>
        <v>0.96897850653667184</v>
      </c>
      <c r="F13" s="329">
        <v>777</v>
      </c>
      <c r="G13" s="329">
        <v>57</v>
      </c>
      <c r="H13" s="423">
        <f t="shared" si="2"/>
        <v>834</v>
      </c>
      <c r="I13" s="426">
        <f>F13/H13</f>
        <v>0.93165467625899279</v>
      </c>
    </row>
    <row r="14" spans="1:9">
      <c r="A14" s="425" t="s">
        <v>429</v>
      </c>
      <c r="B14" s="329">
        <v>770</v>
      </c>
      <c r="C14" s="329">
        <v>178</v>
      </c>
      <c r="D14" s="462">
        <f t="shared" si="0"/>
        <v>948</v>
      </c>
      <c r="E14" s="426">
        <f t="shared" si="1"/>
        <v>0.81223628691983119</v>
      </c>
      <c r="F14" s="329">
        <v>26</v>
      </c>
      <c r="G14" s="329">
        <v>3</v>
      </c>
      <c r="H14" s="423">
        <f t="shared" si="2"/>
        <v>29</v>
      </c>
      <c r="I14" s="426">
        <f>F14/H14</f>
        <v>0.89655172413793105</v>
      </c>
    </row>
    <row r="15" spans="1:9">
      <c r="A15" s="425" t="s">
        <v>428</v>
      </c>
      <c r="B15" s="329">
        <v>2</v>
      </c>
      <c r="C15" s="329">
        <v>7</v>
      </c>
      <c r="D15" s="462">
        <f t="shared" si="0"/>
        <v>9</v>
      </c>
      <c r="E15" s="426">
        <f t="shared" si="1"/>
        <v>0.22222222222222221</v>
      </c>
      <c r="F15" s="329">
        <v>0</v>
      </c>
      <c r="G15" s="329">
        <v>0</v>
      </c>
      <c r="H15" s="423">
        <f t="shared" si="2"/>
        <v>0</v>
      </c>
      <c r="I15" s="422" t="s">
        <v>53</v>
      </c>
    </row>
    <row r="16" spans="1:9" ht="21.75" customHeight="1">
      <c r="A16" s="437" t="s">
        <v>427</v>
      </c>
      <c r="B16" s="435">
        <v>3855</v>
      </c>
      <c r="C16" s="435">
        <v>356</v>
      </c>
      <c r="D16" s="464">
        <f t="shared" si="0"/>
        <v>4211</v>
      </c>
      <c r="E16" s="433">
        <f t="shared" si="1"/>
        <v>0.9154595108050344</v>
      </c>
      <c r="F16" s="435">
        <v>56</v>
      </c>
      <c r="G16" s="435">
        <v>9</v>
      </c>
      <c r="H16" s="464">
        <f t="shared" si="2"/>
        <v>65</v>
      </c>
      <c r="I16" s="433">
        <f>F16/H16</f>
        <v>0.86153846153846159</v>
      </c>
    </row>
    <row r="17" spans="1:10" ht="21" customHeight="1">
      <c r="A17" s="432" t="s">
        <v>0</v>
      </c>
      <c r="B17" s="430">
        <f>SUM(B18:B27)</f>
        <v>2581</v>
      </c>
      <c r="C17" s="430">
        <f>SUM(C18:C27)</f>
        <v>330</v>
      </c>
      <c r="D17" s="430">
        <f>SUM(D18:D27)</f>
        <v>2911</v>
      </c>
      <c r="E17" s="428">
        <f t="shared" si="1"/>
        <v>0.88663689453795946</v>
      </c>
      <c r="F17" s="430">
        <f>SUM(F18:F27)</f>
        <v>2</v>
      </c>
      <c r="G17" s="430">
        <f>SUM(G18:G27)</f>
        <v>0</v>
      </c>
      <c r="H17" s="429">
        <f t="shared" si="2"/>
        <v>2</v>
      </c>
      <c r="I17" s="428">
        <f>F17/H17</f>
        <v>1</v>
      </c>
    </row>
    <row r="18" spans="1:10">
      <c r="A18" s="425" t="s">
        <v>426</v>
      </c>
      <c r="B18" s="329">
        <v>2533</v>
      </c>
      <c r="C18" s="329">
        <v>330</v>
      </c>
      <c r="D18" s="423">
        <f t="shared" ref="D18:D27" si="3">B18+C18</f>
        <v>2863</v>
      </c>
      <c r="E18" s="426">
        <f t="shared" si="1"/>
        <v>0.88473629060426129</v>
      </c>
      <c r="F18" s="329">
        <v>1</v>
      </c>
      <c r="G18" s="329">
        <v>0</v>
      </c>
      <c r="H18" s="462">
        <f t="shared" si="2"/>
        <v>1</v>
      </c>
      <c r="I18" s="463">
        <f>F18/H18</f>
        <v>1</v>
      </c>
    </row>
    <row r="19" spans="1:10">
      <c r="A19" s="425" t="s">
        <v>425</v>
      </c>
      <c r="B19" s="329">
        <v>9</v>
      </c>
      <c r="C19" s="329">
        <v>0</v>
      </c>
      <c r="D19" s="423">
        <f t="shared" si="3"/>
        <v>9</v>
      </c>
      <c r="E19" s="426">
        <f t="shared" si="1"/>
        <v>1</v>
      </c>
      <c r="F19" s="329">
        <v>0</v>
      </c>
      <c r="G19" s="329">
        <v>0</v>
      </c>
      <c r="H19" s="462">
        <f t="shared" si="2"/>
        <v>0</v>
      </c>
      <c r="I19" s="422" t="s">
        <v>53</v>
      </c>
    </row>
    <row r="20" spans="1:10">
      <c r="A20" s="425" t="s">
        <v>424</v>
      </c>
      <c r="B20" s="329">
        <v>0</v>
      </c>
      <c r="C20" s="329">
        <v>0</v>
      </c>
      <c r="D20" s="423">
        <f t="shared" si="3"/>
        <v>0</v>
      </c>
      <c r="E20" s="422" t="s">
        <v>53</v>
      </c>
      <c r="F20" s="329">
        <v>0</v>
      </c>
      <c r="G20" s="329">
        <v>0</v>
      </c>
      <c r="H20" s="462">
        <f t="shared" si="2"/>
        <v>0</v>
      </c>
      <c r="I20" s="422" t="s">
        <v>53</v>
      </c>
    </row>
    <row r="21" spans="1:10">
      <c r="A21" s="425" t="s">
        <v>469</v>
      </c>
      <c r="B21" s="329">
        <v>0</v>
      </c>
      <c r="C21" s="329">
        <v>0</v>
      </c>
      <c r="D21" s="423">
        <f t="shared" si="3"/>
        <v>0</v>
      </c>
      <c r="E21" s="422" t="s">
        <v>53</v>
      </c>
      <c r="F21" s="329">
        <v>0</v>
      </c>
      <c r="G21" s="329">
        <v>0</v>
      </c>
      <c r="H21" s="462">
        <f t="shared" si="2"/>
        <v>0</v>
      </c>
      <c r="I21" s="422" t="s">
        <v>53</v>
      </c>
    </row>
    <row r="22" spans="1:10">
      <c r="A22" s="425" t="s">
        <v>422</v>
      </c>
      <c r="B22" s="329">
        <v>37</v>
      </c>
      <c r="C22" s="329">
        <v>0</v>
      </c>
      <c r="D22" s="423">
        <f t="shared" si="3"/>
        <v>37</v>
      </c>
      <c r="E22" s="426">
        <f>B22/D22</f>
        <v>1</v>
      </c>
      <c r="F22" s="329">
        <v>1</v>
      </c>
      <c r="G22" s="329">
        <v>0</v>
      </c>
      <c r="H22" s="462">
        <f t="shared" si="2"/>
        <v>1</v>
      </c>
      <c r="I22" s="463">
        <f>F22/H22</f>
        <v>1</v>
      </c>
    </row>
    <row r="23" spans="1:10">
      <c r="A23" s="425" t="s">
        <v>452</v>
      </c>
      <c r="B23" s="329">
        <v>0</v>
      </c>
      <c r="C23" s="329">
        <v>0</v>
      </c>
      <c r="D23" s="423">
        <f t="shared" si="3"/>
        <v>0</v>
      </c>
      <c r="E23" s="422" t="s">
        <v>53</v>
      </c>
      <c r="F23" s="329">
        <v>0</v>
      </c>
      <c r="G23" s="329">
        <v>0</v>
      </c>
      <c r="H23" s="462">
        <f t="shared" si="2"/>
        <v>0</v>
      </c>
      <c r="I23" s="422" t="s">
        <v>53</v>
      </c>
    </row>
    <row r="24" spans="1:10">
      <c r="A24" s="425" t="s">
        <v>421</v>
      </c>
      <c r="B24" s="329">
        <v>0</v>
      </c>
      <c r="C24" s="329">
        <v>0</v>
      </c>
      <c r="D24" s="423">
        <f t="shared" si="3"/>
        <v>0</v>
      </c>
      <c r="E24" s="422" t="s">
        <v>53</v>
      </c>
      <c r="F24" s="329">
        <v>0</v>
      </c>
      <c r="G24" s="329">
        <v>0</v>
      </c>
      <c r="H24" s="462">
        <f t="shared" si="2"/>
        <v>0</v>
      </c>
      <c r="I24" s="422" t="s">
        <v>53</v>
      </c>
    </row>
    <row r="25" spans="1:10">
      <c r="A25" s="425" t="s">
        <v>97</v>
      </c>
      <c r="B25" s="329">
        <v>1</v>
      </c>
      <c r="C25" s="329">
        <v>0</v>
      </c>
      <c r="D25" s="423">
        <f t="shared" si="3"/>
        <v>1</v>
      </c>
      <c r="E25" s="426">
        <f>B25/D25</f>
        <v>1</v>
      </c>
      <c r="F25" s="329">
        <v>0</v>
      </c>
      <c r="G25" s="329">
        <v>0</v>
      </c>
      <c r="H25" s="462">
        <f t="shared" si="2"/>
        <v>0</v>
      </c>
      <c r="I25" s="422" t="s">
        <v>53</v>
      </c>
    </row>
    <row r="26" spans="1:10">
      <c r="A26" s="425" t="s">
        <v>183</v>
      </c>
      <c r="B26" s="329">
        <v>0</v>
      </c>
      <c r="C26" s="329">
        <v>0</v>
      </c>
      <c r="D26" s="423">
        <f t="shared" si="3"/>
        <v>0</v>
      </c>
      <c r="E26" s="422" t="s">
        <v>53</v>
      </c>
      <c r="F26" s="329">
        <v>0</v>
      </c>
      <c r="G26" s="329">
        <v>0</v>
      </c>
      <c r="H26" s="462">
        <f t="shared" si="2"/>
        <v>0</v>
      </c>
      <c r="I26" s="422" t="s">
        <v>53</v>
      </c>
    </row>
    <row r="27" spans="1:10">
      <c r="A27" s="421" t="s">
        <v>180</v>
      </c>
      <c r="B27" s="324">
        <v>1</v>
      </c>
      <c r="C27" s="324">
        <v>0</v>
      </c>
      <c r="D27" s="419">
        <f t="shared" si="3"/>
        <v>1</v>
      </c>
      <c r="E27" s="418">
        <f>B27/D27</f>
        <v>1</v>
      </c>
      <c r="F27" s="324">
        <v>0</v>
      </c>
      <c r="G27" s="324">
        <v>0</v>
      </c>
      <c r="H27" s="461">
        <f t="shared" si="2"/>
        <v>0</v>
      </c>
      <c r="I27" s="460" t="s">
        <v>53</v>
      </c>
      <c r="J27" s="417"/>
    </row>
    <row r="28" spans="1:10">
      <c r="A28" s="417"/>
      <c r="B28" s="415"/>
      <c r="C28" s="415"/>
      <c r="D28" s="415"/>
      <c r="E28" s="414"/>
      <c r="F28" s="415"/>
      <c r="G28" s="415"/>
      <c r="H28" s="459"/>
      <c r="I28" s="458"/>
      <c r="J28" s="417"/>
    </row>
    <row r="29" spans="1:10">
      <c r="A29" s="417" t="s">
        <v>418</v>
      </c>
      <c r="B29" s="415"/>
      <c r="C29" s="415"/>
      <c r="D29" s="415"/>
      <c r="E29" s="414"/>
      <c r="F29" s="415"/>
      <c r="G29" s="415"/>
      <c r="H29" s="415"/>
      <c r="I29" s="458"/>
      <c r="J29" s="417"/>
    </row>
    <row r="30" spans="1:10">
      <c r="A30" s="417" t="s">
        <v>482</v>
      </c>
      <c r="B30" s="417"/>
      <c r="C30" s="417"/>
      <c r="D30" s="417"/>
      <c r="E30" s="457"/>
      <c r="F30" s="417"/>
      <c r="G30" s="417"/>
      <c r="H30" s="417"/>
      <c r="I30" s="457"/>
      <c r="J30" s="417"/>
    </row>
    <row r="31" spans="1:10">
      <c r="A31" s="417" t="s">
        <v>481</v>
      </c>
      <c r="B31" s="417"/>
      <c r="C31" s="417"/>
      <c r="D31" s="417"/>
      <c r="E31" s="457"/>
      <c r="F31" s="417"/>
      <c r="G31" s="417"/>
      <c r="H31" s="417"/>
      <c r="I31" s="457"/>
      <c r="J31" s="417"/>
    </row>
    <row r="32" spans="1:10">
      <c r="A32" s="417" t="s">
        <v>480</v>
      </c>
      <c r="B32" s="417"/>
      <c r="C32" s="417"/>
      <c r="D32" s="417"/>
      <c r="E32" s="457"/>
      <c r="F32" s="417"/>
      <c r="G32" s="417"/>
      <c r="H32" s="417"/>
      <c r="I32" s="457"/>
      <c r="J32" s="417"/>
    </row>
    <row r="33" spans="1:10">
      <c r="A33" s="417" t="s">
        <v>479</v>
      </c>
      <c r="B33" s="417"/>
      <c r="C33" s="417"/>
      <c r="D33" s="417"/>
      <c r="E33" s="457"/>
      <c r="F33" s="417"/>
      <c r="G33" s="417"/>
      <c r="H33" s="417"/>
      <c r="I33" s="457"/>
      <c r="J33" s="417"/>
    </row>
    <row r="34" spans="1:10">
      <c r="A34" s="417" t="s">
        <v>478</v>
      </c>
      <c r="B34" s="417"/>
      <c r="C34" s="417"/>
      <c r="D34" s="417"/>
      <c r="E34" s="457"/>
      <c r="F34" s="417"/>
      <c r="G34" s="417"/>
      <c r="H34" s="417"/>
      <c r="I34" s="457"/>
      <c r="J34" s="417"/>
    </row>
    <row r="35" spans="1:10">
      <c r="A35" s="417" t="s">
        <v>477</v>
      </c>
      <c r="B35" s="417"/>
      <c r="C35" s="417"/>
      <c r="D35" s="417"/>
      <c r="E35" s="457"/>
      <c r="F35" s="417"/>
      <c r="G35" s="417"/>
      <c r="H35" s="417"/>
      <c r="I35" s="457"/>
      <c r="J35" s="417"/>
    </row>
    <row r="36" spans="1:10">
      <c r="A36" s="417" t="s">
        <v>476</v>
      </c>
      <c r="B36" s="417"/>
      <c r="C36" s="417"/>
      <c r="D36" s="417"/>
      <c r="E36" s="457"/>
      <c r="F36" s="417"/>
      <c r="G36" s="417"/>
      <c r="H36" s="417"/>
      <c r="I36" s="457"/>
      <c r="J36" s="417"/>
    </row>
    <row r="37" spans="1:10">
      <c r="A37" s="413" t="s">
        <v>466</v>
      </c>
      <c r="B37" s="413"/>
      <c r="C37" s="413"/>
      <c r="D37" s="413"/>
      <c r="E37" s="414"/>
      <c r="F37" s="413"/>
      <c r="G37" s="413"/>
      <c r="H37" s="413"/>
      <c r="I37" s="414"/>
      <c r="J37" s="413"/>
    </row>
    <row r="39" spans="1:10">
      <c r="B39" s="412"/>
      <c r="C39" s="412"/>
      <c r="F39" s="412"/>
      <c r="G39" s="412"/>
    </row>
  </sheetData>
  <printOptions gridLinesSet="0"/>
  <pageMargins left="0.75" right="0.5" top="1" bottom="1" header="0.5" footer="0.5"/>
  <pageSetup firstPageNumber="29" orientation="portrait" useFirstPageNumber="1" horizontalDpi="4294967292" verticalDpi="4294967292" r:id="rId1"/>
  <headerFooter alignWithMargins="0">
    <oddFooter>&amp;C&amp;"Times New Roman,Regular"&amp;P of 31</oddFooter>
  </headerFooter>
  <ignoredErrors>
    <ignoredError sqref="B7:G7" formulaRange="1"/>
    <ignoredError sqref="D17:E17" formula="1"/>
  </ignoredError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40"/>
  <sheetViews>
    <sheetView showGridLines="0" workbookViewId="0">
      <selection activeCell="S1" sqref="S1"/>
    </sheetView>
  </sheetViews>
  <sheetFormatPr defaultRowHeight="12.6"/>
  <cols>
    <col min="1" max="1" width="20.88671875" style="474" customWidth="1"/>
    <col min="2" max="11" width="6.44140625" style="474" customWidth="1"/>
    <col min="12" max="12" width="6.44140625" style="474" hidden="1" customWidth="1"/>
    <col min="13" max="16" width="7" style="474" hidden="1" customWidth="1"/>
    <col min="17" max="17" width="6.5546875" style="474" customWidth="1"/>
    <col min="18" max="24" width="8.88671875" style="475"/>
    <col min="25" max="261" width="8.88671875" style="474"/>
    <col min="262" max="262" width="26.44140625" style="474" customWidth="1"/>
    <col min="263" max="266" width="7" style="474" customWidth="1"/>
    <col min="267" max="269" width="7" style="474" bestFit="1" customWidth="1"/>
    <col min="270" max="272" width="7" style="474" customWidth="1"/>
    <col min="273" max="273" width="6.5546875" style="474" customWidth="1"/>
    <col min="274" max="517" width="8.88671875" style="474"/>
    <col min="518" max="518" width="26.44140625" style="474" customWidth="1"/>
    <col min="519" max="522" width="7" style="474" customWidth="1"/>
    <col min="523" max="525" width="7" style="474" bestFit="1" customWidth="1"/>
    <col min="526" max="528" width="7" style="474" customWidth="1"/>
    <col min="529" max="529" width="6.5546875" style="474" customWidth="1"/>
    <col min="530" max="773" width="8.88671875" style="474"/>
    <col min="774" max="774" width="26.44140625" style="474" customWidth="1"/>
    <col min="775" max="778" width="7" style="474" customWidth="1"/>
    <col min="779" max="781" width="7" style="474" bestFit="1" customWidth="1"/>
    <col min="782" max="784" width="7" style="474" customWidth="1"/>
    <col min="785" max="785" width="6.5546875" style="474" customWidth="1"/>
    <col min="786" max="1029" width="8.88671875" style="474"/>
    <col min="1030" max="1030" width="26.44140625" style="474" customWidth="1"/>
    <col min="1031" max="1034" width="7" style="474" customWidth="1"/>
    <col min="1035" max="1037" width="7" style="474" bestFit="1" customWidth="1"/>
    <col min="1038" max="1040" width="7" style="474" customWidth="1"/>
    <col min="1041" max="1041" width="6.5546875" style="474" customWidth="1"/>
    <col min="1042" max="1285" width="8.88671875" style="474"/>
    <col min="1286" max="1286" width="26.44140625" style="474" customWidth="1"/>
    <col min="1287" max="1290" width="7" style="474" customWidth="1"/>
    <col min="1291" max="1293" width="7" style="474" bestFit="1" customWidth="1"/>
    <col min="1294" max="1296" width="7" style="474" customWidth="1"/>
    <col min="1297" max="1297" width="6.5546875" style="474" customWidth="1"/>
    <col min="1298" max="1541" width="8.88671875" style="474"/>
    <col min="1542" max="1542" width="26.44140625" style="474" customWidth="1"/>
    <col min="1543" max="1546" width="7" style="474" customWidth="1"/>
    <col min="1547" max="1549" width="7" style="474" bestFit="1" customWidth="1"/>
    <col min="1550" max="1552" width="7" style="474" customWidth="1"/>
    <col min="1553" max="1553" width="6.5546875" style="474" customWidth="1"/>
    <col min="1554" max="1797" width="8.88671875" style="474"/>
    <col min="1798" max="1798" width="26.44140625" style="474" customWidth="1"/>
    <col min="1799" max="1802" width="7" style="474" customWidth="1"/>
    <col min="1803" max="1805" width="7" style="474" bestFit="1" customWidth="1"/>
    <col min="1806" max="1808" width="7" style="474" customWidth="1"/>
    <col min="1809" max="1809" width="6.5546875" style="474" customWidth="1"/>
    <col min="1810" max="2053" width="8.88671875" style="474"/>
    <col min="2054" max="2054" width="26.44140625" style="474" customWidth="1"/>
    <col min="2055" max="2058" width="7" style="474" customWidth="1"/>
    <col min="2059" max="2061" width="7" style="474" bestFit="1" customWidth="1"/>
    <col min="2062" max="2064" width="7" style="474" customWidth="1"/>
    <col min="2065" max="2065" width="6.5546875" style="474" customWidth="1"/>
    <col min="2066" max="2309" width="8.88671875" style="474"/>
    <col min="2310" max="2310" width="26.44140625" style="474" customWidth="1"/>
    <col min="2311" max="2314" width="7" style="474" customWidth="1"/>
    <col min="2315" max="2317" width="7" style="474" bestFit="1" customWidth="1"/>
    <col min="2318" max="2320" width="7" style="474" customWidth="1"/>
    <col min="2321" max="2321" width="6.5546875" style="474" customWidth="1"/>
    <col min="2322" max="2565" width="8.88671875" style="474"/>
    <col min="2566" max="2566" width="26.44140625" style="474" customWidth="1"/>
    <col min="2567" max="2570" width="7" style="474" customWidth="1"/>
    <col min="2571" max="2573" width="7" style="474" bestFit="1" customWidth="1"/>
    <col min="2574" max="2576" width="7" style="474" customWidth="1"/>
    <col min="2577" max="2577" width="6.5546875" style="474" customWidth="1"/>
    <col min="2578" max="2821" width="8.88671875" style="474"/>
    <col min="2822" max="2822" width="26.44140625" style="474" customWidth="1"/>
    <col min="2823" max="2826" width="7" style="474" customWidth="1"/>
    <col min="2827" max="2829" width="7" style="474" bestFit="1" customWidth="1"/>
    <col min="2830" max="2832" width="7" style="474" customWidth="1"/>
    <col min="2833" max="2833" width="6.5546875" style="474" customWidth="1"/>
    <col min="2834" max="3077" width="8.88671875" style="474"/>
    <col min="3078" max="3078" width="26.44140625" style="474" customWidth="1"/>
    <col min="3079" max="3082" width="7" style="474" customWidth="1"/>
    <col min="3083" max="3085" width="7" style="474" bestFit="1" customWidth="1"/>
    <col min="3086" max="3088" width="7" style="474" customWidth="1"/>
    <col min="3089" max="3089" width="6.5546875" style="474" customWidth="1"/>
    <col min="3090" max="3333" width="8.88671875" style="474"/>
    <col min="3334" max="3334" width="26.44140625" style="474" customWidth="1"/>
    <col min="3335" max="3338" width="7" style="474" customWidth="1"/>
    <col min="3339" max="3341" width="7" style="474" bestFit="1" customWidth="1"/>
    <col min="3342" max="3344" width="7" style="474" customWidth="1"/>
    <col min="3345" max="3345" width="6.5546875" style="474" customWidth="1"/>
    <col min="3346" max="3589" width="8.88671875" style="474"/>
    <col min="3590" max="3590" width="26.44140625" style="474" customWidth="1"/>
    <col min="3591" max="3594" width="7" style="474" customWidth="1"/>
    <col min="3595" max="3597" width="7" style="474" bestFit="1" customWidth="1"/>
    <col min="3598" max="3600" width="7" style="474" customWidth="1"/>
    <col min="3601" max="3601" width="6.5546875" style="474" customWidth="1"/>
    <col min="3602" max="3845" width="8.88671875" style="474"/>
    <col min="3846" max="3846" width="26.44140625" style="474" customWidth="1"/>
    <col min="3847" max="3850" width="7" style="474" customWidth="1"/>
    <col min="3851" max="3853" width="7" style="474" bestFit="1" customWidth="1"/>
    <col min="3854" max="3856" width="7" style="474" customWidth="1"/>
    <col min="3857" max="3857" width="6.5546875" style="474" customWidth="1"/>
    <col min="3858" max="4101" width="8.88671875" style="474"/>
    <col min="4102" max="4102" width="26.44140625" style="474" customWidth="1"/>
    <col min="4103" max="4106" width="7" style="474" customWidth="1"/>
    <col min="4107" max="4109" width="7" style="474" bestFit="1" customWidth="1"/>
    <col min="4110" max="4112" width="7" style="474" customWidth="1"/>
    <col min="4113" max="4113" width="6.5546875" style="474" customWidth="1"/>
    <col min="4114" max="4357" width="8.88671875" style="474"/>
    <col min="4358" max="4358" width="26.44140625" style="474" customWidth="1"/>
    <col min="4359" max="4362" width="7" style="474" customWidth="1"/>
    <col min="4363" max="4365" width="7" style="474" bestFit="1" customWidth="1"/>
    <col min="4366" max="4368" width="7" style="474" customWidth="1"/>
    <col min="4369" max="4369" width="6.5546875" style="474" customWidth="1"/>
    <col min="4370" max="4613" width="8.88671875" style="474"/>
    <col min="4614" max="4614" width="26.44140625" style="474" customWidth="1"/>
    <col min="4615" max="4618" width="7" style="474" customWidth="1"/>
    <col min="4619" max="4621" width="7" style="474" bestFit="1" customWidth="1"/>
    <col min="4622" max="4624" width="7" style="474" customWidth="1"/>
    <col min="4625" max="4625" width="6.5546875" style="474" customWidth="1"/>
    <col min="4626" max="4869" width="8.88671875" style="474"/>
    <col min="4870" max="4870" width="26.44140625" style="474" customWidth="1"/>
    <col min="4871" max="4874" width="7" style="474" customWidth="1"/>
    <col min="4875" max="4877" width="7" style="474" bestFit="1" customWidth="1"/>
    <col min="4878" max="4880" width="7" style="474" customWidth="1"/>
    <col min="4881" max="4881" width="6.5546875" style="474" customWidth="1"/>
    <col min="4882" max="5125" width="8.88671875" style="474"/>
    <col min="5126" max="5126" width="26.44140625" style="474" customWidth="1"/>
    <col min="5127" max="5130" width="7" style="474" customWidth="1"/>
    <col min="5131" max="5133" width="7" style="474" bestFit="1" customWidth="1"/>
    <col min="5134" max="5136" width="7" style="474" customWidth="1"/>
    <col min="5137" max="5137" width="6.5546875" style="474" customWidth="1"/>
    <col min="5138" max="5381" width="8.88671875" style="474"/>
    <col min="5382" max="5382" width="26.44140625" style="474" customWidth="1"/>
    <col min="5383" max="5386" width="7" style="474" customWidth="1"/>
    <col min="5387" max="5389" width="7" style="474" bestFit="1" customWidth="1"/>
    <col min="5390" max="5392" width="7" style="474" customWidth="1"/>
    <col min="5393" max="5393" width="6.5546875" style="474" customWidth="1"/>
    <col min="5394" max="5637" width="8.88671875" style="474"/>
    <col min="5638" max="5638" width="26.44140625" style="474" customWidth="1"/>
    <col min="5639" max="5642" width="7" style="474" customWidth="1"/>
    <col min="5643" max="5645" width="7" style="474" bestFit="1" customWidth="1"/>
    <col min="5646" max="5648" width="7" style="474" customWidth="1"/>
    <col min="5649" max="5649" width="6.5546875" style="474" customWidth="1"/>
    <col min="5650" max="5893" width="8.88671875" style="474"/>
    <col min="5894" max="5894" width="26.44140625" style="474" customWidth="1"/>
    <col min="5895" max="5898" width="7" style="474" customWidth="1"/>
    <col min="5899" max="5901" width="7" style="474" bestFit="1" customWidth="1"/>
    <col min="5902" max="5904" width="7" style="474" customWidth="1"/>
    <col min="5905" max="5905" width="6.5546875" style="474" customWidth="1"/>
    <col min="5906" max="6149" width="8.88671875" style="474"/>
    <col min="6150" max="6150" width="26.44140625" style="474" customWidth="1"/>
    <col min="6151" max="6154" width="7" style="474" customWidth="1"/>
    <col min="6155" max="6157" width="7" style="474" bestFit="1" customWidth="1"/>
    <col min="6158" max="6160" width="7" style="474" customWidth="1"/>
    <col min="6161" max="6161" width="6.5546875" style="474" customWidth="1"/>
    <col min="6162" max="6405" width="8.88671875" style="474"/>
    <col min="6406" max="6406" width="26.44140625" style="474" customWidth="1"/>
    <col min="6407" max="6410" width="7" style="474" customWidth="1"/>
    <col min="6411" max="6413" width="7" style="474" bestFit="1" customWidth="1"/>
    <col min="6414" max="6416" width="7" style="474" customWidth="1"/>
    <col min="6417" max="6417" width="6.5546875" style="474" customWidth="1"/>
    <col min="6418" max="6661" width="8.88671875" style="474"/>
    <col min="6662" max="6662" width="26.44140625" style="474" customWidth="1"/>
    <col min="6663" max="6666" width="7" style="474" customWidth="1"/>
    <col min="6667" max="6669" width="7" style="474" bestFit="1" customWidth="1"/>
    <col min="6670" max="6672" width="7" style="474" customWidth="1"/>
    <col min="6673" max="6673" width="6.5546875" style="474" customWidth="1"/>
    <col min="6674" max="6917" width="8.88671875" style="474"/>
    <col min="6918" max="6918" width="26.44140625" style="474" customWidth="1"/>
    <col min="6919" max="6922" width="7" style="474" customWidth="1"/>
    <col min="6923" max="6925" width="7" style="474" bestFit="1" customWidth="1"/>
    <col min="6926" max="6928" width="7" style="474" customWidth="1"/>
    <col min="6929" max="6929" width="6.5546875" style="474" customWidth="1"/>
    <col min="6930" max="7173" width="8.88671875" style="474"/>
    <col min="7174" max="7174" width="26.44140625" style="474" customWidth="1"/>
    <col min="7175" max="7178" width="7" style="474" customWidth="1"/>
    <col min="7179" max="7181" width="7" style="474" bestFit="1" customWidth="1"/>
    <col min="7182" max="7184" width="7" style="474" customWidth="1"/>
    <col min="7185" max="7185" width="6.5546875" style="474" customWidth="1"/>
    <col min="7186" max="7429" width="8.88671875" style="474"/>
    <col min="7430" max="7430" width="26.44140625" style="474" customWidth="1"/>
    <col min="7431" max="7434" width="7" style="474" customWidth="1"/>
    <col min="7435" max="7437" width="7" style="474" bestFit="1" customWidth="1"/>
    <col min="7438" max="7440" width="7" style="474" customWidth="1"/>
    <col min="7441" max="7441" width="6.5546875" style="474" customWidth="1"/>
    <col min="7442" max="7685" width="8.88671875" style="474"/>
    <col min="7686" max="7686" width="26.44140625" style="474" customWidth="1"/>
    <col min="7687" max="7690" width="7" style="474" customWidth="1"/>
    <col min="7691" max="7693" width="7" style="474" bestFit="1" customWidth="1"/>
    <col min="7694" max="7696" width="7" style="474" customWidth="1"/>
    <col min="7697" max="7697" width="6.5546875" style="474" customWidth="1"/>
    <col min="7698" max="7941" width="8.88671875" style="474"/>
    <col min="7942" max="7942" width="26.44140625" style="474" customWidth="1"/>
    <col min="7943" max="7946" width="7" style="474" customWidth="1"/>
    <col min="7947" max="7949" width="7" style="474" bestFit="1" customWidth="1"/>
    <col min="7950" max="7952" width="7" style="474" customWidth="1"/>
    <col min="7953" max="7953" width="6.5546875" style="474" customWidth="1"/>
    <col min="7954" max="8197" width="8.88671875" style="474"/>
    <col min="8198" max="8198" width="26.44140625" style="474" customWidth="1"/>
    <col min="8199" max="8202" width="7" style="474" customWidth="1"/>
    <col min="8203" max="8205" width="7" style="474" bestFit="1" customWidth="1"/>
    <col min="8206" max="8208" width="7" style="474" customWidth="1"/>
    <col min="8209" max="8209" width="6.5546875" style="474" customWidth="1"/>
    <col min="8210" max="8453" width="8.88671875" style="474"/>
    <col min="8454" max="8454" width="26.44140625" style="474" customWidth="1"/>
    <col min="8455" max="8458" width="7" style="474" customWidth="1"/>
    <col min="8459" max="8461" width="7" style="474" bestFit="1" customWidth="1"/>
    <col min="8462" max="8464" width="7" style="474" customWidth="1"/>
    <col min="8465" max="8465" width="6.5546875" style="474" customWidth="1"/>
    <col min="8466" max="8709" width="8.88671875" style="474"/>
    <col min="8710" max="8710" width="26.44140625" style="474" customWidth="1"/>
    <col min="8711" max="8714" width="7" style="474" customWidth="1"/>
    <col min="8715" max="8717" width="7" style="474" bestFit="1" customWidth="1"/>
    <col min="8718" max="8720" width="7" style="474" customWidth="1"/>
    <col min="8721" max="8721" width="6.5546875" style="474" customWidth="1"/>
    <col min="8722" max="8965" width="8.88671875" style="474"/>
    <col min="8966" max="8966" width="26.44140625" style="474" customWidth="1"/>
    <col min="8967" max="8970" width="7" style="474" customWidth="1"/>
    <col min="8971" max="8973" width="7" style="474" bestFit="1" customWidth="1"/>
    <col min="8974" max="8976" width="7" style="474" customWidth="1"/>
    <col min="8977" max="8977" width="6.5546875" style="474" customWidth="1"/>
    <col min="8978" max="9221" width="8.88671875" style="474"/>
    <col min="9222" max="9222" width="26.44140625" style="474" customWidth="1"/>
    <col min="9223" max="9226" width="7" style="474" customWidth="1"/>
    <col min="9227" max="9229" width="7" style="474" bestFit="1" customWidth="1"/>
    <col min="9230" max="9232" width="7" style="474" customWidth="1"/>
    <col min="9233" max="9233" width="6.5546875" style="474" customWidth="1"/>
    <col min="9234" max="9477" width="8.88671875" style="474"/>
    <col min="9478" max="9478" width="26.44140625" style="474" customWidth="1"/>
    <col min="9479" max="9482" width="7" style="474" customWidth="1"/>
    <col min="9483" max="9485" width="7" style="474" bestFit="1" customWidth="1"/>
    <col min="9486" max="9488" width="7" style="474" customWidth="1"/>
    <col min="9489" max="9489" width="6.5546875" style="474" customWidth="1"/>
    <col min="9490" max="9733" width="8.88671875" style="474"/>
    <col min="9734" max="9734" width="26.44140625" style="474" customWidth="1"/>
    <col min="9735" max="9738" width="7" style="474" customWidth="1"/>
    <col min="9739" max="9741" width="7" style="474" bestFit="1" customWidth="1"/>
    <col min="9742" max="9744" width="7" style="474" customWidth="1"/>
    <col min="9745" max="9745" width="6.5546875" style="474" customWidth="1"/>
    <col min="9746" max="9989" width="8.88671875" style="474"/>
    <col min="9990" max="9990" width="26.44140625" style="474" customWidth="1"/>
    <col min="9991" max="9994" width="7" style="474" customWidth="1"/>
    <col min="9995" max="9997" width="7" style="474" bestFit="1" customWidth="1"/>
    <col min="9998" max="10000" width="7" style="474" customWidth="1"/>
    <col min="10001" max="10001" width="6.5546875" style="474" customWidth="1"/>
    <col min="10002" max="10245" width="8.88671875" style="474"/>
    <col min="10246" max="10246" width="26.44140625" style="474" customWidth="1"/>
    <col min="10247" max="10250" width="7" style="474" customWidth="1"/>
    <col min="10251" max="10253" width="7" style="474" bestFit="1" customWidth="1"/>
    <col min="10254" max="10256" width="7" style="474" customWidth="1"/>
    <col min="10257" max="10257" width="6.5546875" style="474" customWidth="1"/>
    <col min="10258" max="10501" width="8.88671875" style="474"/>
    <col min="10502" max="10502" width="26.44140625" style="474" customWidth="1"/>
    <col min="10503" max="10506" width="7" style="474" customWidth="1"/>
    <col min="10507" max="10509" width="7" style="474" bestFit="1" customWidth="1"/>
    <col min="10510" max="10512" width="7" style="474" customWidth="1"/>
    <col min="10513" max="10513" width="6.5546875" style="474" customWidth="1"/>
    <col min="10514" max="10757" width="8.88671875" style="474"/>
    <col min="10758" max="10758" width="26.44140625" style="474" customWidth="1"/>
    <col min="10759" max="10762" width="7" style="474" customWidth="1"/>
    <col min="10763" max="10765" width="7" style="474" bestFit="1" customWidth="1"/>
    <col min="10766" max="10768" width="7" style="474" customWidth="1"/>
    <col min="10769" max="10769" width="6.5546875" style="474" customWidth="1"/>
    <col min="10770" max="11013" width="8.88671875" style="474"/>
    <col min="11014" max="11014" width="26.44140625" style="474" customWidth="1"/>
    <col min="11015" max="11018" width="7" style="474" customWidth="1"/>
    <col min="11019" max="11021" width="7" style="474" bestFit="1" customWidth="1"/>
    <col min="11022" max="11024" width="7" style="474" customWidth="1"/>
    <col min="11025" max="11025" width="6.5546875" style="474" customWidth="1"/>
    <col min="11026" max="11269" width="8.88671875" style="474"/>
    <col min="11270" max="11270" width="26.44140625" style="474" customWidth="1"/>
    <col min="11271" max="11274" width="7" style="474" customWidth="1"/>
    <col min="11275" max="11277" width="7" style="474" bestFit="1" customWidth="1"/>
    <col min="11278" max="11280" width="7" style="474" customWidth="1"/>
    <col min="11281" max="11281" width="6.5546875" style="474" customWidth="1"/>
    <col min="11282" max="11525" width="8.88671875" style="474"/>
    <col min="11526" max="11526" width="26.44140625" style="474" customWidth="1"/>
    <col min="11527" max="11530" width="7" style="474" customWidth="1"/>
    <col min="11531" max="11533" width="7" style="474" bestFit="1" customWidth="1"/>
    <col min="11534" max="11536" width="7" style="474" customWidth="1"/>
    <col min="11537" max="11537" width="6.5546875" style="474" customWidth="1"/>
    <col min="11538" max="11781" width="8.88671875" style="474"/>
    <col min="11782" max="11782" width="26.44140625" style="474" customWidth="1"/>
    <col min="11783" max="11786" width="7" style="474" customWidth="1"/>
    <col min="11787" max="11789" width="7" style="474" bestFit="1" customWidth="1"/>
    <col min="11790" max="11792" width="7" style="474" customWidth="1"/>
    <col min="11793" max="11793" width="6.5546875" style="474" customWidth="1"/>
    <col min="11794" max="12037" width="8.88671875" style="474"/>
    <col min="12038" max="12038" width="26.44140625" style="474" customWidth="1"/>
    <col min="12039" max="12042" width="7" style="474" customWidth="1"/>
    <col min="12043" max="12045" width="7" style="474" bestFit="1" customWidth="1"/>
    <col min="12046" max="12048" width="7" style="474" customWidth="1"/>
    <col min="12049" max="12049" width="6.5546875" style="474" customWidth="1"/>
    <col min="12050" max="12293" width="8.88671875" style="474"/>
    <col min="12294" max="12294" width="26.44140625" style="474" customWidth="1"/>
    <col min="12295" max="12298" width="7" style="474" customWidth="1"/>
    <col min="12299" max="12301" width="7" style="474" bestFit="1" customWidth="1"/>
    <col min="12302" max="12304" width="7" style="474" customWidth="1"/>
    <col min="12305" max="12305" width="6.5546875" style="474" customWidth="1"/>
    <col min="12306" max="12549" width="8.88671875" style="474"/>
    <col min="12550" max="12550" width="26.44140625" style="474" customWidth="1"/>
    <col min="12551" max="12554" width="7" style="474" customWidth="1"/>
    <col min="12555" max="12557" width="7" style="474" bestFit="1" customWidth="1"/>
    <col min="12558" max="12560" width="7" style="474" customWidth="1"/>
    <col min="12561" max="12561" width="6.5546875" style="474" customWidth="1"/>
    <col min="12562" max="12805" width="8.88671875" style="474"/>
    <col min="12806" max="12806" width="26.44140625" style="474" customWidth="1"/>
    <col min="12807" max="12810" width="7" style="474" customWidth="1"/>
    <col min="12811" max="12813" width="7" style="474" bestFit="1" customWidth="1"/>
    <col min="12814" max="12816" width="7" style="474" customWidth="1"/>
    <col min="12817" max="12817" width="6.5546875" style="474" customWidth="1"/>
    <col min="12818" max="13061" width="8.88671875" style="474"/>
    <col min="13062" max="13062" width="26.44140625" style="474" customWidth="1"/>
    <col min="13063" max="13066" width="7" style="474" customWidth="1"/>
    <col min="13067" max="13069" width="7" style="474" bestFit="1" customWidth="1"/>
    <col min="13070" max="13072" width="7" style="474" customWidth="1"/>
    <col min="13073" max="13073" width="6.5546875" style="474" customWidth="1"/>
    <col min="13074" max="13317" width="8.88671875" style="474"/>
    <col min="13318" max="13318" width="26.44140625" style="474" customWidth="1"/>
    <col min="13319" max="13322" width="7" style="474" customWidth="1"/>
    <col min="13323" max="13325" width="7" style="474" bestFit="1" customWidth="1"/>
    <col min="13326" max="13328" width="7" style="474" customWidth="1"/>
    <col min="13329" max="13329" width="6.5546875" style="474" customWidth="1"/>
    <col min="13330" max="13573" width="8.88671875" style="474"/>
    <col min="13574" max="13574" width="26.44140625" style="474" customWidth="1"/>
    <col min="13575" max="13578" width="7" style="474" customWidth="1"/>
    <col min="13579" max="13581" width="7" style="474" bestFit="1" customWidth="1"/>
    <col min="13582" max="13584" width="7" style="474" customWidth="1"/>
    <col min="13585" max="13585" width="6.5546875" style="474" customWidth="1"/>
    <col min="13586" max="13829" width="8.88671875" style="474"/>
    <col min="13830" max="13830" width="26.44140625" style="474" customWidth="1"/>
    <col min="13831" max="13834" width="7" style="474" customWidth="1"/>
    <col min="13835" max="13837" width="7" style="474" bestFit="1" customWidth="1"/>
    <col min="13838" max="13840" width="7" style="474" customWidth="1"/>
    <col min="13841" max="13841" width="6.5546875" style="474" customWidth="1"/>
    <col min="13842" max="14085" width="8.88671875" style="474"/>
    <col min="14086" max="14086" width="26.44140625" style="474" customWidth="1"/>
    <col min="14087" max="14090" width="7" style="474" customWidth="1"/>
    <col min="14091" max="14093" width="7" style="474" bestFit="1" customWidth="1"/>
    <col min="14094" max="14096" width="7" style="474" customWidth="1"/>
    <col min="14097" max="14097" width="6.5546875" style="474" customWidth="1"/>
    <col min="14098" max="14341" width="8.88671875" style="474"/>
    <col min="14342" max="14342" width="26.44140625" style="474" customWidth="1"/>
    <col min="14343" max="14346" width="7" style="474" customWidth="1"/>
    <col min="14347" max="14349" width="7" style="474" bestFit="1" customWidth="1"/>
    <col min="14350" max="14352" width="7" style="474" customWidth="1"/>
    <col min="14353" max="14353" width="6.5546875" style="474" customWidth="1"/>
    <col min="14354" max="14597" width="8.88671875" style="474"/>
    <col min="14598" max="14598" width="26.44140625" style="474" customWidth="1"/>
    <col min="14599" max="14602" width="7" style="474" customWidth="1"/>
    <col min="14603" max="14605" width="7" style="474" bestFit="1" customWidth="1"/>
    <col min="14606" max="14608" width="7" style="474" customWidth="1"/>
    <col min="14609" max="14609" width="6.5546875" style="474" customWidth="1"/>
    <col min="14610" max="14853" width="8.88671875" style="474"/>
    <col min="14854" max="14854" width="26.44140625" style="474" customWidth="1"/>
    <col min="14855" max="14858" width="7" style="474" customWidth="1"/>
    <col min="14859" max="14861" width="7" style="474" bestFit="1" customWidth="1"/>
    <col min="14862" max="14864" width="7" style="474" customWidth="1"/>
    <col min="14865" max="14865" width="6.5546875" style="474" customWidth="1"/>
    <col min="14866" max="15109" width="8.88671875" style="474"/>
    <col min="15110" max="15110" width="26.44140625" style="474" customWidth="1"/>
    <col min="15111" max="15114" width="7" style="474" customWidth="1"/>
    <col min="15115" max="15117" width="7" style="474" bestFit="1" customWidth="1"/>
    <col min="15118" max="15120" width="7" style="474" customWidth="1"/>
    <col min="15121" max="15121" width="6.5546875" style="474" customWidth="1"/>
    <col min="15122" max="15365" width="8.88671875" style="474"/>
    <col min="15366" max="15366" width="26.44140625" style="474" customWidth="1"/>
    <col min="15367" max="15370" width="7" style="474" customWidth="1"/>
    <col min="15371" max="15373" width="7" style="474" bestFit="1" customWidth="1"/>
    <col min="15374" max="15376" width="7" style="474" customWidth="1"/>
    <col min="15377" max="15377" width="6.5546875" style="474" customWidth="1"/>
    <col min="15378" max="15621" width="8.88671875" style="474"/>
    <col min="15622" max="15622" width="26.44140625" style="474" customWidth="1"/>
    <col min="15623" max="15626" width="7" style="474" customWidth="1"/>
    <col min="15627" max="15629" width="7" style="474" bestFit="1" customWidth="1"/>
    <col min="15630" max="15632" width="7" style="474" customWidth="1"/>
    <col min="15633" max="15633" width="6.5546875" style="474" customWidth="1"/>
    <col min="15634" max="15877" width="8.88671875" style="474"/>
    <col min="15878" max="15878" width="26.44140625" style="474" customWidth="1"/>
    <col min="15879" max="15882" width="7" style="474" customWidth="1"/>
    <col min="15883" max="15885" width="7" style="474" bestFit="1" customWidth="1"/>
    <col min="15886" max="15888" width="7" style="474" customWidth="1"/>
    <col min="15889" max="15889" width="6.5546875" style="474" customWidth="1"/>
    <col min="15890" max="16133" width="8.88671875" style="474"/>
    <col min="16134" max="16134" width="26.44140625" style="474" customWidth="1"/>
    <col min="16135" max="16138" width="7" style="474" customWidth="1"/>
    <col min="16139" max="16141" width="7" style="474" bestFit="1" customWidth="1"/>
    <col min="16142" max="16144" width="7" style="474" customWidth="1"/>
    <col min="16145" max="16145" width="6.5546875" style="474" customWidth="1"/>
    <col min="16146" max="16384" width="8.88671875" style="474"/>
  </cols>
  <sheetData>
    <row r="1" spans="1:24" ht="11.1" customHeight="1">
      <c r="A1" s="501" t="s">
        <v>487</v>
      </c>
      <c r="B1" s="501"/>
      <c r="C1" s="501"/>
      <c r="D1" s="501"/>
      <c r="E1" s="501"/>
      <c r="F1" s="501"/>
      <c r="G1" s="501"/>
      <c r="H1" s="501"/>
      <c r="I1" s="501"/>
      <c r="J1" s="501"/>
      <c r="K1" s="500"/>
      <c r="L1" s="500"/>
      <c r="M1" s="500"/>
      <c r="N1" s="499"/>
      <c r="O1" s="499"/>
      <c r="P1" s="499"/>
      <c r="Q1" s="499"/>
    </row>
    <row r="2" spans="1:24" ht="13.5" customHeight="1">
      <c r="A2" s="501" t="s">
        <v>486</v>
      </c>
      <c r="B2" s="501"/>
      <c r="C2" s="501"/>
      <c r="D2" s="501"/>
      <c r="E2" s="501"/>
      <c r="F2" s="501"/>
      <c r="G2" s="501"/>
      <c r="H2" s="501"/>
      <c r="I2" s="501"/>
      <c r="J2" s="501"/>
      <c r="K2" s="500"/>
      <c r="L2" s="500"/>
      <c r="M2" s="500"/>
      <c r="N2" s="499"/>
      <c r="O2" s="499"/>
      <c r="P2" s="499"/>
      <c r="Q2" s="499"/>
    </row>
    <row r="3" spans="1:24" ht="12" customHeight="1">
      <c r="A3" s="501" t="s">
        <v>458</v>
      </c>
      <c r="B3" s="501"/>
      <c r="C3" s="501"/>
      <c r="D3" s="501"/>
      <c r="E3" s="501"/>
      <c r="F3" s="501"/>
      <c r="G3" s="501"/>
      <c r="H3" s="501"/>
      <c r="I3" s="501"/>
      <c r="J3" s="501"/>
      <c r="K3" s="500"/>
      <c r="L3" s="500"/>
      <c r="M3" s="500"/>
      <c r="N3" s="499"/>
      <c r="O3" s="499"/>
      <c r="P3" s="499"/>
      <c r="Q3" s="499"/>
    </row>
    <row r="4" spans="1:24">
      <c r="A4" s="498"/>
      <c r="B4" s="498"/>
      <c r="C4" s="498"/>
      <c r="D4" s="498"/>
      <c r="E4" s="498"/>
      <c r="F4" s="498"/>
      <c r="G4" s="498"/>
      <c r="H4" s="498"/>
      <c r="I4" s="498"/>
      <c r="J4" s="498"/>
      <c r="K4" s="496"/>
      <c r="L4" s="496"/>
      <c r="N4" s="496"/>
      <c r="O4" s="497"/>
      <c r="P4" s="496"/>
      <c r="Q4" s="496"/>
    </row>
    <row r="5" spans="1:24" s="493" customFormat="1" ht="16.5" customHeight="1">
      <c r="A5" s="495" t="s">
        <v>485</v>
      </c>
      <c r="B5" s="495">
        <v>2015</v>
      </c>
      <c r="C5" s="495">
        <v>2014</v>
      </c>
      <c r="D5" s="495">
        <v>2013</v>
      </c>
      <c r="E5" s="495">
        <v>2012</v>
      </c>
      <c r="F5" s="495">
        <v>2011</v>
      </c>
      <c r="G5" s="495">
        <v>2010</v>
      </c>
      <c r="H5" s="495">
        <v>2009</v>
      </c>
      <c r="I5" s="495">
        <v>2008</v>
      </c>
      <c r="J5" s="495">
        <v>2007</v>
      </c>
      <c r="K5" s="495">
        <v>2006</v>
      </c>
      <c r="L5" s="495">
        <v>2005</v>
      </c>
      <c r="M5" s="495">
        <v>2004</v>
      </c>
      <c r="N5" s="495">
        <v>2003</v>
      </c>
      <c r="O5" s="495">
        <v>2002</v>
      </c>
      <c r="P5" s="495">
        <v>2001</v>
      </c>
      <c r="Q5" s="494"/>
      <c r="R5" s="475"/>
      <c r="S5" s="475"/>
      <c r="T5" s="475"/>
      <c r="U5" s="475"/>
      <c r="V5" s="475"/>
      <c r="W5" s="475"/>
      <c r="X5" s="475"/>
    </row>
    <row r="6" spans="1:24">
      <c r="A6" s="492" t="s">
        <v>20</v>
      </c>
      <c r="B6" s="491">
        <f t="shared" ref="B6:P6" si="0">(B8+B9+B11)</f>
        <v>20173</v>
      </c>
      <c r="C6" s="491">
        <f t="shared" si="0"/>
        <v>21533</v>
      </c>
      <c r="D6" s="491">
        <f t="shared" si="0"/>
        <v>18218</v>
      </c>
      <c r="E6" s="491">
        <f t="shared" si="0"/>
        <v>18835</v>
      </c>
      <c r="F6" s="491">
        <f t="shared" si="0"/>
        <v>18677</v>
      </c>
      <c r="G6" s="491">
        <f t="shared" si="0"/>
        <v>17603</v>
      </c>
      <c r="H6" s="491">
        <f t="shared" si="0"/>
        <v>25337</v>
      </c>
      <c r="I6" s="491">
        <f t="shared" si="0"/>
        <v>23686</v>
      </c>
      <c r="J6" s="491">
        <f t="shared" si="0"/>
        <v>22342</v>
      </c>
      <c r="K6" s="491">
        <f t="shared" si="0"/>
        <v>20491</v>
      </c>
      <c r="L6" s="491">
        <f t="shared" si="0"/>
        <v>20466</v>
      </c>
      <c r="M6" s="491">
        <f t="shared" si="0"/>
        <v>22057</v>
      </c>
      <c r="N6" s="491">
        <f t="shared" si="0"/>
        <v>21851</v>
      </c>
      <c r="O6" s="491">
        <f t="shared" si="0"/>
        <v>27746</v>
      </c>
      <c r="P6" s="491">
        <f t="shared" si="0"/>
        <v>25436</v>
      </c>
      <c r="Q6" s="490"/>
    </row>
    <row r="7" spans="1:24">
      <c r="A7" s="484" t="s">
        <v>59</v>
      </c>
      <c r="B7" s="489"/>
      <c r="C7" s="489"/>
      <c r="D7" s="489"/>
      <c r="E7" s="489"/>
      <c r="F7" s="489"/>
      <c r="G7" s="489"/>
      <c r="H7" s="489"/>
      <c r="I7" s="489"/>
      <c r="J7" s="488"/>
      <c r="K7" s="488"/>
      <c r="L7" s="488"/>
      <c r="M7" s="488"/>
      <c r="N7" s="488"/>
      <c r="O7" s="488"/>
      <c r="P7" s="488"/>
      <c r="Q7" s="487"/>
    </row>
    <row r="8" spans="1:24">
      <c r="A8" s="485" t="s">
        <v>211</v>
      </c>
      <c r="B8" s="329">
        <v>8613</v>
      </c>
      <c r="C8" s="329">
        <v>8892</v>
      </c>
      <c r="D8" s="329">
        <v>7827</v>
      </c>
      <c r="E8" s="329">
        <v>7963</v>
      </c>
      <c r="F8" s="329">
        <v>7837</v>
      </c>
      <c r="G8" s="329">
        <v>7607</v>
      </c>
      <c r="H8" s="482">
        <v>11283</v>
      </c>
      <c r="I8" s="482">
        <v>10703</v>
      </c>
      <c r="J8" s="482">
        <v>10293</v>
      </c>
      <c r="K8" s="482">
        <v>9490</v>
      </c>
      <c r="L8" s="482">
        <v>9452</v>
      </c>
      <c r="M8" s="482">
        <v>10486</v>
      </c>
      <c r="N8" s="482">
        <v>10858</v>
      </c>
      <c r="O8" s="482">
        <v>13891</v>
      </c>
      <c r="P8" s="482">
        <v>12547</v>
      </c>
      <c r="Q8" s="486"/>
    </row>
    <row r="9" spans="1:24">
      <c r="A9" s="485" t="s">
        <v>251</v>
      </c>
      <c r="B9" s="482">
        <v>9591</v>
      </c>
      <c r="C9" s="482">
        <v>10225</v>
      </c>
      <c r="D9" s="483">
        <v>8496</v>
      </c>
      <c r="E9" s="482">
        <v>9005</v>
      </c>
      <c r="F9" s="483">
        <v>8865</v>
      </c>
      <c r="G9" s="482">
        <v>8391</v>
      </c>
      <c r="H9" s="482">
        <v>11753</v>
      </c>
      <c r="I9" s="482">
        <v>10916</v>
      </c>
      <c r="J9" s="462">
        <v>9735</v>
      </c>
      <c r="K9" s="462">
        <v>8999</v>
      </c>
      <c r="L9" s="462">
        <v>9168</v>
      </c>
      <c r="M9" s="462">
        <v>10144</v>
      </c>
      <c r="N9" s="462">
        <v>9979</v>
      </c>
      <c r="O9" s="462">
        <v>12779</v>
      </c>
      <c r="P9" s="462">
        <v>12077</v>
      </c>
      <c r="Q9" s="477"/>
    </row>
    <row r="10" spans="1:24">
      <c r="A10" s="484"/>
      <c r="B10" s="482"/>
      <c r="C10" s="482"/>
      <c r="D10" s="483"/>
      <c r="E10" s="482"/>
      <c r="F10" s="483"/>
      <c r="G10" s="482"/>
      <c r="H10" s="482"/>
      <c r="I10" s="482"/>
      <c r="J10" s="481"/>
      <c r="K10" s="481"/>
      <c r="L10" s="481"/>
      <c r="M10" s="481"/>
      <c r="N10" s="481"/>
      <c r="O10" s="481"/>
      <c r="P10" s="480"/>
      <c r="Q10" s="480"/>
    </row>
    <row r="11" spans="1:24">
      <c r="A11" s="479" t="s">
        <v>429</v>
      </c>
      <c r="B11" s="461">
        <v>1969</v>
      </c>
      <c r="C11" s="461">
        <v>2416</v>
      </c>
      <c r="D11" s="478">
        <v>1895</v>
      </c>
      <c r="E11" s="461">
        <v>1867</v>
      </c>
      <c r="F11" s="478">
        <v>1975</v>
      </c>
      <c r="G11" s="461">
        <v>1605</v>
      </c>
      <c r="H11" s="461">
        <v>2301</v>
      </c>
      <c r="I11" s="461">
        <v>2067</v>
      </c>
      <c r="J11" s="461">
        <v>2314</v>
      </c>
      <c r="K11" s="461">
        <v>2002</v>
      </c>
      <c r="L11" s="461">
        <v>1846</v>
      </c>
      <c r="M11" s="461">
        <v>1427</v>
      </c>
      <c r="N11" s="461">
        <v>1014</v>
      </c>
      <c r="O11" s="461">
        <v>1076</v>
      </c>
      <c r="P11" s="461">
        <v>812</v>
      </c>
      <c r="Q11" s="477"/>
    </row>
    <row r="12" spans="1:24">
      <c r="Q12" s="476"/>
    </row>
    <row r="13" spans="1:24">
      <c r="K13" s="475"/>
      <c r="L13" s="475"/>
      <c r="Q13" s="475"/>
    </row>
    <row r="14" spans="1:24">
      <c r="K14" s="475"/>
      <c r="L14" s="475"/>
      <c r="Q14" s="475"/>
    </row>
    <row r="15" spans="1:24">
      <c r="K15" s="475"/>
      <c r="L15" s="475"/>
      <c r="Q15" s="475"/>
    </row>
    <row r="16" spans="1:24">
      <c r="K16" s="475"/>
      <c r="L16" s="475"/>
      <c r="Q16" s="475"/>
    </row>
    <row r="17" spans="11:17">
      <c r="K17" s="475"/>
      <c r="L17" s="475"/>
      <c r="Q17" s="475"/>
    </row>
    <row r="18" spans="11:17">
      <c r="K18" s="475"/>
      <c r="L18" s="475"/>
      <c r="Q18" s="475"/>
    </row>
    <row r="19" spans="11:17">
      <c r="K19" s="475"/>
      <c r="L19" s="475"/>
      <c r="Q19" s="475"/>
    </row>
    <row r="20" spans="11:17">
      <c r="K20" s="475"/>
      <c r="L20" s="475"/>
      <c r="Q20" s="475"/>
    </row>
    <row r="21" spans="11:17">
      <c r="K21" s="475"/>
      <c r="L21" s="475"/>
      <c r="Q21" s="475"/>
    </row>
    <row r="22" spans="11:17">
      <c r="K22" s="475"/>
      <c r="L22" s="475"/>
      <c r="Q22" s="475"/>
    </row>
    <row r="23" spans="11:17">
      <c r="K23" s="475"/>
      <c r="L23" s="475"/>
      <c r="Q23" s="475"/>
    </row>
    <row r="24" spans="11:17">
      <c r="K24" s="475"/>
      <c r="L24" s="475"/>
      <c r="Q24" s="475"/>
    </row>
    <row r="25" spans="11:17">
      <c r="K25" s="475"/>
      <c r="L25" s="475"/>
      <c r="Q25" s="475"/>
    </row>
    <row r="26" spans="11:17">
      <c r="K26" s="475"/>
      <c r="L26" s="475"/>
      <c r="Q26" s="475"/>
    </row>
    <row r="27" spans="11:17">
      <c r="K27" s="475"/>
      <c r="L27" s="475"/>
      <c r="Q27" s="475"/>
    </row>
    <row r="28" spans="11:17">
      <c r="K28" s="475"/>
      <c r="L28" s="475"/>
      <c r="Q28" s="475"/>
    </row>
    <row r="29" spans="11:17">
      <c r="K29" s="475"/>
      <c r="L29" s="475"/>
      <c r="Q29" s="475"/>
    </row>
    <row r="30" spans="11:17">
      <c r="K30" s="475"/>
      <c r="L30" s="475"/>
      <c r="Q30" s="475"/>
    </row>
    <row r="31" spans="11:17">
      <c r="K31" s="475"/>
      <c r="L31" s="475"/>
      <c r="Q31" s="475"/>
    </row>
    <row r="32" spans="11:17">
      <c r="K32" s="475"/>
      <c r="L32" s="475"/>
      <c r="Q32" s="475"/>
    </row>
    <row r="33" spans="11:17">
      <c r="K33" s="475"/>
      <c r="L33" s="475"/>
      <c r="Q33" s="475"/>
    </row>
    <row r="34" spans="11:17">
      <c r="K34" s="475"/>
      <c r="L34" s="475"/>
      <c r="Q34" s="475"/>
    </row>
    <row r="35" spans="11:17">
      <c r="K35" s="475"/>
      <c r="L35" s="475"/>
      <c r="Q35" s="475"/>
    </row>
    <row r="36" spans="11:17">
      <c r="K36" s="475"/>
      <c r="L36" s="475"/>
      <c r="Q36" s="475"/>
    </row>
    <row r="37" spans="11:17">
      <c r="K37" s="475"/>
      <c r="L37" s="475"/>
      <c r="Q37" s="475"/>
    </row>
    <row r="38" spans="11:17">
      <c r="K38" s="475"/>
      <c r="L38" s="475"/>
      <c r="Q38" s="475"/>
    </row>
    <row r="39" spans="11:17">
      <c r="K39" s="475"/>
      <c r="L39" s="475"/>
      <c r="Q39" s="475"/>
    </row>
    <row r="40" spans="11:17">
      <c r="K40" s="475"/>
      <c r="L40" s="475"/>
      <c r="Q40" s="475"/>
    </row>
  </sheetData>
  <pageMargins left="0.5" right="0.25" top="1" bottom="1" header="0.5" footer="0.5"/>
  <pageSetup firstPageNumber="30" orientation="portrait" useFirstPageNumber="1" horizontalDpi="4294967292" verticalDpi="4294967292" r:id="rId1"/>
  <headerFooter alignWithMargins="0">
    <oddFooter>&amp;C&amp;"Times New Roman,Regular" &amp;P of 31</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30"/>
  <sheetViews>
    <sheetView showGridLines="0" zoomScaleNormal="100" workbookViewId="0">
      <selection activeCell="R1" sqref="R1"/>
    </sheetView>
  </sheetViews>
  <sheetFormatPr defaultColWidth="10.88671875" defaultRowHeight="10.199999999999999"/>
  <cols>
    <col min="1" max="1" width="14.6640625" style="503" customWidth="1"/>
    <col min="2" max="10" width="6.6640625" style="503" customWidth="1"/>
    <col min="11" max="11" width="6.6640625" style="503" bestFit="1" customWidth="1"/>
    <col min="12" max="16" width="6.6640625" style="503" hidden="1" customWidth="1"/>
    <col min="17" max="17" width="6.6640625" style="503" customWidth="1"/>
    <col min="18" max="16384" width="10.88671875" style="503"/>
  </cols>
  <sheetData>
    <row r="1" spans="1:22">
      <c r="A1" s="536" t="s">
        <v>505</v>
      </c>
      <c r="B1" s="536"/>
      <c r="C1" s="536"/>
      <c r="D1" s="536"/>
      <c r="E1" s="536"/>
      <c r="F1" s="536"/>
      <c r="G1" s="536"/>
      <c r="H1" s="536"/>
      <c r="I1" s="536"/>
      <c r="J1" s="532"/>
      <c r="K1" s="532"/>
      <c r="L1" s="534"/>
      <c r="M1" s="532"/>
      <c r="N1" s="533"/>
      <c r="O1" s="532"/>
      <c r="P1" s="532"/>
      <c r="Q1" s="532"/>
    </row>
    <row r="2" spans="1:22" ht="13.5" customHeight="1">
      <c r="A2" s="536" t="s">
        <v>504</v>
      </c>
      <c r="B2" s="536"/>
      <c r="C2" s="536"/>
      <c r="D2" s="536"/>
      <c r="E2" s="536"/>
      <c r="F2" s="536"/>
      <c r="G2" s="536"/>
      <c r="H2" s="536"/>
      <c r="I2" s="536"/>
      <c r="J2" s="532"/>
      <c r="K2" s="532"/>
      <c r="L2" s="534"/>
      <c r="M2" s="532"/>
      <c r="N2" s="533"/>
      <c r="O2" s="532"/>
      <c r="P2" s="532"/>
      <c r="Q2" s="532"/>
    </row>
    <row r="3" spans="1:22" ht="12.75" customHeight="1">
      <c r="A3" s="535" t="s">
        <v>503</v>
      </c>
      <c r="B3" s="535"/>
      <c r="C3" s="535"/>
      <c r="D3" s="535"/>
      <c r="E3" s="535"/>
      <c r="F3" s="535"/>
      <c r="G3" s="535"/>
      <c r="H3" s="535"/>
      <c r="I3" s="535"/>
      <c r="J3" s="534"/>
      <c r="K3" s="534"/>
      <c r="L3" s="534"/>
      <c r="M3" s="533"/>
      <c r="N3" s="533"/>
      <c r="O3" s="533"/>
      <c r="P3" s="532"/>
      <c r="Q3" s="532"/>
    </row>
    <row r="4" spans="1:22">
      <c r="A4" s="530"/>
      <c r="B4" s="530"/>
      <c r="C4" s="530"/>
      <c r="D4" s="530"/>
      <c r="E4" s="530"/>
      <c r="F4" s="530"/>
      <c r="G4" s="530"/>
      <c r="H4" s="530"/>
      <c r="I4" s="530"/>
      <c r="J4" s="530"/>
      <c r="K4" s="530"/>
      <c r="L4" s="531"/>
      <c r="M4" s="530"/>
      <c r="N4" s="511"/>
      <c r="O4" s="530"/>
      <c r="P4" s="529"/>
      <c r="Q4" s="529"/>
    </row>
    <row r="5" spans="1:22" s="525" customFormat="1" ht="16.5" customHeight="1">
      <c r="A5" s="528" t="s">
        <v>502</v>
      </c>
      <c r="B5" s="527">
        <v>2015</v>
      </c>
      <c r="C5" s="527">
        <v>2014</v>
      </c>
      <c r="D5" s="527">
        <v>2013</v>
      </c>
      <c r="E5" s="527">
        <v>2012</v>
      </c>
      <c r="F5" s="527">
        <v>2011</v>
      </c>
      <c r="G5" s="527">
        <v>2010</v>
      </c>
      <c r="H5" s="527">
        <v>2009</v>
      </c>
      <c r="I5" s="527">
        <v>2008</v>
      </c>
      <c r="J5" s="527">
        <v>2007</v>
      </c>
      <c r="K5" s="527">
        <v>2006</v>
      </c>
      <c r="L5" s="527">
        <v>2005</v>
      </c>
      <c r="M5" s="527">
        <v>2004</v>
      </c>
      <c r="N5" s="527">
        <v>2003</v>
      </c>
      <c r="O5" s="527">
        <v>2002</v>
      </c>
      <c r="P5" s="527">
        <v>2001</v>
      </c>
      <c r="Q5" s="526"/>
    </row>
    <row r="6" spans="1:22" ht="12.75" customHeight="1">
      <c r="A6" s="524" t="s">
        <v>501</v>
      </c>
      <c r="B6" s="523">
        <f t="shared" ref="B6:P6" si="0">SUM(B7:B18)</f>
        <v>47381</v>
      </c>
      <c r="C6" s="523">
        <f t="shared" si="0"/>
        <v>47407</v>
      </c>
      <c r="D6" s="523">
        <f t="shared" si="0"/>
        <v>49566.37266666667</v>
      </c>
      <c r="E6" s="523">
        <f t="shared" si="0"/>
        <v>54369.93</v>
      </c>
      <c r="F6" s="523">
        <f t="shared" si="0"/>
        <v>55298</v>
      </c>
      <c r="G6" s="523">
        <f t="shared" si="0"/>
        <v>54064</v>
      </c>
      <c r="H6" s="523">
        <f t="shared" si="0"/>
        <v>54876</v>
      </c>
      <c r="I6" s="523">
        <f t="shared" si="0"/>
        <v>61194</v>
      </c>
      <c r="J6" s="523">
        <f t="shared" si="0"/>
        <v>66953</v>
      </c>
      <c r="K6" s="523">
        <f t="shared" si="0"/>
        <v>61448</v>
      </c>
      <c r="L6" s="523">
        <f t="shared" si="0"/>
        <v>53576</v>
      </c>
      <c r="M6" s="523">
        <f t="shared" si="0"/>
        <v>58362</v>
      </c>
      <c r="N6" s="523">
        <f t="shared" si="0"/>
        <v>55446</v>
      </c>
      <c r="O6" s="523">
        <f t="shared" si="0"/>
        <v>65421</v>
      </c>
      <c r="P6" s="523">
        <f t="shared" si="0"/>
        <v>61839</v>
      </c>
      <c r="Q6" s="522"/>
    </row>
    <row r="7" spans="1:22" ht="12.75" customHeight="1">
      <c r="A7" s="521" t="s">
        <v>500</v>
      </c>
      <c r="B7" s="519">
        <v>3805</v>
      </c>
      <c r="C7" s="519">
        <v>3882</v>
      </c>
      <c r="D7" s="519">
        <v>4480.3333333333339</v>
      </c>
      <c r="E7" s="519">
        <v>4637</v>
      </c>
      <c r="F7" s="519">
        <v>4319</v>
      </c>
      <c r="G7" s="519">
        <v>4232</v>
      </c>
      <c r="H7" s="519">
        <v>4466</v>
      </c>
      <c r="I7" s="519">
        <v>5628</v>
      </c>
      <c r="J7" s="519">
        <v>5343</v>
      </c>
      <c r="K7" s="519">
        <v>4489</v>
      </c>
      <c r="L7" s="519">
        <v>4248</v>
      </c>
      <c r="M7" s="519">
        <v>4747</v>
      </c>
      <c r="N7" s="519">
        <v>5346</v>
      </c>
      <c r="O7" s="519">
        <v>4954</v>
      </c>
      <c r="P7" s="519">
        <v>4883</v>
      </c>
      <c r="Q7" s="515"/>
    </row>
    <row r="8" spans="1:22" ht="12.75" customHeight="1">
      <c r="A8" s="521" t="s">
        <v>499</v>
      </c>
      <c r="B8" s="519">
        <v>3327</v>
      </c>
      <c r="C8" s="519">
        <v>3154</v>
      </c>
      <c r="D8" s="519">
        <v>3921.333333333333</v>
      </c>
      <c r="E8" s="519">
        <v>4187</v>
      </c>
      <c r="F8" s="519">
        <v>3841</v>
      </c>
      <c r="G8" s="519">
        <v>3719</v>
      </c>
      <c r="H8" s="519">
        <v>4347</v>
      </c>
      <c r="I8" s="519">
        <v>4752</v>
      </c>
      <c r="J8" s="519">
        <v>4701</v>
      </c>
      <c r="K8" s="519">
        <v>3951</v>
      </c>
      <c r="L8" s="519">
        <v>3824</v>
      </c>
      <c r="M8" s="519">
        <v>4317</v>
      </c>
      <c r="N8" s="519">
        <v>4114</v>
      </c>
      <c r="O8" s="519">
        <v>4602</v>
      </c>
      <c r="P8" s="519">
        <v>4442</v>
      </c>
      <c r="Q8" s="515"/>
    </row>
    <row r="9" spans="1:22" ht="12.75" customHeight="1">
      <c r="A9" s="521" t="s">
        <v>498</v>
      </c>
      <c r="B9" s="519">
        <v>3833</v>
      </c>
      <c r="C9" s="519">
        <v>3451</v>
      </c>
      <c r="D9" s="519">
        <v>4661.7060000000001</v>
      </c>
      <c r="E9" s="519">
        <v>4531</v>
      </c>
      <c r="F9" s="519">
        <v>4762</v>
      </c>
      <c r="G9" s="519">
        <v>4390</v>
      </c>
      <c r="H9" s="519">
        <v>4414</v>
      </c>
      <c r="I9" s="519">
        <v>4944</v>
      </c>
      <c r="J9" s="519">
        <v>5523</v>
      </c>
      <c r="K9" s="519">
        <v>4605</v>
      </c>
      <c r="L9" s="519">
        <v>4687</v>
      </c>
      <c r="M9" s="519">
        <v>4853</v>
      </c>
      <c r="N9" s="519">
        <v>4306</v>
      </c>
      <c r="O9" s="519">
        <v>4897</v>
      </c>
      <c r="P9" s="519">
        <v>5273</v>
      </c>
      <c r="Q9" s="515"/>
    </row>
    <row r="10" spans="1:22" ht="12.75" customHeight="1">
      <c r="A10" s="521" t="s">
        <v>497</v>
      </c>
      <c r="B10" s="519">
        <v>3918</v>
      </c>
      <c r="C10" s="519">
        <v>3881</v>
      </c>
      <c r="D10" s="519">
        <v>3693</v>
      </c>
      <c r="E10" s="519">
        <v>4199</v>
      </c>
      <c r="F10" s="519">
        <v>4201</v>
      </c>
      <c r="G10" s="519">
        <v>4432</v>
      </c>
      <c r="H10" s="519">
        <v>4402</v>
      </c>
      <c r="I10" s="519">
        <v>5061</v>
      </c>
      <c r="J10" s="519">
        <v>5162</v>
      </c>
      <c r="K10" s="519">
        <v>4375</v>
      </c>
      <c r="L10" s="519">
        <v>4486</v>
      </c>
      <c r="M10" s="519">
        <v>4616</v>
      </c>
      <c r="N10" s="519">
        <v>4294</v>
      </c>
      <c r="O10" s="519">
        <v>5313</v>
      </c>
      <c r="P10" s="519">
        <v>4584</v>
      </c>
      <c r="Q10" s="515"/>
    </row>
    <row r="11" spans="1:22" ht="12.75" customHeight="1">
      <c r="A11" s="521" t="s">
        <v>496</v>
      </c>
      <c r="B11" s="519">
        <v>3882</v>
      </c>
      <c r="C11" s="519">
        <v>4159</v>
      </c>
      <c r="D11" s="519">
        <v>4029</v>
      </c>
      <c r="E11" s="519">
        <v>4735.7199999999993</v>
      </c>
      <c r="F11" s="519">
        <v>4590</v>
      </c>
      <c r="G11" s="519">
        <v>4346</v>
      </c>
      <c r="H11" s="519">
        <v>4736</v>
      </c>
      <c r="I11" s="519">
        <v>5363</v>
      </c>
      <c r="J11" s="519">
        <v>6094</v>
      </c>
      <c r="K11" s="519">
        <v>5217</v>
      </c>
      <c r="L11" s="519">
        <v>4706</v>
      </c>
      <c r="M11" s="519">
        <v>4613</v>
      </c>
      <c r="N11" s="519">
        <v>4982</v>
      </c>
      <c r="O11" s="519">
        <v>5196</v>
      </c>
      <c r="P11" s="519">
        <v>5644</v>
      </c>
      <c r="Q11" s="515"/>
    </row>
    <row r="12" spans="1:22" ht="12.75" customHeight="1">
      <c r="A12" s="521" t="s">
        <v>495</v>
      </c>
      <c r="B12" s="519">
        <v>4856</v>
      </c>
      <c r="C12" s="519">
        <v>4614</v>
      </c>
      <c r="D12" s="519">
        <v>4336</v>
      </c>
      <c r="E12" s="519">
        <v>5133.25</v>
      </c>
      <c r="F12" s="519">
        <v>5190</v>
      </c>
      <c r="G12" s="519">
        <v>5224</v>
      </c>
      <c r="H12" s="519">
        <v>5231</v>
      </c>
      <c r="I12" s="519">
        <v>5956</v>
      </c>
      <c r="J12" s="519">
        <v>6401</v>
      </c>
      <c r="K12" s="519">
        <v>6050</v>
      </c>
      <c r="L12" s="519">
        <v>5509</v>
      </c>
      <c r="M12" s="519">
        <v>5485</v>
      </c>
      <c r="N12" s="519">
        <v>5531</v>
      </c>
      <c r="O12" s="519">
        <v>6197</v>
      </c>
      <c r="P12" s="519">
        <v>6560</v>
      </c>
      <c r="Q12" s="515"/>
    </row>
    <row r="13" spans="1:22" ht="12.75" customHeight="1">
      <c r="A13" s="520" t="s">
        <v>494</v>
      </c>
      <c r="B13" s="519">
        <v>4659</v>
      </c>
      <c r="C13" s="519">
        <v>4833</v>
      </c>
      <c r="D13" s="519">
        <v>4789</v>
      </c>
      <c r="E13" s="519">
        <v>5098.71</v>
      </c>
      <c r="F13" s="519">
        <v>5286</v>
      </c>
      <c r="G13" s="519">
        <v>5130</v>
      </c>
      <c r="H13" s="519">
        <v>5470</v>
      </c>
      <c r="I13" s="519">
        <v>6265</v>
      </c>
      <c r="J13" s="519">
        <v>6525</v>
      </c>
      <c r="K13" s="519">
        <v>5684</v>
      </c>
      <c r="L13" s="519">
        <v>5306</v>
      </c>
      <c r="M13" s="519">
        <v>6130</v>
      </c>
      <c r="N13" s="519">
        <v>6046</v>
      </c>
      <c r="O13" s="519">
        <v>7151</v>
      </c>
      <c r="P13" s="519">
        <v>6560</v>
      </c>
      <c r="Q13" s="515"/>
    </row>
    <row r="14" spans="1:22" ht="12.75" customHeight="1">
      <c r="A14" s="520" t="s">
        <v>493</v>
      </c>
      <c r="B14" s="519">
        <v>4867</v>
      </c>
      <c r="C14" s="519">
        <v>5104</v>
      </c>
      <c r="D14" s="519">
        <v>5492</v>
      </c>
      <c r="E14" s="519">
        <v>5957.97</v>
      </c>
      <c r="F14" s="519">
        <v>6506</v>
      </c>
      <c r="G14" s="519">
        <v>5985</v>
      </c>
      <c r="H14" s="519">
        <v>5739</v>
      </c>
      <c r="I14" s="519">
        <v>6127</v>
      </c>
      <c r="J14" s="519">
        <v>7541</v>
      </c>
      <c r="K14" s="519">
        <v>7203</v>
      </c>
      <c r="L14" s="519">
        <v>6284</v>
      </c>
      <c r="M14" s="519">
        <v>6145</v>
      </c>
      <c r="N14" s="519">
        <v>6216</v>
      </c>
      <c r="O14" s="519">
        <v>7278</v>
      </c>
      <c r="P14" s="519">
        <v>7355</v>
      </c>
      <c r="Q14" s="515"/>
    </row>
    <row r="15" spans="1:22" ht="12.75" customHeight="1">
      <c r="A15" s="520" t="s">
        <v>492</v>
      </c>
      <c r="B15" s="519">
        <v>4188</v>
      </c>
      <c r="C15" s="519">
        <v>4195</v>
      </c>
      <c r="D15" s="519">
        <v>4025</v>
      </c>
      <c r="E15" s="519">
        <v>4261.8399999999992</v>
      </c>
      <c r="F15" s="519">
        <v>4862</v>
      </c>
      <c r="G15" s="519">
        <v>4957</v>
      </c>
      <c r="H15" s="519">
        <v>4807</v>
      </c>
      <c r="I15" s="519">
        <v>5163</v>
      </c>
      <c r="J15" s="519">
        <v>5795</v>
      </c>
      <c r="K15" s="519">
        <v>6064</v>
      </c>
      <c r="L15" s="519">
        <v>4698</v>
      </c>
      <c r="M15" s="519">
        <v>5524</v>
      </c>
      <c r="N15" s="519">
        <v>5592</v>
      </c>
      <c r="O15" s="519">
        <v>6204</v>
      </c>
      <c r="P15" s="519">
        <v>4643</v>
      </c>
      <c r="Q15" s="515"/>
      <c r="V15" s="503" t="s">
        <v>165</v>
      </c>
    </row>
    <row r="16" spans="1:22" ht="12.75" customHeight="1">
      <c r="A16" s="520" t="s">
        <v>491</v>
      </c>
      <c r="B16" s="519">
        <v>3863</v>
      </c>
      <c r="C16" s="519">
        <v>3963</v>
      </c>
      <c r="D16" s="519">
        <v>3926</v>
      </c>
      <c r="E16" s="519">
        <v>4119.8000000000011</v>
      </c>
      <c r="F16" s="519">
        <v>4238</v>
      </c>
      <c r="G16" s="519">
        <v>4380</v>
      </c>
      <c r="H16" s="519">
        <v>4218</v>
      </c>
      <c r="I16" s="519">
        <v>4977</v>
      </c>
      <c r="J16" s="519">
        <v>5473</v>
      </c>
      <c r="K16" s="519">
        <v>5437</v>
      </c>
      <c r="L16" s="519">
        <v>3985</v>
      </c>
      <c r="M16" s="519">
        <v>4800</v>
      </c>
      <c r="N16" s="519">
        <v>5201</v>
      </c>
      <c r="O16" s="519">
        <v>5621</v>
      </c>
      <c r="P16" s="519">
        <v>5029</v>
      </c>
      <c r="Q16" s="515"/>
    </row>
    <row r="17" spans="1:17" ht="12.75" customHeight="1">
      <c r="A17" s="520" t="s">
        <v>490</v>
      </c>
      <c r="B17" s="519">
        <v>3061</v>
      </c>
      <c r="C17" s="519">
        <v>3133</v>
      </c>
      <c r="D17" s="519">
        <v>3293</v>
      </c>
      <c r="E17" s="519">
        <v>3907</v>
      </c>
      <c r="F17" s="519">
        <v>3881</v>
      </c>
      <c r="G17" s="519">
        <v>3733</v>
      </c>
      <c r="H17" s="519">
        <v>3423</v>
      </c>
      <c r="I17" s="519">
        <v>3554</v>
      </c>
      <c r="J17" s="519">
        <v>4583</v>
      </c>
      <c r="K17" s="519">
        <v>4468</v>
      </c>
      <c r="L17" s="519">
        <v>3443</v>
      </c>
      <c r="M17" s="519">
        <v>4353</v>
      </c>
      <c r="N17" s="519">
        <v>3818</v>
      </c>
      <c r="O17" s="519">
        <v>4287</v>
      </c>
      <c r="P17" s="519">
        <v>4095</v>
      </c>
      <c r="Q17" s="515"/>
    </row>
    <row r="18" spans="1:17" ht="12.75" customHeight="1">
      <c r="A18" s="518" t="s">
        <v>489</v>
      </c>
      <c r="B18" s="516">
        <v>3122</v>
      </c>
      <c r="C18" s="516">
        <v>3038</v>
      </c>
      <c r="D18" s="516">
        <v>2920</v>
      </c>
      <c r="E18" s="516">
        <v>3601.6400000000003</v>
      </c>
      <c r="F18" s="516">
        <v>3622</v>
      </c>
      <c r="G18" s="516">
        <v>3536</v>
      </c>
      <c r="H18" s="516">
        <v>3623</v>
      </c>
      <c r="I18" s="516">
        <v>3404</v>
      </c>
      <c r="J18" s="516">
        <v>3812</v>
      </c>
      <c r="K18" s="516">
        <v>3905</v>
      </c>
      <c r="L18" s="516">
        <v>2400</v>
      </c>
      <c r="M18" s="516">
        <f>2734+45</f>
        <v>2779</v>
      </c>
      <c r="N18" s="517" t="s">
        <v>53</v>
      </c>
      <c r="O18" s="516">
        <v>3721</v>
      </c>
      <c r="P18" s="516">
        <v>2771</v>
      </c>
      <c r="Q18" s="515"/>
    </row>
    <row r="19" spans="1:17">
      <c r="A19" s="514"/>
      <c r="B19" s="514"/>
      <c r="C19" s="514"/>
      <c r="D19" s="514"/>
      <c r="E19" s="514"/>
      <c r="F19" s="514"/>
      <c r="G19" s="514"/>
      <c r="H19" s="514"/>
      <c r="I19" s="514"/>
      <c r="J19" s="512"/>
      <c r="K19" s="512"/>
      <c r="L19" s="512"/>
      <c r="M19" s="512"/>
      <c r="N19" s="510"/>
      <c r="O19" s="512"/>
      <c r="P19" s="512"/>
      <c r="Q19" s="512"/>
    </row>
    <row r="20" spans="1:17" ht="11.4">
      <c r="A20" s="513" t="s">
        <v>488</v>
      </c>
      <c r="B20" s="513"/>
      <c r="C20" s="513"/>
      <c r="D20" s="513"/>
      <c r="E20" s="513"/>
      <c r="F20" s="513"/>
      <c r="G20" s="513"/>
      <c r="H20" s="513"/>
      <c r="I20" s="513"/>
      <c r="J20" s="512"/>
      <c r="K20" s="512"/>
      <c r="L20" s="511"/>
      <c r="M20" s="511"/>
      <c r="N20" s="510"/>
      <c r="O20" s="509"/>
      <c r="P20" s="508"/>
      <c r="Q20" s="508"/>
    </row>
    <row r="21" spans="1:17">
      <c r="A21" s="507"/>
      <c r="B21" s="507"/>
      <c r="C21" s="507"/>
      <c r="D21" s="507"/>
      <c r="E21" s="507"/>
      <c r="F21" s="507"/>
      <c r="G21" s="507"/>
      <c r="H21" s="507"/>
      <c r="I21" s="507"/>
      <c r="J21" s="507"/>
      <c r="K21" s="507"/>
      <c r="M21" s="505"/>
      <c r="N21" s="506"/>
      <c r="O21" s="505"/>
      <c r="P21" s="505"/>
      <c r="Q21" s="505"/>
    </row>
    <row r="22" spans="1:17" ht="12.6">
      <c r="J22" s="504"/>
      <c r="K22" s="504"/>
    </row>
    <row r="23" spans="1:17" ht="12.6">
      <c r="J23" s="504"/>
      <c r="K23" s="504"/>
    </row>
    <row r="24" spans="1:17" ht="12.6">
      <c r="J24" s="504"/>
      <c r="K24" s="504"/>
    </row>
    <row r="25" spans="1:17" ht="12.6">
      <c r="J25" s="504"/>
      <c r="K25" s="504"/>
    </row>
    <row r="26" spans="1:17" ht="12.6">
      <c r="J26" s="504"/>
      <c r="K26" s="504"/>
    </row>
    <row r="27" spans="1:17" ht="12.6">
      <c r="J27" s="504"/>
      <c r="K27" s="504"/>
    </row>
    <row r="28" spans="1:17" ht="12.6">
      <c r="J28" s="504"/>
      <c r="K28" s="504"/>
    </row>
    <row r="29" spans="1:17" ht="12.6">
      <c r="J29" s="504"/>
      <c r="K29" s="504"/>
    </row>
    <row r="30" spans="1:17" ht="12.6">
      <c r="J30" s="504"/>
      <c r="K30" s="504"/>
    </row>
  </sheetData>
  <pageMargins left="0.75" right="0.25" top="1" bottom="0.5" header="0.5" footer="0.5"/>
  <pageSetup firstPageNumber="31" orientation="portrait" useFirstPageNumber="1" horizontalDpi="4294967292" verticalDpi="4294967292" r:id="rId1"/>
  <headerFooter alignWithMargins="0">
    <oddFooter>&amp;C&amp;"Times New Roman,Regular"&amp;10&amp;P of 31</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6"/>
  <sheetViews>
    <sheetView showGridLines="0" zoomScaleNormal="100" workbookViewId="0">
      <selection activeCell="R1" sqref="R1"/>
    </sheetView>
  </sheetViews>
  <sheetFormatPr defaultColWidth="11.77734375" defaultRowHeight="10.199999999999999"/>
  <cols>
    <col min="1" max="1" width="20.44140625" style="3" customWidth="1"/>
    <col min="2" max="10" width="8.44140625" style="3" customWidth="1"/>
    <col min="11" max="11" width="8.44140625" style="1" customWidth="1"/>
    <col min="12" max="14" width="8.44140625" style="2" hidden="1" customWidth="1"/>
    <col min="15" max="15" width="8.44140625" style="1" hidden="1" customWidth="1"/>
    <col min="16" max="16" width="10.33203125" style="1" hidden="1" customWidth="1"/>
    <col min="17" max="17" width="9.33203125" style="1" customWidth="1"/>
    <col min="18" max="16384" width="11.77734375" style="1"/>
  </cols>
  <sheetData>
    <row r="1" spans="1:17">
      <c r="A1" s="35" t="s">
        <v>11</v>
      </c>
      <c r="B1" s="35"/>
      <c r="C1" s="35"/>
      <c r="D1" s="35"/>
      <c r="E1" s="35"/>
      <c r="F1" s="35"/>
      <c r="G1" s="35"/>
      <c r="H1" s="35"/>
      <c r="I1" s="35"/>
      <c r="J1" s="35"/>
      <c r="K1" s="32"/>
      <c r="L1" s="33"/>
      <c r="M1" s="33"/>
      <c r="N1" s="33"/>
      <c r="O1" s="32"/>
      <c r="P1" s="32"/>
    </row>
    <row r="2" spans="1:17" ht="13.5" customHeight="1">
      <c r="A2" s="35" t="s">
        <v>10</v>
      </c>
      <c r="B2" s="35"/>
      <c r="C2" s="35"/>
      <c r="D2" s="35"/>
      <c r="E2" s="35"/>
      <c r="F2" s="35"/>
      <c r="G2" s="35"/>
      <c r="H2" s="35"/>
      <c r="I2" s="35"/>
      <c r="J2" s="35"/>
      <c r="K2" s="32"/>
      <c r="L2" s="33"/>
      <c r="M2" s="33"/>
      <c r="N2" s="33"/>
      <c r="O2" s="32"/>
      <c r="P2" s="32"/>
    </row>
    <row r="3" spans="1:17">
      <c r="A3" s="188" t="s">
        <v>126</v>
      </c>
      <c r="B3" s="35"/>
      <c r="C3" s="35"/>
      <c r="D3" s="35"/>
      <c r="E3" s="35"/>
      <c r="F3" s="35"/>
      <c r="G3" s="35"/>
      <c r="H3" s="35"/>
      <c r="I3" s="35"/>
      <c r="J3" s="35"/>
      <c r="K3" s="32"/>
      <c r="L3" s="33"/>
      <c r="M3" s="33"/>
      <c r="N3" s="33"/>
      <c r="O3" s="32"/>
      <c r="P3" s="32"/>
    </row>
    <row r="4" spans="1:17">
      <c r="A4" s="34"/>
      <c r="B4" s="34"/>
      <c r="C4" s="34"/>
      <c r="D4" s="34"/>
      <c r="E4" s="34"/>
      <c r="F4" s="34"/>
      <c r="G4" s="34"/>
      <c r="H4" s="34"/>
      <c r="I4" s="34"/>
      <c r="J4" s="34"/>
      <c r="K4" s="32"/>
      <c r="L4" s="33"/>
      <c r="M4" s="33"/>
      <c r="N4" s="33"/>
      <c r="O4" s="32"/>
      <c r="P4" s="32"/>
    </row>
    <row r="5" spans="1:17" s="29" customFormat="1" ht="13.5" customHeight="1">
      <c r="A5" s="31" t="s">
        <v>9</v>
      </c>
      <c r="B5" s="31">
        <v>2015</v>
      </c>
      <c r="C5" s="31">
        <v>2014</v>
      </c>
      <c r="D5" s="31">
        <v>2013</v>
      </c>
      <c r="E5" s="31">
        <v>2012</v>
      </c>
      <c r="F5" s="31">
        <v>2011</v>
      </c>
      <c r="G5" s="31">
        <v>2010</v>
      </c>
      <c r="H5" s="31">
        <v>2009</v>
      </c>
      <c r="I5" s="31">
        <v>2008</v>
      </c>
      <c r="J5" s="31">
        <v>2007</v>
      </c>
      <c r="K5" s="31">
        <v>2006</v>
      </c>
      <c r="L5" s="31">
        <v>2005</v>
      </c>
      <c r="M5" s="31">
        <v>2004</v>
      </c>
      <c r="N5" s="31">
        <v>2003</v>
      </c>
      <c r="O5" s="31">
        <v>2002</v>
      </c>
      <c r="P5" s="31">
        <v>2001</v>
      </c>
      <c r="Q5" s="30"/>
    </row>
    <row r="6" spans="1:17" ht="24" customHeight="1">
      <c r="A6" s="27" t="s">
        <v>1</v>
      </c>
      <c r="B6" s="21">
        <f t="shared" ref="B6:P6" si="0">SUM(B7:B12)</f>
        <v>39287</v>
      </c>
      <c r="C6" s="21">
        <f t="shared" ref="C6" si="1">SUM(C7:C12)</f>
        <v>39322</v>
      </c>
      <c r="D6" s="21">
        <f t="shared" ref="D6" si="2">SUM(D7:D12)</f>
        <v>39621</v>
      </c>
      <c r="E6" s="21">
        <f t="shared" si="0"/>
        <v>40621</v>
      </c>
      <c r="F6" s="21">
        <f t="shared" si="0"/>
        <v>41316</v>
      </c>
      <c r="G6" s="21">
        <f t="shared" si="0"/>
        <v>42218</v>
      </c>
      <c r="H6" s="21">
        <f t="shared" si="0"/>
        <v>36808</v>
      </c>
      <c r="I6" s="21">
        <f t="shared" si="0"/>
        <v>37981</v>
      </c>
      <c r="J6" s="21">
        <f t="shared" si="0"/>
        <v>35784</v>
      </c>
      <c r="K6" s="21">
        <f t="shared" si="0"/>
        <v>36101</v>
      </c>
      <c r="L6" s="21">
        <f t="shared" si="0"/>
        <v>36584</v>
      </c>
      <c r="M6" s="21">
        <f t="shared" si="0"/>
        <v>37243</v>
      </c>
      <c r="N6" s="21">
        <f t="shared" si="0"/>
        <v>37694</v>
      </c>
      <c r="O6" s="21">
        <f t="shared" si="0"/>
        <v>38257</v>
      </c>
      <c r="P6" s="21">
        <f t="shared" si="0"/>
        <v>34706</v>
      </c>
      <c r="Q6" s="20"/>
    </row>
    <row r="7" spans="1:17">
      <c r="A7" s="210" t="s">
        <v>187</v>
      </c>
      <c r="B7" s="41">
        <v>14580</v>
      </c>
      <c r="C7" s="41">
        <v>14369</v>
      </c>
      <c r="D7" s="41">
        <v>14405</v>
      </c>
      <c r="E7" s="41">
        <v>14643</v>
      </c>
      <c r="F7" s="41">
        <v>14683</v>
      </c>
      <c r="G7" s="41">
        <v>14767</v>
      </c>
      <c r="H7" s="19">
        <v>8450</v>
      </c>
      <c r="I7" s="19">
        <v>9127</v>
      </c>
      <c r="J7" s="19">
        <v>9559</v>
      </c>
      <c r="K7" s="19">
        <v>9640</v>
      </c>
      <c r="L7" s="19">
        <v>9717</v>
      </c>
      <c r="M7" s="19">
        <v>9857</v>
      </c>
      <c r="N7" s="19">
        <v>9897</v>
      </c>
      <c r="O7" s="19">
        <v>10082</v>
      </c>
      <c r="P7" s="19">
        <v>10230</v>
      </c>
      <c r="Q7" s="15"/>
    </row>
    <row r="8" spans="1:17">
      <c r="A8" s="210" t="s">
        <v>209</v>
      </c>
      <c r="B8" s="41">
        <v>16</v>
      </c>
      <c r="C8" s="41">
        <v>16</v>
      </c>
      <c r="D8" s="41">
        <v>17</v>
      </c>
      <c r="E8" s="41">
        <v>16</v>
      </c>
      <c r="F8" s="41">
        <v>18</v>
      </c>
      <c r="G8" s="41">
        <v>12</v>
      </c>
      <c r="H8" s="19">
        <v>13</v>
      </c>
      <c r="I8" s="19">
        <v>20</v>
      </c>
      <c r="J8" s="19">
        <v>17</v>
      </c>
      <c r="K8" s="19">
        <v>17</v>
      </c>
      <c r="L8" s="19">
        <v>20</v>
      </c>
      <c r="M8" s="19">
        <v>21</v>
      </c>
      <c r="N8" s="19">
        <v>24</v>
      </c>
      <c r="O8" s="19">
        <v>23</v>
      </c>
      <c r="P8" s="19">
        <v>20</v>
      </c>
      <c r="Q8" s="15"/>
    </row>
    <row r="9" spans="1:17">
      <c r="A9" s="210" t="s">
        <v>210</v>
      </c>
      <c r="B9" s="41">
        <v>211</v>
      </c>
      <c r="C9" s="41">
        <v>192</v>
      </c>
      <c r="D9" s="41">
        <v>174</v>
      </c>
      <c r="E9" s="41">
        <v>152</v>
      </c>
      <c r="F9" s="41">
        <v>135</v>
      </c>
      <c r="G9" s="41">
        <v>118</v>
      </c>
      <c r="H9" s="19">
        <v>98</v>
      </c>
      <c r="I9" s="19">
        <v>79</v>
      </c>
      <c r="J9" s="19">
        <v>64</v>
      </c>
      <c r="K9" s="19">
        <v>26</v>
      </c>
      <c r="L9" s="19">
        <v>7</v>
      </c>
      <c r="M9" s="18" t="s">
        <v>7</v>
      </c>
      <c r="N9" s="18" t="s">
        <v>7</v>
      </c>
      <c r="O9" s="18" t="s">
        <v>7</v>
      </c>
      <c r="P9" s="18" t="s">
        <v>7</v>
      </c>
      <c r="Q9" s="17"/>
    </row>
    <row r="10" spans="1:17">
      <c r="A10" s="210" t="s">
        <v>208</v>
      </c>
      <c r="B10" s="41">
        <v>11339</v>
      </c>
      <c r="C10" s="41">
        <v>11652</v>
      </c>
      <c r="D10" s="41">
        <v>11909</v>
      </c>
      <c r="E10" s="41">
        <v>12456</v>
      </c>
      <c r="F10" s="41">
        <v>12927</v>
      </c>
      <c r="G10" s="41">
        <v>13566</v>
      </c>
      <c r="H10" s="19">
        <v>14322</v>
      </c>
      <c r="I10" s="19">
        <v>15015</v>
      </c>
      <c r="J10" s="19">
        <v>13694</v>
      </c>
      <c r="K10" s="19">
        <v>14111</v>
      </c>
      <c r="L10" s="19">
        <v>14517</v>
      </c>
      <c r="M10" s="19">
        <v>15036</v>
      </c>
      <c r="N10" s="19">
        <v>15487</v>
      </c>
      <c r="O10" s="19">
        <v>15906</v>
      </c>
      <c r="P10" s="19">
        <v>13894</v>
      </c>
      <c r="Q10" s="15"/>
    </row>
    <row r="11" spans="1:17">
      <c r="A11" s="210" t="s">
        <v>207</v>
      </c>
      <c r="B11" s="41">
        <v>6587</v>
      </c>
      <c r="C11" s="41">
        <v>6685</v>
      </c>
      <c r="D11" s="41">
        <v>6911</v>
      </c>
      <c r="E11" s="41">
        <v>7536</v>
      </c>
      <c r="F11" s="41">
        <v>7956</v>
      </c>
      <c r="G11" s="41">
        <v>8175</v>
      </c>
      <c r="H11" s="19">
        <v>8289</v>
      </c>
      <c r="I11" s="19">
        <v>8083</v>
      </c>
      <c r="J11" s="19">
        <v>7101</v>
      </c>
      <c r="K11" s="19">
        <v>7236</v>
      </c>
      <c r="L11" s="19">
        <v>7315</v>
      </c>
      <c r="M11" s="19">
        <v>7421</v>
      </c>
      <c r="N11" s="19">
        <v>7436</v>
      </c>
      <c r="O11" s="19">
        <v>7454</v>
      </c>
      <c r="P11" s="19">
        <v>5932</v>
      </c>
      <c r="Q11" s="15"/>
    </row>
    <row r="12" spans="1:17">
      <c r="A12" s="210" t="s">
        <v>206</v>
      </c>
      <c r="B12" s="41">
        <v>6554</v>
      </c>
      <c r="C12" s="41">
        <v>6408</v>
      </c>
      <c r="D12" s="41">
        <v>6205</v>
      </c>
      <c r="E12" s="41">
        <v>5818</v>
      </c>
      <c r="F12" s="41">
        <v>5597</v>
      </c>
      <c r="G12" s="41">
        <v>5580</v>
      </c>
      <c r="H12" s="19">
        <v>5636</v>
      </c>
      <c r="I12" s="19">
        <v>5657</v>
      </c>
      <c r="J12" s="19">
        <v>5349</v>
      </c>
      <c r="K12" s="19">
        <v>5071</v>
      </c>
      <c r="L12" s="19">
        <v>5008</v>
      </c>
      <c r="M12" s="19">
        <v>4908</v>
      </c>
      <c r="N12" s="19">
        <v>4850</v>
      </c>
      <c r="O12" s="19">
        <v>4792</v>
      </c>
      <c r="P12" s="19">
        <v>4630</v>
      </c>
      <c r="Q12" s="15"/>
    </row>
    <row r="13" spans="1:17" s="22" customFormat="1" ht="20.399999999999999">
      <c r="A13" s="209" t="s">
        <v>186</v>
      </c>
      <c r="B13" s="43">
        <v>6669</v>
      </c>
      <c r="C13" s="43">
        <v>6521</v>
      </c>
      <c r="D13" s="43">
        <v>6386</v>
      </c>
      <c r="E13" s="43">
        <v>6371</v>
      </c>
      <c r="F13" s="43">
        <v>6350</v>
      </c>
      <c r="G13" s="43">
        <v>6359</v>
      </c>
      <c r="H13" s="24">
        <v>6362</v>
      </c>
      <c r="I13" s="24">
        <v>6293</v>
      </c>
      <c r="J13" s="24">
        <v>6232</v>
      </c>
      <c r="K13" s="24">
        <v>6158</v>
      </c>
      <c r="L13" s="24">
        <v>6067</v>
      </c>
      <c r="M13" s="24">
        <v>5970</v>
      </c>
      <c r="N13" s="24">
        <v>5811</v>
      </c>
      <c r="O13" s="24">
        <v>5667</v>
      </c>
      <c r="P13" s="24">
        <v>5386</v>
      </c>
      <c r="Q13" s="23"/>
    </row>
    <row r="14" spans="1:17" ht="23.25" customHeight="1">
      <c r="A14" s="150" t="s">
        <v>0</v>
      </c>
      <c r="B14" s="21">
        <f t="shared" ref="B14:P14" si="3">SUM(B15:B22)</f>
        <v>183259</v>
      </c>
      <c r="C14" s="21">
        <f t="shared" si="3"/>
        <v>174000</v>
      </c>
      <c r="D14" s="21">
        <f t="shared" ref="D14" si="4">SUM(D15:D22)</f>
        <v>166294</v>
      </c>
      <c r="E14" s="21">
        <f t="shared" si="3"/>
        <v>160452</v>
      </c>
      <c r="F14" s="21">
        <f t="shared" ref="F14:H14" si="5">SUM(F15:F22)</f>
        <v>155918</v>
      </c>
      <c r="G14" s="21">
        <f t="shared" si="5"/>
        <v>150019</v>
      </c>
      <c r="H14" s="21">
        <f t="shared" si="5"/>
        <v>147052</v>
      </c>
      <c r="I14" s="21">
        <f t="shared" si="3"/>
        <v>144968</v>
      </c>
      <c r="J14" s="21">
        <f t="shared" si="3"/>
        <v>138452</v>
      </c>
      <c r="K14" s="21">
        <f t="shared" si="3"/>
        <v>128192</v>
      </c>
      <c r="L14" s="21">
        <f t="shared" si="3"/>
        <v>119850</v>
      </c>
      <c r="M14" s="21">
        <f t="shared" si="3"/>
        <v>18666</v>
      </c>
      <c r="N14" s="21">
        <f t="shared" si="3"/>
        <v>18030</v>
      </c>
      <c r="O14" s="21">
        <f t="shared" si="3"/>
        <v>17612</v>
      </c>
      <c r="P14" s="21">
        <f t="shared" si="3"/>
        <v>17114</v>
      </c>
      <c r="Q14" s="20"/>
    </row>
    <row r="15" spans="1:17">
      <c r="A15" s="212" t="s">
        <v>202</v>
      </c>
      <c r="B15" s="41">
        <v>8419</v>
      </c>
      <c r="C15" s="41">
        <v>8151</v>
      </c>
      <c r="D15" s="41">
        <v>7917</v>
      </c>
      <c r="E15" s="41">
        <v>7729</v>
      </c>
      <c r="F15" s="41">
        <v>7487</v>
      </c>
      <c r="G15" s="41">
        <v>7215</v>
      </c>
      <c r="H15" s="19">
        <v>6980</v>
      </c>
      <c r="I15" s="19">
        <v>6740</v>
      </c>
      <c r="J15" s="19">
        <v>6524</v>
      </c>
      <c r="K15" s="19">
        <v>6345</v>
      </c>
      <c r="L15" s="19">
        <v>6152</v>
      </c>
      <c r="M15" s="19">
        <v>5932</v>
      </c>
      <c r="N15" s="19">
        <v>5734</v>
      </c>
      <c r="O15" s="19">
        <v>5559</v>
      </c>
      <c r="P15" s="19">
        <v>5295</v>
      </c>
      <c r="Q15" s="15"/>
    </row>
    <row r="16" spans="1:17">
      <c r="A16" s="212" t="s">
        <v>203</v>
      </c>
      <c r="B16" s="41">
        <v>2289</v>
      </c>
      <c r="C16" s="41">
        <v>2278</v>
      </c>
      <c r="D16" s="41">
        <v>2288</v>
      </c>
      <c r="E16" s="41">
        <v>2307</v>
      </c>
      <c r="F16" s="41">
        <v>2278</v>
      </c>
      <c r="G16" s="41">
        <v>2312</v>
      </c>
      <c r="H16" s="19">
        <v>2335</v>
      </c>
      <c r="I16" s="19">
        <v>2284</v>
      </c>
      <c r="J16" s="19">
        <v>2193</v>
      </c>
      <c r="K16" s="19">
        <v>2180</v>
      </c>
      <c r="L16" s="19">
        <v>2108</v>
      </c>
      <c r="M16" s="19">
        <v>2039</v>
      </c>
      <c r="N16" s="19">
        <v>1800</v>
      </c>
      <c r="O16" s="19">
        <v>1722</v>
      </c>
      <c r="P16" s="19">
        <v>1789</v>
      </c>
      <c r="Q16" s="15"/>
    </row>
    <row r="17" spans="1:17">
      <c r="A17" s="212" t="s">
        <v>204</v>
      </c>
      <c r="B17" s="41">
        <v>811</v>
      </c>
      <c r="C17" s="41">
        <v>763</v>
      </c>
      <c r="D17" s="41">
        <v>712</v>
      </c>
      <c r="E17" s="41">
        <v>697</v>
      </c>
      <c r="F17" s="41">
        <v>683</v>
      </c>
      <c r="G17" s="41">
        <v>655</v>
      </c>
      <c r="H17" s="19">
        <v>633</v>
      </c>
      <c r="I17" s="19">
        <v>615</v>
      </c>
      <c r="J17" s="19">
        <v>594</v>
      </c>
      <c r="K17" s="19">
        <v>584</v>
      </c>
      <c r="L17" s="19">
        <v>556</v>
      </c>
      <c r="M17" s="19">
        <v>540</v>
      </c>
      <c r="N17" s="19">
        <v>521</v>
      </c>
      <c r="O17" s="19">
        <v>500</v>
      </c>
      <c r="P17" s="19">
        <v>475</v>
      </c>
      <c r="Q17" s="15"/>
    </row>
    <row r="18" spans="1:17">
      <c r="A18" s="212" t="s">
        <v>201</v>
      </c>
      <c r="B18" s="41">
        <v>5907</v>
      </c>
      <c r="C18" s="41">
        <v>5889</v>
      </c>
      <c r="D18" s="41">
        <v>5869</v>
      </c>
      <c r="E18" s="41">
        <v>5853</v>
      </c>
      <c r="F18" s="41">
        <v>5880</v>
      </c>
      <c r="G18" s="41">
        <v>5894</v>
      </c>
      <c r="H18" s="19">
        <v>5860</v>
      </c>
      <c r="I18" s="19">
        <v>5785</v>
      </c>
      <c r="J18" s="19">
        <v>5726</v>
      </c>
      <c r="K18" s="19">
        <v>5669</v>
      </c>
      <c r="L18" s="19">
        <v>5612</v>
      </c>
      <c r="M18" s="19">
        <v>5500</v>
      </c>
      <c r="N18" s="19">
        <v>5385</v>
      </c>
      <c r="O18" s="19">
        <v>5321</v>
      </c>
      <c r="P18" s="19">
        <v>5169</v>
      </c>
      <c r="Q18" s="15"/>
    </row>
    <row r="19" spans="1:17">
      <c r="A19" s="212" t="s">
        <v>205</v>
      </c>
      <c r="B19" s="41">
        <v>4503</v>
      </c>
      <c r="C19" s="41">
        <v>4326</v>
      </c>
      <c r="D19" s="41">
        <v>4115</v>
      </c>
      <c r="E19" s="41">
        <v>3930</v>
      </c>
      <c r="F19" s="41">
        <v>3744</v>
      </c>
      <c r="G19" s="41">
        <v>3530</v>
      </c>
      <c r="H19" s="19">
        <v>3381</v>
      </c>
      <c r="I19" s="19">
        <v>3230</v>
      </c>
      <c r="J19" s="19">
        <v>3087</v>
      </c>
      <c r="K19" s="19">
        <v>2934</v>
      </c>
      <c r="L19" s="19">
        <v>2805</v>
      </c>
      <c r="M19" s="19">
        <v>2647</v>
      </c>
      <c r="N19" s="19">
        <v>2520</v>
      </c>
      <c r="O19" s="19">
        <v>2410</v>
      </c>
      <c r="P19" s="19">
        <v>2262</v>
      </c>
      <c r="Q19" s="15"/>
    </row>
    <row r="20" spans="1:17">
      <c r="A20" s="210" t="s">
        <v>183</v>
      </c>
      <c r="B20" s="41">
        <v>1</v>
      </c>
      <c r="C20" s="41">
        <v>1</v>
      </c>
      <c r="D20" s="41">
        <v>1</v>
      </c>
      <c r="E20" s="41">
        <v>1</v>
      </c>
      <c r="F20" s="41">
        <v>1</v>
      </c>
      <c r="G20" s="41">
        <v>1</v>
      </c>
      <c r="H20" s="19">
        <v>1</v>
      </c>
      <c r="I20" s="19">
        <v>1</v>
      </c>
      <c r="J20" s="19">
        <v>1</v>
      </c>
      <c r="K20" s="19">
        <v>1</v>
      </c>
      <c r="L20" s="19">
        <v>1</v>
      </c>
      <c r="M20" s="19">
        <v>1</v>
      </c>
      <c r="N20" s="19">
        <v>0</v>
      </c>
      <c r="O20" s="19">
        <v>0</v>
      </c>
      <c r="P20" s="19">
        <v>0</v>
      </c>
      <c r="Q20" s="15"/>
    </row>
    <row r="21" spans="1:17">
      <c r="A21" s="210" t="s">
        <v>200</v>
      </c>
      <c r="B21" s="41">
        <v>159703</v>
      </c>
      <c r="C21" s="41">
        <v>150941</v>
      </c>
      <c r="D21" s="41">
        <v>143701</v>
      </c>
      <c r="E21" s="41">
        <v>138223</v>
      </c>
      <c r="F21" s="41">
        <v>134114</v>
      </c>
      <c r="G21" s="41">
        <v>128646</v>
      </c>
      <c r="H21" s="19">
        <v>126034</v>
      </c>
      <c r="I21" s="19">
        <v>124419</v>
      </c>
      <c r="J21" s="19">
        <v>118426</v>
      </c>
      <c r="K21" s="19">
        <v>108559</v>
      </c>
      <c r="L21" s="19">
        <v>100630</v>
      </c>
      <c r="M21" s="18" t="s">
        <v>7</v>
      </c>
      <c r="N21" s="18" t="s">
        <v>7</v>
      </c>
      <c r="O21" s="18" t="s">
        <v>7</v>
      </c>
      <c r="P21" s="18" t="s">
        <v>7</v>
      </c>
      <c r="Q21" s="17"/>
    </row>
    <row r="22" spans="1:17">
      <c r="A22" s="213" t="s">
        <v>180</v>
      </c>
      <c r="B22" s="39">
        <v>1626</v>
      </c>
      <c r="C22" s="39">
        <v>1651</v>
      </c>
      <c r="D22" s="39">
        <v>1691</v>
      </c>
      <c r="E22" s="39">
        <v>1712</v>
      </c>
      <c r="F22" s="39">
        <v>1731</v>
      </c>
      <c r="G22" s="39">
        <v>1766</v>
      </c>
      <c r="H22" s="16">
        <v>1828</v>
      </c>
      <c r="I22" s="16">
        <v>1894</v>
      </c>
      <c r="J22" s="16">
        <v>1901</v>
      </c>
      <c r="K22" s="16">
        <v>1920</v>
      </c>
      <c r="L22" s="16">
        <v>1986</v>
      </c>
      <c r="M22" s="16">
        <v>2007</v>
      </c>
      <c r="N22" s="16">
        <v>2070</v>
      </c>
      <c r="O22" s="16">
        <v>2100</v>
      </c>
      <c r="P22" s="16">
        <v>2124</v>
      </c>
      <c r="Q22" s="15"/>
    </row>
    <row r="23" spans="1:17">
      <c r="A23" s="5"/>
      <c r="B23" s="5"/>
      <c r="C23" s="5"/>
      <c r="D23" s="5"/>
      <c r="E23" s="5"/>
      <c r="F23" s="5"/>
      <c r="G23" s="5"/>
      <c r="H23" s="5"/>
      <c r="I23" s="14"/>
      <c r="J23" s="13"/>
      <c r="K23" s="13"/>
      <c r="L23" s="13"/>
      <c r="M23" s="13"/>
      <c r="N23" s="13"/>
      <c r="O23" s="13"/>
      <c r="P23" s="13"/>
      <c r="Q23" s="13"/>
    </row>
    <row r="24" spans="1:17">
      <c r="A24" s="12" t="s">
        <v>6</v>
      </c>
      <c r="B24" s="12"/>
      <c r="C24" s="12"/>
      <c r="D24" s="12"/>
      <c r="E24" s="12"/>
      <c r="F24" s="12"/>
      <c r="G24" s="12"/>
      <c r="H24" s="12"/>
      <c r="I24" s="12"/>
      <c r="J24" s="7"/>
      <c r="M24" s="1"/>
      <c r="O24" s="10"/>
      <c r="P24" s="10"/>
    </row>
    <row r="25" spans="1:17">
      <c r="A25" s="12" t="s">
        <v>5</v>
      </c>
      <c r="B25" s="12"/>
      <c r="C25" s="12"/>
      <c r="D25" s="12"/>
      <c r="E25" s="12"/>
      <c r="F25" s="12"/>
      <c r="G25" s="12"/>
      <c r="H25" s="12"/>
      <c r="I25" s="12"/>
      <c r="J25" s="7"/>
      <c r="M25" s="1"/>
      <c r="O25" s="10"/>
      <c r="P25" s="10"/>
    </row>
    <row r="26" spans="1:17">
      <c r="A26" s="12" t="s">
        <v>4</v>
      </c>
      <c r="B26" s="12"/>
      <c r="C26" s="12"/>
      <c r="D26" s="12"/>
      <c r="E26" s="12"/>
      <c r="F26" s="12"/>
      <c r="G26" s="12"/>
      <c r="H26" s="12"/>
      <c r="I26" s="12"/>
      <c r="J26" s="7"/>
      <c r="M26" s="1"/>
      <c r="O26" s="10"/>
      <c r="P26" s="10"/>
    </row>
    <row r="27" spans="1:17" s="4" customFormat="1">
      <c r="A27" s="185" t="s">
        <v>120</v>
      </c>
      <c r="B27" s="11"/>
      <c r="C27" s="11"/>
      <c r="D27" s="11"/>
      <c r="E27" s="11"/>
      <c r="F27" s="11"/>
      <c r="G27" s="11"/>
      <c r="H27" s="11"/>
      <c r="I27" s="11"/>
      <c r="J27" s="7"/>
      <c r="K27" s="1"/>
      <c r="L27" s="2"/>
      <c r="M27" s="1"/>
      <c r="N27" s="2"/>
      <c r="O27" s="10"/>
    </row>
    <row r="28" spans="1:17" s="4" customFormat="1">
      <c r="A28" s="185" t="s">
        <v>121</v>
      </c>
      <c r="B28" s="6"/>
      <c r="C28" s="6"/>
      <c r="D28" s="6"/>
      <c r="E28" s="6"/>
      <c r="F28" s="6"/>
      <c r="G28" s="6"/>
      <c r="H28" s="6"/>
      <c r="I28" s="6"/>
      <c r="J28" s="7"/>
      <c r="L28" s="9"/>
      <c r="N28" s="9"/>
    </row>
    <row r="29" spans="1:17" s="3" customFormat="1">
      <c r="A29" s="11" t="s">
        <v>122</v>
      </c>
      <c r="B29" s="6"/>
      <c r="C29" s="6"/>
      <c r="D29" s="6"/>
      <c r="E29" s="6"/>
      <c r="F29" s="6"/>
      <c r="G29" s="6"/>
      <c r="H29" s="6"/>
      <c r="I29" s="6"/>
      <c r="J29" s="7"/>
      <c r="K29" s="4"/>
      <c r="L29" s="9"/>
      <c r="M29" s="4"/>
      <c r="N29" s="9"/>
      <c r="O29" s="4"/>
    </row>
    <row r="30" spans="1:17" s="3" customFormat="1">
      <c r="A30" s="6" t="s">
        <v>123</v>
      </c>
      <c r="B30" s="6"/>
      <c r="C30" s="6"/>
      <c r="D30" s="6"/>
      <c r="E30" s="6"/>
      <c r="F30" s="6"/>
      <c r="G30" s="6"/>
      <c r="H30" s="6"/>
      <c r="I30" s="6"/>
      <c r="J30" s="7"/>
      <c r="K30" s="4"/>
      <c r="L30" s="9"/>
      <c r="M30" s="4"/>
      <c r="N30" s="9"/>
      <c r="O30" s="4"/>
    </row>
    <row r="31" spans="1:17" s="7" customFormat="1">
      <c r="A31" s="6" t="s">
        <v>131</v>
      </c>
      <c r="B31" s="8"/>
      <c r="C31" s="8"/>
      <c r="D31" s="8"/>
      <c r="E31" s="8"/>
      <c r="F31" s="8"/>
      <c r="G31" s="8"/>
      <c r="H31" s="8"/>
      <c r="I31" s="8"/>
      <c r="K31" s="3"/>
      <c r="L31" s="2"/>
      <c r="M31" s="3"/>
      <c r="N31" s="2"/>
      <c r="O31" s="3"/>
      <c r="P31" s="3"/>
    </row>
    <row r="32" spans="1:17" s="7" customFormat="1">
      <c r="A32" s="6" t="s">
        <v>132</v>
      </c>
      <c r="B32" s="6"/>
      <c r="C32" s="6"/>
      <c r="D32" s="6"/>
      <c r="E32" s="6"/>
      <c r="F32" s="6"/>
      <c r="G32" s="6"/>
      <c r="H32" s="6"/>
      <c r="I32" s="6"/>
      <c r="K32" s="3"/>
      <c r="L32" s="2"/>
      <c r="M32" s="3"/>
      <c r="N32" s="2"/>
      <c r="O32" s="3"/>
      <c r="P32" s="3"/>
    </row>
    <row r="33" spans="1:14" s="3" customFormat="1">
      <c r="A33" s="6" t="s">
        <v>133</v>
      </c>
      <c r="B33" s="6"/>
      <c r="C33" s="6"/>
      <c r="D33" s="6"/>
      <c r="E33" s="6"/>
      <c r="F33" s="6"/>
      <c r="G33" s="6"/>
      <c r="H33" s="6"/>
      <c r="I33" s="6"/>
      <c r="J33" s="7"/>
      <c r="L33" s="2"/>
      <c r="N33" s="2"/>
    </row>
    <row r="34" spans="1:14" s="3" customFormat="1">
      <c r="A34" s="6" t="s">
        <v>152</v>
      </c>
      <c r="B34" s="6"/>
      <c r="C34" s="6"/>
      <c r="D34" s="6"/>
      <c r="E34" s="6"/>
      <c r="F34" s="6"/>
      <c r="G34" s="6"/>
      <c r="H34" s="6"/>
      <c r="J34" s="5"/>
      <c r="L34" s="2"/>
      <c r="N34" s="2"/>
    </row>
    <row r="35" spans="1:14" s="3" customFormat="1">
      <c r="A35" s="6" t="s">
        <v>2</v>
      </c>
      <c r="B35" s="4"/>
      <c r="C35" s="4"/>
      <c r="D35" s="4"/>
      <c r="E35" s="4"/>
      <c r="F35" s="4"/>
      <c r="G35" s="4"/>
      <c r="H35" s="4"/>
      <c r="I35" s="4"/>
      <c r="J35" s="4"/>
      <c r="L35" s="2"/>
      <c r="N35" s="2"/>
    </row>
    <row r="36" spans="1:14" s="3" customFormat="1">
      <c r="A36" s="4"/>
      <c r="B36" s="4"/>
      <c r="C36" s="4"/>
      <c r="D36" s="4"/>
      <c r="E36" s="4"/>
      <c r="F36" s="4"/>
      <c r="G36" s="4"/>
      <c r="H36" s="4"/>
      <c r="I36" s="4"/>
      <c r="J36" s="4"/>
      <c r="L36" s="2"/>
      <c r="M36" s="2"/>
      <c r="N36" s="2"/>
    </row>
  </sheetData>
  <pageMargins left="0.5" right="0.5" top="1" bottom="1" header="0.5" footer="0.5"/>
  <pageSetup firstPageNumber="2" orientation="portrait" useFirstPageNumber="1" horizontalDpi="4294967292" verticalDpi="300" r:id="rId1"/>
  <headerFooter alignWithMargins="0">
    <oddFooter>&amp;C2 of 31</oddFooter>
  </headerFooter>
  <ignoredErrors>
    <ignoredError sqref="H14" formula="1"/>
    <ignoredError sqref="H6" formula="1" formulaRange="1"/>
    <ignoredError sqref="B6:G6 I6:K6" formulaRange="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99"/>
  <sheetViews>
    <sheetView showGridLines="0" zoomScaleNormal="100" workbookViewId="0">
      <pane xSplit="1" ySplit="6" topLeftCell="B7" activePane="bottomRight" state="frozen"/>
      <selection activeCell="V7" sqref="V7"/>
      <selection pane="topRight" activeCell="V7" sqref="V7"/>
      <selection pane="bottomLeft" activeCell="V7" sqref="V7"/>
      <selection pane="bottomRight" activeCell="M1" sqref="M1"/>
    </sheetView>
  </sheetViews>
  <sheetFormatPr defaultColWidth="11.77734375" defaultRowHeight="10.199999999999999"/>
  <cols>
    <col min="1" max="1" width="30.109375" style="103" customWidth="1"/>
    <col min="2" max="2" width="7.77734375" style="102" customWidth="1"/>
    <col min="3" max="3" width="7.33203125" style="102" customWidth="1"/>
    <col min="4" max="4" width="6.77734375" style="102" customWidth="1"/>
    <col min="5" max="5" width="8" style="102" customWidth="1"/>
    <col min="6" max="6" width="7" style="102" customWidth="1"/>
    <col min="7" max="7" width="9.33203125" style="102" customWidth="1"/>
    <col min="8" max="8" width="8.109375" style="102" customWidth="1"/>
    <col min="9" max="9" width="7" style="102" customWidth="1"/>
    <col min="10" max="10" width="8.109375" style="102" customWidth="1"/>
    <col min="11" max="11" width="7" style="102" customWidth="1"/>
    <col min="12" max="12" width="5.77734375" style="102" customWidth="1"/>
    <col min="13" max="16384" width="11.77734375" style="102"/>
  </cols>
  <sheetData>
    <row r="1" spans="1:12" ht="11.25" customHeight="1">
      <c r="A1" s="191" t="s">
        <v>51</v>
      </c>
      <c r="B1" s="191"/>
      <c r="C1" s="191"/>
      <c r="D1" s="191"/>
      <c r="E1" s="191"/>
      <c r="F1" s="191"/>
      <c r="G1" s="191"/>
      <c r="H1" s="191"/>
      <c r="I1" s="191"/>
      <c r="J1" s="191"/>
      <c r="K1" s="191"/>
      <c r="L1" s="130"/>
    </row>
    <row r="2" spans="1:12" ht="13.5" customHeight="1">
      <c r="A2" s="191" t="s">
        <v>50</v>
      </c>
      <c r="B2" s="191"/>
      <c r="C2" s="191"/>
      <c r="D2" s="191"/>
      <c r="E2" s="191"/>
      <c r="F2" s="191"/>
      <c r="G2" s="191"/>
      <c r="H2" s="191"/>
      <c r="I2" s="191"/>
      <c r="J2" s="191"/>
      <c r="K2" s="191"/>
      <c r="L2" s="130"/>
    </row>
    <row r="3" spans="1:12" ht="11.1" customHeight="1">
      <c r="A3" s="191" t="s">
        <v>49</v>
      </c>
      <c r="B3" s="191"/>
      <c r="C3" s="191"/>
      <c r="D3" s="191"/>
      <c r="E3" s="191"/>
      <c r="F3" s="191"/>
      <c r="G3" s="191"/>
      <c r="H3" s="191"/>
      <c r="I3" s="191"/>
      <c r="J3" s="191"/>
      <c r="K3" s="191"/>
      <c r="L3" s="130"/>
    </row>
    <row r="4" spans="1:12" ht="11.1" customHeight="1">
      <c r="A4" s="192">
        <v>42369</v>
      </c>
      <c r="B4" s="192"/>
      <c r="C4" s="192"/>
      <c r="D4" s="192"/>
      <c r="E4" s="192"/>
      <c r="F4" s="192"/>
      <c r="G4" s="192"/>
      <c r="H4" s="192"/>
      <c r="I4" s="192"/>
      <c r="J4" s="192"/>
      <c r="K4" s="192"/>
      <c r="L4" s="131"/>
    </row>
    <row r="5" spans="1:12" ht="11.1" customHeight="1"/>
    <row r="6" spans="1:12" s="128" customFormat="1" ht="22.5" customHeight="1">
      <c r="A6" s="147" t="s">
        <v>48</v>
      </c>
      <c r="B6" s="129" t="s">
        <v>47</v>
      </c>
      <c r="C6" s="129" t="s">
        <v>46</v>
      </c>
      <c r="D6" s="129" t="s">
        <v>107</v>
      </c>
      <c r="E6" s="129" t="s">
        <v>108</v>
      </c>
      <c r="F6" s="129" t="s">
        <v>45</v>
      </c>
      <c r="G6" s="129" t="s">
        <v>44</v>
      </c>
      <c r="H6" s="129" t="s">
        <v>109</v>
      </c>
      <c r="I6" s="129" t="s">
        <v>110</v>
      </c>
      <c r="J6" s="129" t="s">
        <v>43</v>
      </c>
      <c r="K6" s="129" t="s">
        <v>42</v>
      </c>
    </row>
    <row r="7" spans="1:12" s="1" customFormat="1" ht="11.1" customHeight="1">
      <c r="A7" s="69" t="s">
        <v>20</v>
      </c>
      <c r="B7" s="127">
        <f t="shared" ref="B7:K7" si="0">SUM(B8+B9++B10+B12+B20+B37+B41+B53)</f>
        <v>590039</v>
      </c>
      <c r="C7" s="127">
        <f t="shared" si="0"/>
        <v>7933</v>
      </c>
      <c r="D7" s="127">
        <f t="shared" si="0"/>
        <v>41348</v>
      </c>
      <c r="E7" s="127">
        <f t="shared" si="0"/>
        <v>99180</v>
      </c>
      <c r="F7" s="127">
        <f t="shared" si="0"/>
        <v>80411</v>
      </c>
      <c r="G7" s="127">
        <f t="shared" si="0"/>
        <v>63607</v>
      </c>
      <c r="H7" s="127">
        <f t="shared" si="0"/>
        <v>87510</v>
      </c>
      <c r="I7" s="127">
        <f t="shared" si="0"/>
        <v>76292</v>
      </c>
      <c r="J7" s="127">
        <f t="shared" si="0"/>
        <v>88062</v>
      </c>
      <c r="K7" s="113">
        <f t="shared" si="0"/>
        <v>45696</v>
      </c>
      <c r="L7" s="126"/>
    </row>
    <row r="8" spans="1:12" s="1" customFormat="1" ht="11.1" customHeight="1">
      <c r="A8" s="69" t="s">
        <v>56</v>
      </c>
      <c r="B8" s="113">
        <f t="shared" ref="B8:B9" si="1">SUM(C8:K8)</f>
        <v>122729</v>
      </c>
      <c r="C8" s="112">
        <v>1184</v>
      </c>
      <c r="D8" s="112">
        <v>8059</v>
      </c>
      <c r="E8" s="112">
        <v>21038</v>
      </c>
      <c r="F8" s="112">
        <v>15083</v>
      </c>
      <c r="G8" s="112">
        <v>12046</v>
      </c>
      <c r="H8" s="112">
        <v>19458</v>
      </c>
      <c r="I8" s="112">
        <v>16183</v>
      </c>
      <c r="J8" s="112">
        <v>18643</v>
      </c>
      <c r="K8" s="112">
        <v>11035</v>
      </c>
      <c r="L8" s="10"/>
    </row>
    <row r="9" spans="1:12" s="1" customFormat="1" ht="11.1" customHeight="1">
      <c r="A9" s="69" t="s">
        <v>41</v>
      </c>
      <c r="B9" s="113">
        <f t="shared" si="1"/>
        <v>190</v>
      </c>
      <c r="C9" s="112">
        <v>1</v>
      </c>
      <c r="D9" s="112">
        <v>17</v>
      </c>
      <c r="E9" s="112">
        <v>62</v>
      </c>
      <c r="F9" s="112">
        <v>63</v>
      </c>
      <c r="G9" s="112">
        <v>16</v>
      </c>
      <c r="H9" s="112">
        <v>15</v>
      </c>
      <c r="I9" s="112">
        <v>10</v>
      </c>
      <c r="J9" s="112">
        <v>5</v>
      </c>
      <c r="K9" s="112">
        <v>1</v>
      </c>
      <c r="L9" s="125"/>
    </row>
    <row r="10" spans="1:12" s="1" customFormat="1" ht="11.1" customHeight="1">
      <c r="A10" s="69" t="s">
        <v>40</v>
      </c>
      <c r="B10" s="113">
        <f>SUM(C10:K10)</f>
        <v>5482</v>
      </c>
      <c r="C10" s="112">
        <v>55</v>
      </c>
      <c r="D10" s="112">
        <v>490</v>
      </c>
      <c r="E10" s="112">
        <v>960</v>
      </c>
      <c r="F10" s="112">
        <v>1277</v>
      </c>
      <c r="G10" s="112">
        <v>572</v>
      </c>
      <c r="H10" s="112">
        <v>819</v>
      </c>
      <c r="I10" s="112">
        <v>645</v>
      </c>
      <c r="J10" s="112">
        <v>638</v>
      </c>
      <c r="K10" s="112">
        <v>26</v>
      </c>
      <c r="L10" s="124"/>
    </row>
    <row r="11" spans="1:12" s="22" customFormat="1" ht="11.1" customHeight="1">
      <c r="A11" s="139" t="s">
        <v>39</v>
      </c>
      <c r="B11" s="113"/>
      <c r="C11" s="113"/>
      <c r="D11" s="113"/>
      <c r="E11" s="113"/>
      <c r="F11" s="113"/>
      <c r="G11" s="113"/>
      <c r="H11" s="113"/>
      <c r="I11" s="113"/>
      <c r="J11" s="113"/>
      <c r="K11" s="113"/>
      <c r="L11" s="111"/>
    </row>
    <row r="12" spans="1:12" s="1" customFormat="1" ht="11.1" customHeight="1">
      <c r="A12" s="214" t="s">
        <v>211</v>
      </c>
      <c r="B12" s="113">
        <f t="shared" ref="B12:K12" si="2">SUM(B13:B19)</f>
        <v>170718</v>
      </c>
      <c r="C12" s="113">
        <f t="shared" si="2"/>
        <v>2744</v>
      </c>
      <c r="D12" s="113">
        <f t="shared" si="2"/>
        <v>13642</v>
      </c>
      <c r="E12" s="113">
        <f t="shared" si="2"/>
        <v>30556</v>
      </c>
      <c r="F12" s="113">
        <f t="shared" si="2"/>
        <v>27395</v>
      </c>
      <c r="G12" s="113">
        <f t="shared" si="2"/>
        <v>18792</v>
      </c>
      <c r="H12" s="113">
        <f t="shared" si="2"/>
        <v>21547</v>
      </c>
      <c r="I12" s="113">
        <f t="shared" si="2"/>
        <v>21801</v>
      </c>
      <c r="J12" s="113">
        <f t="shared" si="2"/>
        <v>26571</v>
      </c>
      <c r="K12" s="113">
        <f t="shared" si="2"/>
        <v>7670</v>
      </c>
      <c r="L12" s="122"/>
    </row>
    <row r="13" spans="1:12" s="1" customFormat="1" ht="11.1" customHeight="1">
      <c r="A13" s="216" t="s">
        <v>213</v>
      </c>
      <c r="B13" s="115">
        <f t="shared" ref="B13:B19" si="3">SUM(C13:K13)</f>
        <v>162969</v>
      </c>
      <c r="C13" s="114">
        <v>2690</v>
      </c>
      <c r="D13" s="114">
        <v>13108</v>
      </c>
      <c r="E13" s="114">
        <v>29230</v>
      </c>
      <c r="F13" s="114">
        <v>26215</v>
      </c>
      <c r="G13" s="114">
        <v>17839</v>
      </c>
      <c r="H13" s="114">
        <v>20745</v>
      </c>
      <c r="I13" s="114">
        <v>20560</v>
      </c>
      <c r="J13" s="114">
        <v>25207</v>
      </c>
      <c r="K13" s="114">
        <v>7375</v>
      </c>
      <c r="L13" s="10"/>
    </row>
    <row r="14" spans="1:12" s="1" customFormat="1" ht="11.1" customHeight="1">
      <c r="A14" s="216" t="s">
        <v>214</v>
      </c>
      <c r="B14" s="115">
        <f t="shared" si="3"/>
        <v>2328</v>
      </c>
      <c r="C14" s="114">
        <v>18</v>
      </c>
      <c r="D14" s="114">
        <v>121</v>
      </c>
      <c r="E14" s="114">
        <v>470</v>
      </c>
      <c r="F14" s="114">
        <v>287</v>
      </c>
      <c r="G14" s="114">
        <v>298</v>
      </c>
      <c r="H14" s="114">
        <v>277</v>
      </c>
      <c r="I14" s="114">
        <v>246</v>
      </c>
      <c r="J14" s="114">
        <v>518</v>
      </c>
      <c r="K14" s="114">
        <v>93</v>
      </c>
      <c r="L14" s="10"/>
    </row>
    <row r="15" spans="1:12" s="1" customFormat="1" ht="11.1" customHeight="1">
      <c r="A15" s="216" t="s">
        <v>215</v>
      </c>
      <c r="B15" s="115">
        <f t="shared" si="3"/>
        <v>32</v>
      </c>
      <c r="C15" s="114">
        <v>0</v>
      </c>
      <c r="D15" s="114">
        <v>4</v>
      </c>
      <c r="E15" s="114">
        <v>2</v>
      </c>
      <c r="F15" s="114">
        <v>5</v>
      </c>
      <c r="G15" s="114">
        <v>5</v>
      </c>
      <c r="H15" s="114">
        <v>4</v>
      </c>
      <c r="I15" s="114">
        <v>8</v>
      </c>
      <c r="J15" s="114">
        <v>3</v>
      </c>
      <c r="K15" s="114">
        <v>1</v>
      </c>
      <c r="L15" s="10"/>
    </row>
    <row r="16" spans="1:12" s="1" customFormat="1" ht="11.1" customHeight="1">
      <c r="A16" s="216" t="s">
        <v>216</v>
      </c>
      <c r="B16" s="115">
        <f t="shared" si="3"/>
        <v>2216</v>
      </c>
      <c r="C16" s="114">
        <v>26</v>
      </c>
      <c r="D16" s="114">
        <v>124</v>
      </c>
      <c r="E16" s="114">
        <v>376</v>
      </c>
      <c r="F16" s="114">
        <v>246</v>
      </c>
      <c r="G16" s="114">
        <v>291</v>
      </c>
      <c r="H16" s="114">
        <v>307</v>
      </c>
      <c r="I16" s="114">
        <v>289</v>
      </c>
      <c r="J16" s="114">
        <v>441</v>
      </c>
      <c r="K16" s="114">
        <v>116</v>
      </c>
      <c r="L16" s="10"/>
    </row>
    <row r="17" spans="1:12" s="1" customFormat="1" ht="21.75" customHeight="1">
      <c r="A17" s="217" t="s">
        <v>242</v>
      </c>
      <c r="B17" s="115">
        <f t="shared" si="3"/>
        <v>72</v>
      </c>
      <c r="C17" s="114">
        <v>1</v>
      </c>
      <c r="D17" s="114">
        <v>1</v>
      </c>
      <c r="E17" s="114">
        <v>14</v>
      </c>
      <c r="F17" s="114">
        <v>6</v>
      </c>
      <c r="G17" s="114">
        <v>7</v>
      </c>
      <c r="H17" s="114">
        <v>12</v>
      </c>
      <c r="I17" s="114">
        <v>8</v>
      </c>
      <c r="J17" s="114">
        <v>16</v>
      </c>
      <c r="K17" s="114">
        <v>7</v>
      </c>
      <c r="L17" s="10"/>
    </row>
    <row r="18" spans="1:12" s="1" customFormat="1" ht="11.1" customHeight="1">
      <c r="A18" s="216" t="s">
        <v>217</v>
      </c>
      <c r="B18" s="115">
        <f t="shared" si="3"/>
        <v>4</v>
      </c>
      <c r="C18" s="121">
        <v>0</v>
      </c>
      <c r="D18" s="121">
        <v>0</v>
      </c>
      <c r="E18" s="121">
        <v>1</v>
      </c>
      <c r="F18" s="121">
        <v>0</v>
      </c>
      <c r="G18" s="121">
        <v>1</v>
      </c>
      <c r="H18" s="121">
        <v>0</v>
      </c>
      <c r="I18" s="121">
        <v>1</v>
      </c>
      <c r="J18" s="121">
        <v>0</v>
      </c>
      <c r="K18" s="121">
        <v>1</v>
      </c>
      <c r="L18" s="10"/>
    </row>
    <row r="19" spans="1:12" s="56" customFormat="1" ht="12.75" customHeight="1">
      <c r="A19" s="217" t="s">
        <v>218</v>
      </c>
      <c r="B19" s="115">
        <f t="shared" si="3"/>
        <v>3097</v>
      </c>
      <c r="C19" s="121">
        <v>9</v>
      </c>
      <c r="D19" s="121">
        <v>284</v>
      </c>
      <c r="E19" s="121">
        <v>463</v>
      </c>
      <c r="F19" s="121">
        <v>636</v>
      </c>
      <c r="G19" s="121">
        <v>351</v>
      </c>
      <c r="H19" s="121">
        <v>202</v>
      </c>
      <c r="I19" s="121">
        <v>689</v>
      </c>
      <c r="J19" s="121">
        <v>386</v>
      </c>
      <c r="K19" s="121">
        <v>77</v>
      </c>
      <c r="L19" s="10"/>
    </row>
    <row r="20" spans="1:12" s="1" customFormat="1" ht="13.5" customHeight="1">
      <c r="A20" s="220" t="s">
        <v>69</v>
      </c>
      <c r="B20" s="119">
        <f t="shared" ref="B20:K20" si="4">SUM(B21:B36)</f>
        <v>101164</v>
      </c>
      <c r="C20" s="119">
        <f t="shared" si="4"/>
        <v>1544</v>
      </c>
      <c r="D20" s="119">
        <f t="shared" si="4"/>
        <v>6575</v>
      </c>
      <c r="E20" s="119">
        <f t="shared" si="4"/>
        <v>14898</v>
      </c>
      <c r="F20" s="119">
        <f t="shared" si="4"/>
        <v>12916</v>
      </c>
      <c r="G20" s="119">
        <f t="shared" si="4"/>
        <v>9838</v>
      </c>
      <c r="H20" s="119">
        <f t="shared" si="4"/>
        <v>13566</v>
      </c>
      <c r="I20" s="119">
        <f t="shared" si="4"/>
        <v>12611</v>
      </c>
      <c r="J20" s="119">
        <f t="shared" si="4"/>
        <v>14062</v>
      </c>
      <c r="K20" s="119">
        <f t="shared" si="4"/>
        <v>15154</v>
      </c>
      <c r="L20" s="111"/>
    </row>
    <row r="21" spans="1:12" s="1" customFormat="1" ht="11.1" customHeight="1">
      <c r="A21" s="217" t="s">
        <v>219</v>
      </c>
      <c r="B21" s="115">
        <f t="shared" ref="B21:B32" si="5">SUM(C21:K21)</f>
        <v>79957</v>
      </c>
      <c r="C21" s="114">
        <v>1261</v>
      </c>
      <c r="D21" s="114">
        <v>4954</v>
      </c>
      <c r="E21" s="114">
        <v>11001</v>
      </c>
      <c r="F21" s="114">
        <v>10370</v>
      </c>
      <c r="G21" s="114">
        <v>7293</v>
      </c>
      <c r="H21" s="114">
        <v>10469</v>
      </c>
      <c r="I21" s="114">
        <v>9755</v>
      </c>
      <c r="J21" s="114">
        <v>10281</v>
      </c>
      <c r="K21" s="114">
        <v>14573</v>
      </c>
      <c r="L21" s="10"/>
    </row>
    <row r="22" spans="1:12" s="1" customFormat="1" ht="11.1" customHeight="1">
      <c r="A22" s="217" t="s">
        <v>220</v>
      </c>
      <c r="B22" s="115">
        <f t="shared" si="5"/>
        <v>1092</v>
      </c>
      <c r="C22" s="114">
        <v>21</v>
      </c>
      <c r="D22" s="114">
        <v>84</v>
      </c>
      <c r="E22" s="114">
        <v>200</v>
      </c>
      <c r="F22" s="114">
        <v>135</v>
      </c>
      <c r="G22" s="114">
        <v>162</v>
      </c>
      <c r="H22" s="114">
        <v>128</v>
      </c>
      <c r="I22" s="114">
        <v>134</v>
      </c>
      <c r="J22" s="114">
        <v>209</v>
      </c>
      <c r="K22" s="114">
        <v>19</v>
      </c>
      <c r="L22" s="10"/>
    </row>
    <row r="23" spans="1:12" s="1" customFormat="1" ht="21" customHeight="1">
      <c r="A23" s="217" t="s">
        <v>254</v>
      </c>
      <c r="B23" s="115">
        <f t="shared" si="5"/>
        <v>1907</v>
      </c>
      <c r="C23" s="114">
        <v>33</v>
      </c>
      <c r="D23" s="114">
        <v>114</v>
      </c>
      <c r="E23" s="114">
        <v>384</v>
      </c>
      <c r="F23" s="114">
        <v>265</v>
      </c>
      <c r="G23" s="114">
        <v>284</v>
      </c>
      <c r="H23" s="114">
        <v>227</v>
      </c>
      <c r="I23" s="114">
        <v>223</v>
      </c>
      <c r="J23" s="114">
        <v>351</v>
      </c>
      <c r="K23" s="114">
        <v>26</v>
      </c>
      <c r="L23" s="10"/>
    </row>
    <row r="24" spans="1:12" s="1" customFormat="1" ht="21" customHeight="1">
      <c r="A24" s="217" t="s">
        <v>234</v>
      </c>
      <c r="B24" s="115">
        <f t="shared" si="5"/>
        <v>8</v>
      </c>
      <c r="C24" s="114">
        <v>0</v>
      </c>
      <c r="D24" s="114">
        <v>1</v>
      </c>
      <c r="E24" s="114">
        <v>2</v>
      </c>
      <c r="F24" s="114">
        <v>2</v>
      </c>
      <c r="G24" s="114">
        <v>0</v>
      </c>
      <c r="H24" s="114">
        <v>2</v>
      </c>
      <c r="I24" s="114">
        <v>1</v>
      </c>
      <c r="J24" s="114">
        <v>0</v>
      </c>
      <c r="K24" s="114">
        <v>0</v>
      </c>
      <c r="L24" s="10"/>
    </row>
    <row r="25" spans="1:12" s="1" customFormat="1" ht="21" customHeight="1">
      <c r="A25" s="217" t="s">
        <v>255</v>
      </c>
      <c r="B25" s="115">
        <f t="shared" si="5"/>
        <v>789</v>
      </c>
      <c r="C25" s="114">
        <v>18</v>
      </c>
      <c r="D25" s="114">
        <v>59</v>
      </c>
      <c r="E25" s="114">
        <v>146</v>
      </c>
      <c r="F25" s="114">
        <v>102</v>
      </c>
      <c r="G25" s="114">
        <v>91</v>
      </c>
      <c r="H25" s="114">
        <v>123</v>
      </c>
      <c r="I25" s="114">
        <v>86</v>
      </c>
      <c r="J25" s="114">
        <v>113</v>
      </c>
      <c r="K25" s="114">
        <v>51</v>
      </c>
      <c r="L25" s="10"/>
    </row>
    <row r="26" spans="1:12" s="1" customFormat="1" ht="21" customHeight="1">
      <c r="A26" s="217" t="s">
        <v>236</v>
      </c>
      <c r="B26" s="115">
        <f t="shared" si="5"/>
        <v>53</v>
      </c>
      <c r="C26" s="114">
        <v>0</v>
      </c>
      <c r="D26" s="114">
        <v>2</v>
      </c>
      <c r="E26" s="114">
        <v>12</v>
      </c>
      <c r="F26" s="114">
        <v>8</v>
      </c>
      <c r="G26" s="114">
        <v>12</v>
      </c>
      <c r="H26" s="114">
        <v>5</v>
      </c>
      <c r="I26" s="114">
        <v>5</v>
      </c>
      <c r="J26" s="114">
        <v>7</v>
      </c>
      <c r="K26" s="114">
        <v>2</v>
      </c>
      <c r="L26" s="120"/>
    </row>
    <row r="27" spans="1:12" s="1" customFormat="1" ht="21" customHeight="1">
      <c r="A27" s="217" t="s">
        <v>237</v>
      </c>
      <c r="B27" s="115">
        <f t="shared" si="5"/>
        <v>7800</v>
      </c>
      <c r="C27" s="114">
        <v>114</v>
      </c>
      <c r="D27" s="114">
        <v>487</v>
      </c>
      <c r="E27" s="114">
        <v>1559</v>
      </c>
      <c r="F27" s="114">
        <v>709</v>
      </c>
      <c r="G27" s="114">
        <v>777</v>
      </c>
      <c r="H27" s="114">
        <v>1397</v>
      </c>
      <c r="I27" s="114">
        <v>1097</v>
      </c>
      <c r="J27" s="114">
        <v>1449</v>
      </c>
      <c r="K27" s="114">
        <v>211</v>
      </c>
      <c r="L27" s="10"/>
    </row>
    <row r="28" spans="1:12" s="1" customFormat="1" ht="21" customHeight="1">
      <c r="A28" s="217" t="s">
        <v>238</v>
      </c>
      <c r="B28" s="115">
        <f t="shared" si="5"/>
        <v>106</v>
      </c>
      <c r="C28" s="114">
        <v>0</v>
      </c>
      <c r="D28" s="114">
        <v>8</v>
      </c>
      <c r="E28" s="114">
        <v>13</v>
      </c>
      <c r="F28" s="114">
        <v>14</v>
      </c>
      <c r="G28" s="114">
        <v>10</v>
      </c>
      <c r="H28" s="114">
        <v>28</v>
      </c>
      <c r="I28" s="114">
        <v>9</v>
      </c>
      <c r="J28" s="114">
        <v>21</v>
      </c>
      <c r="K28" s="114">
        <v>3</v>
      </c>
      <c r="L28" s="10"/>
    </row>
    <row r="29" spans="1:12" s="1" customFormat="1" ht="21" customHeight="1">
      <c r="A29" s="217" t="s">
        <v>239</v>
      </c>
      <c r="B29" s="115">
        <f t="shared" si="5"/>
        <v>259</v>
      </c>
      <c r="C29" s="114">
        <v>4</v>
      </c>
      <c r="D29" s="114">
        <v>15</v>
      </c>
      <c r="E29" s="114">
        <v>49</v>
      </c>
      <c r="F29" s="114">
        <v>29</v>
      </c>
      <c r="G29" s="114">
        <v>34</v>
      </c>
      <c r="H29" s="114">
        <v>41</v>
      </c>
      <c r="I29" s="114">
        <v>32</v>
      </c>
      <c r="J29" s="114">
        <v>52</v>
      </c>
      <c r="K29" s="114">
        <v>3</v>
      </c>
      <c r="L29" s="10"/>
    </row>
    <row r="30" spans="1:12" s="1" customFormat="1" ht="21" customHeight="1">
      <c r="A30" s="217" t="s">
        <v>240</v>
      </c>
      <c r="B30" s="115">
        <f t="shared" si="5"/>
        <v>23</v>
      </c>
      <c r="C30" s="114">
        <v>0</v>
      </c>
      <c r="D30" s="114">
        <v>2</v>
      </c>
      <c r="E30" s="114">
        <v>3</v>
      </c>
      <c r="F30" s="114">
        <v>1</v>
      </c>
      <c r="G30" s="114">
        <v>3</v>
      </c>
      <c r="H30" s="114">
        <v>5</v>
      </c>
      <c r="I30" s="114">
        <v>6</v>
      </c>
      <c r="J30" s="114">
        <v>1</v>
      </c>
      <c r="K30" s="114">
        <v>2</v>
      </c>
    </row>
    <row r="31" spans="1:12" s="1" customFormat="1" ht="21" customHeight="1">
      <c r="A31" s="217" t="s">
        <v>243</v>
      </c>
      <c r="B31" s="115">
        <f t="shared" si="5"/>
        <v>14</v>
      </c>
      <c r="C31" s="114">
        <v>1</v>
      </c>
      <c r="D31" s="114">
        <v>1</v>
      </c>
      <c r="E31" s="114">
        <v>1</v>
      </c>
      <c r="F31" s="114">
        <v>1</v>
      </c>
      <c r="G31" s="114">
        <v>1</v>
      </c>
      <c r="H31" s="114">
        <v>4</v>
      </c>
      <c r="I31" s="114">
        <v>4</v>
      </c>
      <c r="J31" s="114">
        <v>1</v>
      </c>
      <c r="K31" s="114">
        <v>0</v>
      </c>
      <c r="L31" s="10"/>
    </row>
    <row r="32" spans="1:12" s="1" customFormat="1" ht="30" customHeight="1">
      <c r="A32" s="217" t="s">
        <v>241</v>
      </c>
      <c r="B32" s="115">
        <f t="shared" si="5"/>
        <v>16</v>
      </c>
      <c r="C32" s="114">
        <v>0</v>
      </c>
      <c r="D32" s="114">
        <v>3</v>
      </c>
      <c r="E32" s="114">
        <v>0</v>
      </c>
      <c r="F32" s="114">
        <v>0</v>
      </c>
      <c r="G32" s="114">
        <v>0</v>
      </c>
      <c r="H32" s="114">
        <v>5</v>
      </c>
      <c r="I32" s="114">
        <v>2</v>
      </c>
      <c r="J32" s="114">
        <v>6</v>
      </c>
      <c r="K32" s="114">
        <v>0</v>
      </c>
      <c r="L32" s="10"/>
    </row>
    <row r="33" spans="1:12" s="1" customFormat="1" ht="21" customHeight="1">
      <c r="A33" s="217" t="s">
        <v>250</v>
      </c>
      <c r="B33" s="115">
        <f t="shared" ref="B33:B36" si="6">SUM(C33:K33)</f>
        <v>17</v>
      </c>
      <c r="C33" s="114">
        <v>0</v>
      </c>
      <c r="D33" s="114">
        <v>1</v>
      </c>
      <c r="E33" s="114">
        <v>3</v>
      </c>
      <c r="F33" s="114">
        <v>2</v>
      </c>
      <c r="G33" s="114">
        <v>0</v>
      </c>
      <c r="H33" s="114">
        <v>4</v>
      </c>
      <c r="I33" s="114">
        <v>3</v>
      </c>
      <c r="J33" s="114">
        <v>3</v>
      </c>
      <c r="K33" s="114">
        <v>1</v>
      </c>
      <c r="L33" s="10"/>
    </row>
    <row r="34" spans="1:12" s="1" customFormat="1" ht="11.1" customHeight="1">
      <c r="A34" s="217" t="s">
        <v>221</v>
      </c>
      <c r="B34" s="115">
        <f t="shared" si="6"/>
        <v>3816</v>
      </c>
      <c r="C34" s="114">
        <v>57</v>
      </c>
      <c r="D34" s="114">
        <v>305</v>
      </c>
      <c r="E34" s="114">
        <v>548</v>
      </c>
      <c r="F34" s="114">
        <v>338</v>
      </c>
      <c r="G34" s="114">
        <v>530</v>
      </c>
      <c r="H34" s="114">
        <v>670</v>
      </c>
      <c r="I34" s="114">
        <v>517</v>
      </c>
      <c r="J34" s="114">
        <v>745</v>
      </c>
      <c r="K34" s="114">
        <v>106</v>
      </c>
      <c r="L34" s="120"/>
    </row>
    <row r="35" spans="1:12" s="1" customFormat="1" ht="11.1" customHeight="1">
      <c r="A35" s="217" t="s">
        <v>222</v>
      </c>
      <c r="B35" s="115">
        <f t="shared" si="6"/>
        <v>395</v>
      </c>
      <c r="C35" s="114">
        <v>3</v>
      </c>
      <c r="D35" s="114">
        <v>19</v>
      </c>
      <c r="E35" s="114">
        <v>104</v>
      </c>
      <c r="F35" s="114">
        <v>63</v>
      </c>
      <c r="G35" s="114">
        <v>58</v>
      </c>
      <c r="H35" s="114">
        <v>32</v>
      </c>
      <c r="I35" s="114">
        <v>36</v>
      </c>
      <c r="J35" s="114">
        <v>78</v>
      </c>
      <c r="K35" s="117">
        <v>2</v>
      </c>
      <c r="L35" s="120"/>
    </row>
    <row r="36" spans="1:12" s="1" customFormat="1" ht="11.1" customHeight="1">
      <c r="A36" s="217" t="s">
        <v>223</v>
      </c>
      <c r="B36" s="115">
        <f t="shared" si="6"/>
        <v>4912</v>
      </c>
      <c r="C36" s="114">
        <v>32</v>
      </c>
      <c r="D36" s="114">
        <v>520</v>
      </c>
      <c r="E36" s="114">
        <v>873</v>
      </c>
      <c r="F36" s="114">
        <v>877</v>
      </c>
      <c r="G36" s="114">
        <v>583</v>
      </c>
      <c r="H36" s="114">
        <v>426</v>
      </c>
      <c r="I36" s="114">
        <v>701</v>
      </c>
      <c r="J36" s="114">
        <v>745</v>
      </c>
      <c r="K36" s="114">
        <v>155</v>
      </c>
      <c r="L36" s="10"/>
    </row>
    <row r="37" spans="1:12" s="1" customFormat="1" ht="11.1" customHeight="1">
      <c r="A37" s="220" t="s">
        <v>212</v>
      </c>
      <c r="B37" s="113">
        <f>SUM(C37:K37)</f>
        <v>154730</v>
      </c>
      <c r="C37" s="119">
        <f t="shared" ref="C37:K37" si="7">SUM(C38:C40)</f>
        <v>2149</v>
      </c>
      <c r="D37" s="119">
        <f t="shared" si="7"/>
        <v>10929</v>
      </c>
      <c r="E37" s="119">
        <f t="shared" si="7"/>
        <v>25613</v>
      </c>
      <c r="F37" s="119">
        <f t="shared" si="7"/>
        <v>20611</v>
      </c>
      <c r="G37" s="119">
        <f t="shared" si="7"/>
        <v>17414</v>
      </c>
      <c r="H37" s="119">
        <f t="shared" si="7"/>
        <v>27819</v>
      </c>
      <c r="I37" s="119">
        <f t="shared" si="7"/>
        <v>21237</v>
      </c>
      <c r="J37" s="119">
        <f t="shared" si="7"/>
        <v>20993</v>
      </c>
      <c r="K37" s="119">
        <f t="shared" si="7"/>
        <v>7965</v>
      </c>
      <c r="L37" s="111"/>
    </row>
    <row r="38" spans="1:12" s="1" customFormat="1" ht="11.1" customHeight="1">
      <c r="A38" s="217" t="s">
        <v>224</v>
      </c>
      <c r="B38" s="115">
        <f>SUM(C38:K38)</f>
        <v>149957</v>
      </c>
      <c r="C38" s="114">
        <v>2062</v>
      </c>
      <c r="D38" s="114">
        <v>10687</v>
      </c>
      <c r="E38" s="114">
        <v>24562</v>
      </c>
      <c r="F38" s="114">
        <v>20263</v>
      </c>
      <c r="G38" s="114">
        <v>16994</v>
      </c>
      <c r="H38" s="114">
        <v>26884</v>
      </c>
      <c r="I38" s="114">
        <v>20356</v>
      </c>
      <c r="J38" s="114">
        <v>20366</v>
      </c>
      <c r="K38" s="114">
        <v>7783</v>
      </c>
      <c r="L38" s="10"/>
    </row>
    <row r="39" spans="1:12" s="1" customFormat="1" ht="21" customHeight="1">
      <c r="A39" s="217" t="s">
        <v>244</v>
      </c>
      <c r="B39" s="115">
        <f>SUM(C39:L39)</f>
        <v>2322</v>
      </c>
      <c r="C39" s="114">
        <v>52</v>
      </c>
      <c r="D39" s="114">
        <v>125</v>
      </c>
      <c r="E39" s="114">
        <v>532</v>
      </c>
      <c r="F39" s="114">
        <v>188</v>
      </c>
      <c r="G39" s="114">
        <v>181</v>
      </c>
      <c r="H39" s="114">
        <v>476</v>
      </c>
      <c r="I39" s="114">
        <v>372</v>
      </c>
      <c r="J39" s="114">
        <v>318</v>
      </c>
      <c r="K39" s="114">
        <v>78</v>
      </c>
      <c r="L39" s="10"/>
    </row>
    <row r="40" spans="1:12" s="1" customFormat="1" ht="11.1" customHeight="1">
      <c r="A40" s="217" t="s">
        <v>225</v>
      </c>
      <c r="B40" s="115">
        <f>SUM(C40:L40)</f>
        <v>2451</v>
      </c>
      <c r="C40" s="114">
        <v>35</v>
      </c>
      <c r="D40" s="114">
        <v>117</v>
      </c>
      <c r="E40" s="114">
        <v>519</v>
      </c>
      <c r="F40" s="114">
        <v>160</v>
      </c>
      <c r="G40" s="114">
        <v>239</v>
      </c>
      <c r="H40" s="114">
        <v>459</v>
      </c>
      <c r="I40" s="114">
        <v>509</v>
      </c>
      <c r="J40" s="114">
        <v>309</v>
      </c>
      <c r="K40" s="114">
        <v>104</v>
      </c>
      <c r="L40" s="10"/>
    </row>
    <row r="41" spans="1:12" s="1" customFormat="1" ht="11.1" customHeight="1">
      <c r="A41" s="219" t="s">
        <v>38</v>
      </c>
      <c r="B41" s="113">
        <f>SUM(C41:K41)</f>
        <v>15566</v>
      </c>
      <c r="C41" s="112">
        <f t="shared" ref="C41:K41" si="8">SUM(C42:C52)</f>
        <v>146</v>
      </c>
      <c r="D41" s="112">
        <f t="shared" si="8"/>
        <v>749</v>
      </c>
      <c r="E41" s="112">
        <f t="shared" si="8"/>
        <v>1927</v>
      </c>
      <c r="F41" s="112">
        <f t="shared" si="8"/>
        <v>973</v>
      </c>
      <c r="G41" s="112">
        <f t="shared" si="8"/>
        <v>2399</v>
      </c>
      <c r="H41" s="112">
        <f t="shared" si="8"/>
        <v>2283</v>
      </c>
      <c r="I41" s="112">
        <f t="shared" si="8"/>
        <v>1797</v>
      </c>
      <c r="J41" s="112">
        <f t="shared" si="8"/>
        <v>2835</v>
      </c>
      <c r="K41" s="112">
        <f t="shared" si="8"/>
        <v>2457</v>
      </c>
      <c r="L41" s="118"/>
    </row>
    <row r="42" spans="1:12" s="1" customFormat="1" ht="11.1" customHeight="1">
      <c r="A42" s="217" t="s">
        <v>226</v>
      </c>
      <c r="B42" s="115">
        <f t="shared" ref="B42:B44" si="9">SUM(C42:K42)</f>
        <v>11</v>
      </c>
      <c r="C42" s="114">
        <v>0</v>
      </c>
      <c r="D42" s="114">
        <v>1</v>
      </c>
      <c r="E42" s="114">
        <v>2</v>
      </c>
      <c r="F42" s="114">
        <v>2</v>
      </c>
      <c r="G42" s="114">
        <v>1</v>
      </c>
      <c r="H42" s="114">
        <v>1</v>
      </c>
      <c r="I42" s="114">
        <v>2</v>
      </c>
      <c r="J42" s="114">
        <v>1</v>
      </c>
      <c r="K42" s="114">
        <v>1</v>
      </c>
      <c r="L42" s="10"/>
    </row>
    <row r="43" spans="1:12" s="1" customFormat="1" ht="11.1" customHeight="1">
      <c r="A43" s="217" t="s">
        <v>227</v>
      </c>
      <c r="B43" s="115">
        <f t="shared" si="9"/>
        <v>3856</v>
      </c>
      <c r="C43" s="114">
        <v>31</v>
      </c>
      <c r="D43" s="114">
        <v>143</v>
      </c>
      <c r="E43" s="114">
        <v>514</v>
      </c>
      <c r="F43" s="114">
        <v>264</v>
      </c>
      <c r="G43" s="114">
        <v>700</v>
      </c>
      <c r="H43" s="114">
        <v>483</v>
      </c>
      <c r="I43" s="114">
        <v>351</v>
      </c>
      <c r="J43" s="114">
        <v>761</v>
      </c>
      <c r="K43" s="114">
        <v>609</v>
      </c>
      <c r="L43" s="10"/>
    </row>
    <row r="44" spans="1:12" s="1" customFormat="1" ht="11.1" customHeight="1">
      <c r="A44" s="217" t="s">
        <v>228</v>
      </c>
      <c r="B44" s="115">
        <f t="shared" si="9"/>
        <v>9870</v>
      </c>
      <c r="C44" s="114">
        <v>100</v>
      </c>
      <c r="D44" s="114">
        <v>542</v>
      </c>
      <c r="E44" s="114">
        <v>1133</v>
      </c>
      <c r="F44" s="114">
        <v>614</v>
      </c>
      <c r="G44" s="114">
        <v>1527</v>
      </c>
      <c r="H44" s="114">
        <v>1535</v>
      </c>
      <c r="I44" s="114">
        <v>1096</v>
      </c>
      <c r="J44" s="114">
        <v>1890</v>
      </c>
      <c r="K44" s="114">
        <v>1433</v>
      </c>
      <c r="L44" s="10"/>
    </row>
    <row r="45" spans="1:12" s="1" customFormat="1" ht="11.1" customHeight="1">
      <c r="A45" s="216" t="s">
        <v>252</v>
      </c>
      <c r="B45" s="115">
        <f t="shared" ref="B45:B46" si="10">SUM(C45:K45)</f>
        <v>3</v>
      </c>
      <c r="C45" s="114">
        <v>0</v>
      </c>
      <c r="D45" s="114">
        <v>0</v>
      </c>
      <c r="E45" s="114">
        <v>0</v>
      </c>
      <c r="F45" s="114">
        <v>1</v>
      </c>
      <c r="G45" s="114">
        <v>0</v>
      </c>
      <c r="H45" s="114">
        <v>1</v>
      </c>
      <c r="I45" s="114">
        <v>0</v>
      </c>
      <c r="J45" s="114">
        <v>1</v>
      </c>
      <c r="K45" s="114">
        <v>0</v>
      </c>
      <c r="L45" s="10"/>
    </row>
    <row r="46" spans="1:12" s="1" customFormat="1" ht="11.1" customHeight="1">
      <c r="A46" s="217" t="s">
        <v>253</v>
      </c>
      <c r="B46" s="115">
        <f t="shared" si="10"/>
        <v>2</v>
      </c>
      <c r="C46" s="114">
        <v>0</v>
      </c>
      <c r="D46" s="114">
        <v>0</v>
      </c>
      <c r="E46" s="114">
        <v>0</v>
      </c>
      <c r="F46" s="114">
        <v>0</v>
      </c>
      <c r="G46" s="114">
        <v>1</v>
      </c>
      <c r="H46" s="114">
        <v>0</v>
      </c>
      <c r="I46" s="114">
        <v>0</v>
      </c>
      <c r="J46" s="114">
        <v>1</v>
      </c>
      <c r="K46" s="114">
        <v>0</v>
      </c>
      <c r="L46" s="10"/>
    </row>
    <row r="47" spans="1:12" s="1" customFormat="1" ht="21" customHeight="1">
      <c r="A47" s="217" t="s">
        <v>248</v>
      </c>
      <c r="B47" s="115">
        <f>SUM(C47:K47)</f>
        <v>2</v>
      </c>
      <c r="C47" s="114">
        <v>0</v>
      </c>
      <c r="D47" s="114">
        <v>0</v>
      </c>
      <c r="E47" s="114">
        <v>0</v>
      </c>
      <c r="F47" s="114">
        <v>0</v>
      </c>
      <c r="G47" s="114">
        <v>1</v>
      </c>
      <c r="H47" s="114">
        <v>0</v>
      </c>
      <c r="I47" s="114">
        <v>0</v>
      </c>
      <c r="J47" s="114">
        <v>1</v>
      </c>
      <c r="K47" s="114">
        <v>0</v>
      </c>
      <c r="L47" s="10"/>
    </row>
    <row r="48" spans="1:12" s="1" customFormat="1" ht="21" customHeight="1">
      <c r="A48" s="217" t="s">
        <v>249</v>
      </c>
      <c r="B48" s="115">
        <f t="shared" ref="B48:B51" si="11">SUM(C48:K48)</f>
        <v>7</v>
      </c>
      <c r="C48" s="114">
        <v>0</v>
      </c>
      <c r="D48" s="114">
        <v>0</v>
      </c>
      <c r="E48" s="114">
        <v>1</v>
      </c>
      <c r="F48" s="114">
        <v>2</v>
      </c>
      <c r="G48" s="114">
        <v>1</v>
      </c>
      <c r="H48" s="114">
        <v>2</v>
      </c>
      <c r="I48" s="114">
        <v>0</v>
      </c>
      <c r="J48" s="114">
        <v>0</v>
      </c>
      <c r="K48" s="114">
        <v>1</v>
      </c>
      <c r="L48" s="10"/>
    </row>
    <row r="49" spans="1:12" s="1" customFormat="1" ht="11.1" customHeight="1">
      <c r="A49" s="217" t="s">
        <v>229</v>
      </c>
      <c r="B49" s="115">
        <f t="shared" si="11"/>
        <v>1806</v>
      </c>
      <c r="C49" s="114">
        <v>15</v>
      </c>
      <c r="D49" s="114">
        <v>62</v>
      </c>
      <c r="E49" s="114">
        <v>275</v>
      </c>
      <c r="F49" s="114">
        <v>90</v>
      </c>
      <c r="G49" s="114">
        <v>168</v>
      </c>
      <c r="H49" s="114">
        <v>259</v>
      </c>
      <c r="I49" s="114">
        <v>347</v>
      </c>
      <c r="J49" s="114">
        <v>178</v>
      </c>
      <c r="K49" s="114">
        <v>412</v>
      </c>
      <c r="L49" s="10"/>
    </row>
    <row r="50" spans="1:12" s="1" customFormat="1" ht="11.1" customHeight="1">
      <c r="A50" s="217" t="s">
        <v>66</v>
      </c>
      <c r="B50" s="115">
        <f t="shared" si="11"/>
        <v>1</v>
      </c>
      <c r="C50" s="114">
        <v>0</v>
      </c>
      <c r="D50" s="114">
        <v>0</v>
      </c>
      <c r="E50" s="114">
        <v>1</v>
      </c>
      <c r="F50" s="114">
        <v>0</v>
      </c>
      <c r="G50" s="114">
        <v>0</v>
      </c>
      <c r="H50" s="114">
        <v>0</v>
      </c>
      <c r="I50" s="114">
        <v>0</v>
      </c>
      <c r="J50" s="114">
        <v>0</v>
      </c>
      <c r="K50" s="114">
        <v>0</v>
      </c>
      <c r="L50" s="10"/>
    </row>
    <row r="51" spans="1:12" s="1" customFormat="1" ht="11.1" customHeight="1">
      <c r="A51" s="217" t="s">
        <v>67</v>
      </c>
      <c r="B51" s="115">
        <f t="shared" si="11"/>
        <v>0</v>
      </c>
      <c r="C51" s="114">
        <v>0</v>
      </c>
      <c r="D51" s="114">
        <v>0</v>
      </c>
      <c r="E51" s="114">
        <v>0</v>
      </c>
      <c r="F51" s="114">
        <v>0</v>
      </c>
      <c r="G51" s="114">
        <v>0</v>
      </c>
      <c r="H51" s="114">
        <v>0</v>
      </c>
      <c r="I51" s="114">
        <v>0</v>
      </c>
      <c r="J51" s="114">
        <v>0</v>
      </c>
      <c r="K51" s="114">
        <v>0</v>
      </c>
      <c r="L51" s="10"/>
    </row>
    <row r="52" spans="1:12" s="1" customFormat="1" ht="11.1" customHeight="1">
      <c r="A52" s="217" t="s">
        <v>230</v>
      </c>
      <c r="B52" s="115">
        <f>SUM(C52:K52)</f>
        <v>8</v>
      </c>
      <c r="C52" s="114">
        <v>0</v>
      </c>
      <c r="D52" s="114">
        <v>1</v>
      </c>
      <c r="E52" s="114">
        <v>1</v>
      </c>
      <c r="F52" s="114">
        <v>0</v>
      </c>
      <c r="G52" s="114">
        <v>0</v>
      </c>
      <c r="H52" s="114">
        <v>2</v>
      </c>
      <c r="I52" s="114">
        <v>1</v>
      </c>
      <c r="J52" s="114">
        <v>2</v>
      </c>
      <c r="K52" s="114">
        <v>1</v>
      </c>
      <c r="L52" s="10"/>
    </row>
    <row r="53" spans="1:12" s="1" customFormat="1" ht="11.1" customHeight="1">
      <c r="A53" s="219" t="s">
        <v>37</v>
      </c>
      <c r="B53" s="113">
        <f>SUM(C53:K53)</f>
        <v>19460</v>
      </c>
      <c r="C53" s="112">
        <f t="shared" ref="C53:K53" si="12">SUM(C54:C56)</f>
        <v>110</v>
      </c>
      <c r="D53" s="112">
        <f t="shared" si="12"/>
        <v>887</v>
      </c>
      <c r="E53" s="112">
        <f t="shared" si="12"/>
        <v>4126</v>
      </c>
      <c r="F53" s="112">
        <f t="shared" si="12"/>
        <v>2093</v>
      </c>
      <c r="G53" s="112">
        <f t="shared" si="12"/>
        <v>2530</v>
      </c>
      <c r="H53" s="112">
        <f t="shared" si="12"/>
        <v>2003</v>
      </c>
      <c r="I53" s="112">
        <f t="shared" si="12"/>
        <v>2008</v>
      </c>
      <c r="J53" s="112">
        <f t="shared" si="12"/>
        <v>4315</v>
      </c>
      <c r="K53" s="112">
        <f t="shared" si="12"/>
        <v>1388</v>
      </c>
      <c r="L53" s="116"/>
    </row>
    <row r="54" spans="1:12" s="1" customFormat="1" ht="11.1" customHeight="1">
      <c r="A54" s="217" t="s">
        <v>217</v>
      </c>
      <c r="B54" s="115">
        <f t="shared" ref="B54:B55" si="13">SUM(C54:K54)</f>
        <v>13714</v>
      </c>
      <c r="C54" s="114">
        <v>55</v>
      </c>
      <c r="D54" s="114">
        <v>596</v>
      </c>
      <c r="E54" s="114">
        <v>2883</v>
      </c>
      <c r="F54" s="114">
        <v>1481</v>
      </c>
      <c r="G54" s="114">
        <v>1731</v>
      </c>
      <c r="H54" s="114">
        <v>1332</v>
      </c>
      <c r="I54" s="114">
        <v>1335</v>
      </c>
      <c r="J54" s="114">
        <v>3144</v>
      </c>
      <c r="K54" s="114">
        <v>1157</v>
      </c>
      <c r="L54" s="10"/>
    </row>
    <row r="55" spans="1:12" s="1" customFormat="1" ht="11.1" customHeight="1">
      <c r="A55" s="217" t="s">
        <v>231</v>
      </c>
      <c r="B55" s="115">
        <f t="shared" si="13"/>
        <v>3723</v>
      </c>
      <c r="C55" s="114">
        <v>23</v>
      </c>
      <c r="D55" s="114">
        <v>164</v>
      </c>
      <c r="E55" s="114">
        <v>873</v>
      </c>
      <c r="F55" s="114">
        <v>427</v>
      </c>
      <c r="G55" s="114">
        <v>524</v>
      </c>
      <c r="H55" s="114">
        <v>366</v>
      </c>
      <c r="I55" s="114">
        <v>393</v>
      </c>
      <c r="J55" s="114">
        <v>795</v>
      </c>
      <c r="K55" s="114">
        <v>158</v>
      </c>
      <c r="L55" s="10"/>
    </row>
    <row r="56" spans="1:12" s="1" customFormat="1" ht="11.1" customHeight="1">
      <c r="A56" s="217" t="s">
        <v>232</v>
      </c>
      <c r="B56" s="115">
        <f>SUM(C56:K56)</f>
        <v>2023</v>
      </c>
      <c r="C56" s="114">
        <v>32</v>
      </c>
      <c r="D56" s="114">
        <v>127</v>
      </c>
      <c r="E56" s="114">
        <v>370</v>
      </c>
      <c r="F56" s="114">
        <v>185</v>
      </c>
      <c r="G56" s="114">
        <v>275</v>
      </c>
      <c r="H56" s="114">
        <v>305</v>
      </c>
      <c r="I56" s="114">
        <v>280</v>
      </c>
      <c r="J56" s="114">
        <v>376</v>
      </c>
      <c r="K56" s="114">
        <v>73</v>
      </c>
      <c r="L56" s="10"/>
    </row>
    <row r="57" spans="1:12" s="1" customFormat="1" ht="11.1" customHeight="1">
      <c r="A57" s="69" t="s">
        <v>36</v>
      </c>
      <c r="B57" s="113">
        <f t="shared" ref="B57" si="14">SUM(C57:K57)</f>
        <v>102628</v>
      </c>
      <c r="C57" s="112">
        <v>1395</v>
      </c>
      <c r="D57" s="112">
        <v>7584</v>
      </c>
      <c r="E57" s="112">
        <v>17859</v>
      </c>
      <c r="F57" s="112">
        <v>15510</v>
      </c>
      <c r="G57" s="112">
        <v>12397</v>
      </c>
      <c r="H57" s="112">
        <v>16126</v>
      </c>
      <c r="I57" s="112">
        <v>13236</v>
      </c>
      <c r="J57" s="112">
        <v>15815</v>
      </c>
      <c r="K57" s="112">
        <v>2706</v>
      </c>
      <c r="L57" s="111"/>
    </row>
    <row r="58" spans="1:12" s="1" customFormat="1" ht="11.1" customHeight="1">
      <c r="A58" s="146" t="s">
        <v>35</v>
      </c>
      <c r="B58" s="110">
        <f>SUM(C58:K58)</f>
        <v>304329</v>
      </c>
      <c r="C58" s="109">
        <v>3914</v>
      </c>
      <c r="D58" s="109">
        <v>21020</v>
      </c>
      <c r="E58" s="109">
        <v>49644</v>
      </c>
      <c r="F58" s="109">
        <v>40277</v>
      </c>
      <c r="G58" s="109">
        <v>32022</v>
      </c>
      <c r="H58" s="109">
        <v>49004</v>
      </c>
      <c r="I58" s="109">
        <v>39716</v>
      </c>
      <c r="J58" s="109">
        <v>42634</v>
      </c>
      <c r="K58" s="109">
        <v>26098</v>
      </c>
      <c r="L58" s="108"/>
    </row>
    <row r="59" spans="1:12" s="1" customFormat="1" ht="11.1" customHeight="1">
      <c r="A59" s="12"/>
      <c r="B59" s="10"/>
      <c r="C59" s="107"/>
      <c r="D59" s="107"/>
      <c r="E59" s="107"/>
      <c r="F59" s="107"/>
      <c r="G59" s="107"/>
      <c r="H59" s="107"/>
      <c r="I59" s="107"/>
      <c r="J59" s="107"/>
      <c r="K59" s="107"/>
      <c r="L59" s="10"/>
    </row>
    <row r="60" spans="1:12" s="1" customFormat="1" ht="11.1" customHeight="1">
      <c r="A60" s="6" t="s">
        <v>34</v>
      </c>
      <c r="B60" s="10"/>
      <c r="C60" s="10"/>
      <c r="D60" s="10"/>
      <c r="E60" s="10"/>
      <c r="F60" s="10"/>
      <c r="G60" s="10"/>
      <c r="H60" s="10"/>
      <c r="I60" s="10"/>
      <c r="J60" s="10"/>
      <c r="K60" s="10"/>
      <c r="L60" s="10"/>
    </row>
    <row r="61" spans="1:12" s="22" customFormat="1" ht="11.1" customHeight="1">
      <c r="A61" s="6" t="s">
        <v>153</v>
      </c>
      <c r="B61" s="10"/>
      <c r="C61" s="10"/>
      <c r="D61" s="10"/>
      <c r="E61" s="10"/>
      <c r="F61" s="10"/>
      <c r="G61" s="10"/>
      <c r="H61" s="10"/>
      <c r="I61" s="10"/>
      <c r="J61" s="10"/>
      <c r="K61" s="10"/>
      <c r="L61" s="10"/>
    </row>
    <row r="62" spans="1:12" s="22" customFormat="1" ht="11.1" customHeight="1">
      <c r="A62" s="11" t="s">
        <v>154</v>
      </c>
      <c r="B62" s="4"/>
      <c r="C62" s="4"/>
      <c r="D62" s="4"/>
      <c r="E62" s="4"/>
      <c r="F62" s="4"/>
      <c r="G62" s="9"/>
      <c r="H62" s="4"/>
      <c r="I62" s="9"/>
      <c r="J62" s="4"/>
      <c r="K62" s="4"/>
      <c r="L62" s="4"/>
    </row>
    <row r="63" spans="1:12" s="1" customFormat="1" ht="11.1" customHeight="1">
      <c r="A63" s="11" t="s">
        <v>138</v>
      </c>
      <c r="B63" s="4"/>
      <c r="C63" s="4"/>
      <c r="D63" s="4"/>
      <c r="E63" s="4"/>
      <c r="F63" s="4"/>
      <c r="G63" s="9"/>
      <c r="H63" s="4"/>
      <c r="I63" s="9"/>
      <c r="J63" s="4"/>
      <c r="K63" s="4"/>
      <c r="L63" s="4"/>
    </row>
    <row r="64" spans="1:12" s="1" customFormat="1" ht="11.1" customHeight="1">
      <c r="A64" s="11" t="s">
        <v>139</v>
      </c>
      <c r="B64" s="4"/>
      <c r="C64" s="4"/>
      <c r="D64" s="4"/>
      <c r="E64" s="4"/>
      <c r="F64" s="4"/>
      <c r="G64" s="9"/>
      <c r="H64" s="4"/>
      <c r="I64" s="9"/>
      <c r="J64" s="4"/>
      <c r="K64" s="4"/>
      <c r="L64" s="4"/>
    </row>
    <row r="65" spans="1:12" s="1" customFormat="1" ht="11.1" customHeight="1">
      <c r="A65" s="11" t="s">
        <v>140</v>
      </c>
      <c r="B65" s="4"/>
      <c r="C65" s="4"/>
      <c r="D65" s="4"/>
      <c r="E65" s="4"/>
      <c r="F65" s="4"/>
      <c r="G65" s="9"/>
      <c r="H65" s="4"/>
      <c r="I65" s="9"/>
      <c r="J65" s="4"/>
      <c r="K65" s="4"/>
      <c r="L65" s="4"/>
    </row>
    <row r="66" spans="1:12" s="4" customFormat="1">
      <c r="A66" s="11" t="s">
        <v>33</v>
      </c>
      <c r="J66" s="9"/>
    </row>
    <row r="67" spans="1:12" s="4" customFormat="1">
      <c r="A67" s="11" t="s">
        <v>32</v>
      </c>
      <c r="J67" s="9"/>
    </row>
    <row r="68" spans="1:12" s="4" customFormat="1">
      <c r="A68" s="6" t="s">
        <v>155</v>
      </c>
      <c r="B68" s="3"/>
      <c r="C68" s="3"/>
      <c r="D68" s="3"/>
      <c r="E68" s="3"/>
      <c r="F68" s="3"/>
      <c r="G68" s="3"/>
      <c r="H68" s="3"/>
      <c r="I68" s="3"/>
      <c r="J68" s="2"/>
      <c r="K68" s="3"/>
      <c r="L68" s="3"/>
    </row>
    <row r="69" spans="1:12" s="4" customFormat="1" ht="11.1" customHeight="1">
      <c r="A69" s="6" t="s">
        <v>31</v>
      </c>
      <c r="B69" s="3"/>
      <c r="C69" s="3"/>
      <c r="D69" s="3"/>
      <c r="E69" s="3"/>
      <c r="F69" s="3"/>
      <c r="G69" s="3"/>
      <c r="H69" s="3"/>
      <c r="I69" s="3"/>
      <c r="J69" s="2"/>
      <c r="K69" s="3"/>
      <c r="L69" s="3"/>
    </row>
    <row r="70" spans="1:12" s="4" customFormat="1" ht="11.1" customHeight="1">
      <c r="A70" s="6" t="s">
        <v>30</v>
      </c>
      <c r="B70" s="3"/>
      <c r="C70" s="3"/>
      <c r="D70" s="3"/>
      <c r="E70" s="3"/>
      <c r="F70" s="3"/>
      <c r="G70" s="3"/>
      <c r="H70" s="3"/>
      <c r="I70" s="3"/>
      <c r="J70" s="2"/>
      <c r="K70" s="3"/>
      <c r="L70" s="3"/>
    </row>
    <row r="71" spans="1:12" s="3" customFormat="1" ht="11.1" customHeight="1">
      <c r="A71" s="6"/>
      <c r="B71" s="10"/>
      <c r="C71" s="107"/>
      <c r="D71" s="107"/>
      <c r="E71" s="107"/>
      <c r="F71" s="107"/>
      <c r="G71" s="107"/>
      <c r="H71" s="107"/>
      <c r="I71" s="107"/>
      <c r="J71" s="107"/>
      <c r="K71" s="107"/>
      <c r="L71" s="10"/>
    </row>
    <row r="72" spans="1:12" s="3" customFormat="1" ht="11.1" customHeight="1">
      <c r="A72" s="6"/>
      <c r="B72" s="10"/>
      <c r="C72" s="107"/>
      <c r="D72" s="107"/>
      <c r="E72" s="107"/>
      <c r="F72" s="107"/>
      <c r="G72" s="107"/>
      <c r="H72" s="107"/>
      <c r="I72" s="107"/>
      <c r="J72" s="107"/>
      <c r="K72" s="107"/>
      <c r="L72" s="10"/>
    </row>
    <row r="73" spans="1:12" s="3" customFormat="1" ht="11.1" customHeight="1">
      <c r="A73" s="6"/>
      <c r="B73" s="10"/>
      <c r="C73" s="107"/>
      <c r="D73" s="107"/>
      <c r="E73" s="107"/>
      <c r="F73" s="107"/>
      <c r="G73" s="107"/>
      <c r="H73" s="107"/>
      <c r="I73" s="107"/>
      <c r="J73" s="107"/>
      <c r="K73" s="107"/>
      <c r="L73" s="10"/>
    </row>
    <row r="74" spans="1:12" s="3" customFormat="1" ht="11.1" customHeight="1">
      <c r="A74" s="6"/>
      <c r="B74" s="10"/>
      <c r="C74" s="107"/>
      <c r="D74" s="107"/>
      <c r="E74" s="107"/>
      <c r="F74" s="107"/>
      <c r="G74" s="107"/>
      <c r="H74" s="107"/>
      <c r="I74" s="107"/>
      <c r="J74" s="107"/>
      <c r="K74" s="107"/>
      <c r="L74" s="10"/>
    </row>
    <row r="75" spans="1:12" s="3" customFormat="1" ht="11.1" customHeight="1">
      <c r="A75" s="6"/>
      <c r="B75" s="10"/>
      <c r="C75" s="107"/>
      <c r="D75" s="107"/>
      <c r="E75" s="107"/>
      <c r="F75" s="107"/>
      <c r="G75" s="107"/>
      <c r="H75" s="107"/>
      <c r="I75" s="107"/>
      <c r="J75" s="107"/>
      <c r="K75" s="107"/>
      <c r="L75" s="10"/>
    </row>
    <row r="76" spans="1:12" s="3" customFormat="1" ht="11.1" customHeight="1">
      <c r="A76" s="6"/>
      <c r="B76" s="105"/>
      <c r="C76" s="105"/>
      <c r="D76" s="105"/>
      <c r="E76" s="105"/>
      <c r="F76" s="105"/>
      <c r="G76" s="105"/>
      <c r="H76" s="105"/>
      <c r="I76" s="105"/>
      <c r="J76" s="105"/>
      <c r="K76" s="105"/>
      <c r="L76" s="105"/>
    </row>
    <row r="77" spans="1:12" s="3" customFormat="1" ht="11.1" customHeight="1">
      <c r="A77" s="6"/>
      <c r="B77" s="105"/>
      <c r="C77" s="105"/>
      <c r="D77" s="105"/>
      <c r="E77" s="105"/>
      <c r="F77" s="105"/>
      <c r="G77" s="105"/>
      <c r="H77" s="105"/>
      <c r="I77" s="105"/>
      <c r="J77" s="105"/>
      <c r="K77" s="105"/>
      <c r="L77" s="105"/>
    </row>
    <row r="78" spans="1:12" s="3" customFormat="1" ht="11.1" customHeight="1">
      <c r="A78" s="6"/>
      <c r="C78" s="105"/>
      <c r="D78" s="105"/>
      <c r="E78" s="105"/>
      <c r="F78" s="105"/>
      <c r="G78" s="105"/>
      <c r="H78" s="105"/>
      <c r="I78" s="105"/>
      <c r="J78" s="105"/>
      <c r="K78" s="105"/>
      <c r="L78" s="105"/>
    </row>
    <row r="79" spans="1:12" s="3" customFormat="1" ht="11.1" customHeight="1">
      <c r="A79" s="6"/>
      <c r="B79" s="106"/>
      <c r="C79" s="106"/>
      <c r="D79" s="106"/>
      <c r="E79" s="106"/>
      <c r="F79" s="106"/>
      <c r="G79" s="106"/>
      <c r="H79" s="106"/>
      <c r="I79" s="106"/>
      <c r="J79" s="106"/>
      <c r="K79" s="106"/>
      <c r="L79" s="105"/>
    </row>
    <row r="80" spans="1:12" s="1" customFormat="1" ht="11.1" customHeight="1">
      <c r="A80" s="6"/>
      <c r="B80" s="106"/>
      <c r="C80" s="106"/>
      <c r="D80" s="106"/>
      <c r="E80" s="106"/>
      <c r="F80" s="106"/>
      <c r="G80" s="106"/>
      <c r="H80" s="106"/>
      <c r="I80" s="106"/>
      <c r="J80" s="106"/>
      <c r="K80" s="106"/>
      <c r="L80" s="105"/>
    </row>
    <row r="81" spans="1:12" s="105" customFormat="1" ht="11.1" customHeight="1">
      <c r="A81" s="103"/>
      <c r="B81" s="106"/>
      <c r="C81" s="106"/>
      <c r="D81" s="106"/>
      <c r="E81" s="106"/>
      <c r="F81" s="106"/>
      <c r="G81" s="106"/>
      <c r="H81" s="106"/>
      <c r="I81" s="106"/>
      <c r="J81" s="106"/>
      <c r="K81" s="106"/>
    </row>
    <row r="82" spans="1:12" s="105" customFormat="1" ht="11.1" customHeight="1">
      <c r="A82" s="103"/>
      <c r="B82" s="106"/>
      <c r="C82" s="106"/>
      <c r="D82" s="106"/>
      <c r="E82" s="106"/>
      <c r="F82" s="106"/>
      <c r="G82" s="106"/>
      <c r="H82" s="106"/>
      <c r="I82" s="106"/>
      <c r="J82" s="106"/>
      <c r="K82" s="106"/>
    </row>
    <row r="83" spans="1:12" ht="11.1" customHeight="1">
      <c r="B83" s="106"/>
      <c r="C83" s="106"/>
      <c r="D83" s="106"/>
      <c r="E83" s="106"/>
      <c r="F83" s="106"/>
      <c r="G83" s="106"/>
      <c r="H83" s="106"/>
      <c r="I83" s="106"/>
      <c r="J83" s="106"/>
      <c r="K83" s="106"/>
      <c r="L83" s="105"/>
    </row>
    <row r="84" spans="1:12" ht="11.1" customHeight="1">
      <c r="L84" s="105"/>
    </row>
    <row r="85" spans="1:12" ht="11.1" customHeight="1">
      <c r="L85" s="105"/>
    </row>
    <row r="86" spans="1:12" ht="11.1" customHeight="1">
      <c r="L86" s="105"/>
    </row>
    <row r="87" spans="1:12" ht="11.1" customHeight="1">
      <c r="L87" s="105"/>
    </row>
    <row r="88" spans="1:12" ht="11.1" customHeight="1">
      <c r="L88" s="105"/>
    </row>
    <row r="89" spans="1:12">
      <c r="L89" s="105"/>
    </row>
    <row r="90" spans="1:12">
      <c r="L90" s="105"/>
    </row>
    <row r="91" spans="1:12">
      <c r="L91" s="105"/>
    </row>
    <row r="92" spans="1:12">
      <c r="B92" s="103"/>
      <c r="C92" s="103"/>
      <c r="D92" s="103"/>
      <c r="E92" s="103"/>
      <c r="F92" s="103"/>
      <c r="G92" s="103"/>
      <c r="H92" s="103"/>
      <c r="I92" s="103"/>
      <c r="J92" s="103"/>
      <c r="K92" s="103"/>
      <c r="L92" s="103"/>
    </row>
    <row r="99" spans="2:11">
      <c r="B99" s="104"/>
      <c r="C99" s="103"/>
      <c r="D99" s="103"/>
      <c r="E99" s="103"/>
      <c r="F99" s="103"/>
      <c r="G99" s="103"/>
      <c r="H99" s="103"/>
      <c r="I99" s="103"/>
      <c r="J99" s="103"/>
      <c r="K99" s="103"/>
    </row>
  </sheetData>
  <pageMargins left="0.4" right="0" top="1" bottom="1" header="0.5" footer="0.5"/>
  <pageSetup scale="102" firstPageNumber="3" fitToHeight="2" orientation="portrait" useFirstPageNumber="1" r:id="rId1"/>
  <headerFooter alignWithMargins="0">
    <oddFooter>&amp;C&amp;P of 31</oddFooter>
  </headerFooter>
  <rowBreaks count="1" manualBreakCount="1">
    <brk id="40" max="10" man="1"/>
  </rowBreaks>
  <ignoredErrors>
    <ignoredError sqref="C41:K52" unlockedFormula="1"/>
    <ignoredError sqref="C53:K53" formulaRange="1" unlockedFormula="1"/>
    <ignoredError sqref="B20" 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76"/>
  <sheetViews>
    <sheetView showGridLines="0" zoomScaleNormal="100" workbookViewId="0">
      <pane xSplit="2" ySplit="6" topLeftCell="C7" activePane="bottomRight" state="frozen"/>
      <selection activeCell="V7" sqref="V7"/>
      <selection pane="topRight" activeCell="V7" sqref="V7"/>
      <selection pane="bottomLeft" activeCell="V7" sqref="V7"/>
      <selection pane="bottomRight" activeCell="R1" sqref="R1"/>
    </sheetView>
  </sheetViews>
  <sheetFormatPr defaultColWidth="9.33203125" defaultRowHeight="10.199999999999999"/>
  <cols>
    <col min="1" max="1" width="30.33203125" style="12" customWidth="1"/>
    <col min="2" max="9" width="7.77734375" style="12" customWidth="1"/>
    <col min="10" max="10" width="7.77734375" style="3" customWidth="1"/>
    <col min="11" max="11" width="7.77734375" style="13" customWidth="1"/>
    <col min="12" max="12" width="7.77734375" style="1" hidden="1" customWidth="1"/>
    <col min="13" max="14" width="7.77734375" style="13" hidden="1" customWidth="1"/>
    <col min="15" max="15" width="8.44140625" style="1" hidden="1" customWidth="1"/>
    <col min="16" max="16" width="8.44140625" style="2" hidden="1" customWidth="1"/>
    <col min="17" max="17" width="6.77734375" style="1" customWidth="1"/>
    <col min="18" max="239" width="11.77734375" style="1" customWidth="1"/>
    <col min="240" max="16384" width="9.33203125" style="1"/>
  </cols>
  <sheetData>
    <row r="1" spans="1:24">
      <c r="A1" s="35" t="s">
        <v>55</v>
      </c>
      <c r="B1" s="35"/>
      <c r="C1" s="35"/>
      <c r="D1" s="35"/>
      <c r="E1" s="35"/>
      <c r="F1" s="35"/>
      <c r="G1" s="35"/>
      <c r="H1" s="35"/>
      <c r="I1" s="35"/>
      <c r="J1" s="35"/>
      <c r="K1" s="142"/>
      <c r="L1" s="34"/>
      <c r="M1" s="142"/>
      <c r="N1" s="142"/>
      <c r="O1" s="145"/>
      <c r="P1" s="145"/>
    </row>
    <row r="2" spans="1:24" ht="13.5" customHeight="1">
      <c r="A2" s="35" t="s">
        <v>50</v>
      </c>
      <c r="B2" s="35"/>
      <c r="C2" s="35"/>
      <c r="D2" s="35"/>
      <c r="E2" s="35"/>
      <c r="F2" s="35"/>
      <c r="G2" s="35"/>
      <c r="H2" s="35"/>
      <c r="I2" s="35"/>
      <c r="J2" s="35"/>
      <c r="K2" s="142"/>
      <c r="L2" s="32"/>
      <c r="M2" s="142"/>
      <c r="N2" s="142"/>
      <c r="O2" s="32"/>
      <c r="P2" s="33"/>
    </row>
    <row r="3" spans="1:24">
      <c r="A3" s="35" t="s">
        <v>54</v>
      </c>
      <c r="B3" s="35"/>
      <c r="C3" s="35"/>
      <c r="D3" s="35"/>
      <c r="E3" s="35"/>
      <c r="F3" s="35"/>
      <c r="G3" s="35"/>
      <c r="H3" s="35"/>
      <c r="I3" s="35"/>
      <c r="J3" s="35"/>
      <c r="K3" s="142"/>
      <c r="L3" s="32"/>
      <c r="M3" s="142"/>
      <c r="N3" s="142"/>
      <c r="O3" s="32"/>
      <c r="P3" s="33"/>
    </row>
    <row r="4" spans="1:24">
      <c r="A4" s="188" t="s">
        <v>126</v>
      </c>
      <c r="B4" s="144"/>
      <c r="C4" s="144"/>
      <c r="D4" s="144"/>
      <c r="E4" s="144"/>
      <c r="F4" s="144"/>
      <c r="G4" s="144"/>
      <c r="H4" s="144"/>
      <c r="I4" s="144"/>
      <c r="J4" s="144"/>
      <c r="K4" s="142"/>
      <c r="L4" s="32"/>
      <c r="M4" s="142"/>
      <c r="N4" s="142"/>
      <c r="O4" s="32"/>
      <c r="P4" s="33"/>
    </row>
    <row r="5" spans="1:24">
      <c r="A5" s="143"/>
      <c r="B5" s="143"/>
      <c r="C5" s="143"/>
      <c r="D5" s="143"/>
      <c r="E5" s="143"/>
      <c r="F5" s="143"/>
      <c r="G5" s="143"/>
      <c r="H5" s="143"/>
      <c r="I5" s="143"/>
      <c r="J5" s="35"/>
      <c r="K5" s="135"/>
      <c r="M5" s="135"/>
      <c r="N5" s="142"/>
      <c r="O5" s="35"/>
      <c r="P5" s="33"/>
    </row>
    <row r="6" spans="1:24" s="141" customFormat="1" ht="16.5" customHeight="1">
      <c r="A6" s="148" t="s">
        <v>48</v>
      </c>
      <c r="B6" s="31">
        <v>2015</v>
      </c>
      <c r="C6" s="31">
        <v>2014</v>
      </c>
      <c r="D6" s="31">
        <v>2013</v>
      </c>
      <c r="E6" s="31">
        <v>2012</v>
      </c>
      <c r="F6" s="31">
        <v>2011</v>
      </c>
      <c r="G6" s="31">
        <v>2010</v>
      </c>
      <c r="H6" s="31">
        <v>2009</v>
      </c>
      <c r="I6" s="31">
        <v>2008</v>
      </c>
      <c r="J6" s="31">
        <v>2007</v>
      </c>
      <c r="K6" s="31">
        <v>2006</v>
      </c>
      <c r="L6" s="31">
        <v>2005</v>
      </c>
      <c r="M6" s="31">
        <v>2004</v>
      </c>
      <c r="N6" s="31">
        <v>2003</v>
      </c>
      <c r="O6" s="31">
        <v>2002</v>
      </c>
      <c r="P6" s="31">
        <v>2001</v>
      </c>
    </row>
    <row r="7" spans="1:24" s="22" customFormat="1" ht="11.1" customHeight="1">
      <c r="A7" s="69" t="s">
        <v>20</v>
      </c>
      <c r="B7" s="140">
        <f t="shared" ref="B7:L7" si="0">B8+B9+B10+B12+B19+B36+B40+B52</f>
        <v>590039</v>
      </c>
      <c r="C7" s="140">
        <f t="shared" ref="C7" si="1">C8+C9+C10+C12+C19+C36+C40+C52</f>
        <v>593499</v>
      </c>
      <c r="D7" s="140">
        <f t="shared" si="0"/>
        <v>599086</v>
      </c>
      <c r="E7" s="140">
        <f t="shared" si="0"/>
        <v>610576</v>
      </c>
      <c r="F7" s="140">
        <f t="shared" si="0"/>
        <v>617128</v>
      </c>
      <c r="G7" s="140">
        <f t="shared" si="0"/>
        <v>627588</v>
      </c>
      <c r="H7" s="140">
        <f t="shared" si="0"/>
        <v>594285</v>
      </c>
      <c r="I7" s="140">
        <f t="shared" si="0"/>
        <v>613746</v>
      </c>
      <c r="J7" s="140">
        <f t="shared" si="0"/>
        <v>590349</v>
      </c>
      <c r="K7" s="140">
        <f t="shared" si="0"/>
        <v>597109</v>
      </c>
      <c r="L7" s="140">
        <f t="shared" si="0"/>
        <v>609737</v>
      </c>
      <c r="M7" s="140">
        <f>M8+M9+M12+M19+M36+M40+M52</f>
        <v>618633</v>
      </c>
      <c r="N7" s="140">
        <f>N8+N9+N12+N19+N36+N40+N52</f>
        <v>625011</v>
      </c>
      <c r="O7" s="140">
        <f>O8+O9+O12+O19+O36+O40+O52</f>
        <v>631742</v>
      </c>
      <c r="P7" s="140">
        <f>P8+P9+P12+P19+P36+P40+P52</f>
        <v>612257</v>
      </c>
      <c r="Q7" s="111"/>
    </row>
    <row r="8" spans="1:24" s="22" customFormat="1" ht="11.1" customHeight="1">
      <c r="A8" s="69" t="s">
        <v>111</v>
      </c>
      <c r="B8" s="26">
        <v>122729</v>
      </c>
      <c r="C8" s="26">
        <v>120546</v>
      </c>
      <c r="D8" s="26">
        <v>120285</v>
      </c>
      <c r="E8" s="26">
        <v>119946</v>
      </c>
      <c r="F8" s="26">
        <v>118657</v>
      </c>
      <c r="G8" s="26">
        <v>119119</v>
      </c>
      <c r="H8" s="26">
        <v>72280</v>
      </c>
      <c r="I8" s="26">
        <v>80989</v>
      </c>
      <c r="J8" s="26">
        <v>84339</v>
      </c>
      <c r="K8" s="26">
        <v>84866</v>
      </c>
      <c r="L8" s="26">
        <v>87213</v>
      </c>
      <c r="M8" s="26">
        <v>87910</v>
      </c>
      <c r="N8" s="26">
        <v>87296</v>
      </c>
      <c r="O8" s="26">
        <v>85991</v>
      </c>
      <c r="P8" s="26">
        <v>86731</v>
      </c>
      <c r="Q8" s="111"/>
    </row>
    <row r="9" spans="1:24" s="22" customFormat="1" ht="11.1" customHeight="1">
      <c r="A9" s="69" t="s">
        <v>41</v>
      </c>
      <c r="B9" s="26">
        <v>190</v>
      </c>
      <c r="C9" s="26">
        <v>220</v>
      </c>
      <c r="D9" s="26">
        <v>238</v>
      </c>
      <c r="E9" s="26">
        <v>218</v>
      </c>
      <c r="F9" s="26">
        <v>227</v>
      </c>
      <c r="G9" s="26">
        <v>212</v>
      </c>
      <c r="H9" s="26">
        <v>234</v>
      </c>
      <c r="I9" s="26">
        <v>252</v>
      </c>
      <c r="J9" s="26">
        <v>239</v>
      </c>
      <c r="K9" s="26">
        <v>239</v>
      </c>
      <c r="L9" s="26">
        <v>278</v>
      </c>
      <c r="M9" s="26">
        <v>291</v>
      </c>
      <c r="N9" s="26">
        <v>310</v>
      </c>
      <c r="O9" s="26">
        <v>317</v>
      </c>
      <c r="P9" s="26">
        <v>316</v>
      </c>
      <c r="R9" s="134"/>
      <c r="S9" s="134"/>
      <c r="T9" s="134"/>
      <c r="U9" s="134"/>
      <c r="V9" s="134"/>
      <c r="W9" s="134"/>
      <c r="X9" s="134"/>
    </row>
    <row r="10" spans="1:24" s="22" customFormat="1" ht="11.1" customHeight="1">
      <c r="A10" s="69" t="s">
        <v>40</v>
      </c>
      <c r="B10" s="26">
        <v>5482</v>
      </c>
      <c r="C10" s="26">
        <v>5157</v>
      </c>
      <c r="D10" s="26">
        <v>4824</v>
      </c>
      <c r="E10" s="26">
        <v>4493</v>
      </c>
      <c r="F10" s="26">
        <v>4066</v>
      </c>
      <c r="G10" s="26">
        <v>3682</v>
      </c>
      <c r="H10" s="26">
        <v>3248</v>
      </c>
      <c r="I10" s="26">
        <v>2623</v>
      </c>
      <c r="J10" s="26">
        <v>2031</v>
      </c>
      <c r="K10" s="26">
        <v>939</v>
      </c>
      <c r="L10" s="26">
        <v>134</v>
      </c>
      <c r="M10" s="137" t="s">
        <v>53</v>
      </c>
      <c r="N10" s="137" t="s">
        <v>53</v>
      </c>
      <c r="O10" s="137" t="s">
        <v>53</v>
      </c>
      <c r="P10" s="137" t="s">
        <v>53</v>
      </c>
    </row>
    <row r="11" spans="1:24" ht="11.1" customHeight="1">
      <c r="A11" s="139" t="s">
        <v>116</v>
      </c>
      <c r="B11" s="139"/>
      <c r="C11" s="139"/>
      <c r="D11" s="139"/>
      <c r="E11" s="139"/>
      <c r="F11" s="139"/>
      <c r="G11" s="139"/>
      <c r="H11" s="139"/>
      <c r="I11" s="139"/>
      <c r="J11" s="139"/>
      <c r="K11" s="26"/>
      <c r="L11" s="26"/>
      <c r="M11" s="26"/>
      <c r="N11" s="26"/>
      <c r="O11" s="26"/>
      <c r="P11" s="26"/>
      <c r="Q11" s="10"/>
    </row>
    <row r="12" spans="1:24" s="22" customFormat="1" ht="11.1" customHeight="1">
      <c r="A12" s="214" t="s">
        <v>211</v>
      </c>
      <c r="B12" s="26">
        <f t="shared" ref="B12:P12" si="2">SUM(B13:B18)</f>
        <v>170718</v>
      </c>
      <c r="C12" s="26">
        <f t="shared" ref="C12" si="3">SUM(C13:C18)</f>
        <v>174883</v>
      </c>
      <c r="D12" s="26">
        <f t="shared" si="2"/>
        <v>180214</v>
      </c>
      <c r="E12" s="26">
        <f t="shared" si="2"/>
        <v>188001</v>
      </c>
      <c r="F12" s="26">
        <f t="shared" si="2"/>
        <v>194441</v>
      </c>
      <c r="G12" s="26">
        <f t="shared" si="2"/>
        <v>202020</v>
      </c>
      <c r="H12" s="26">
        <f t="shared" si="2"/>
        <v>211619</v>
      </c>
      <c r="I12" s="26">
        <f t="shared" si="2"/>
        <v>222596</v>
      </c>
      <c r="J12" s="26">
        <f t="shared" si="2"/>
        <v>211096</v>
      </c>
      <c r="K12" s="26">
        <f t="shared" si="2"/>
        <v>219233</v>
      </c>
      <c r="L12" s="26">
        <f t="shared" si="2"/>
        <v>228619</v>
      </c>
      <c r="M12" s="26">
        <f t="shared" si="2"/>
        <v>235994</v>
      </c>
      <c r="N12" s="26">
        <f t="shared" si="2"/>
        <v>241045</v>
      </c>
      <c r="O12" s="26">
        <f t="shared" si="2"/>
        <v>245230</v>
      </c>
      <c r="P12" s="26">
        <f t="shared" si="2"/>
        <v>243823</v>
      </c>
      <c r="Q12" s="111"/>
    </row>
    <row r="13" spans="1:24" ht="11.1" customHeight="1">
      <c r="A13" s="216" t="s">
        <v>213</v>
      </c>
      <c r="B13" s="19">
        <v>162969</v>
      </c>
      <c r="C13" s="221">
        <v>167018</v>
      </c>
      <c r="D13" s="19">
        <v>172195</v>
      </c>
      <c r="E13" s="19">
        <v>179738</v>
      </c>
      <c r="F13" s="19">
        <v>186005</v>
      </c>
      <c r="G13" s="19">
        <v>193409</v>
      </c>
      <c r="H13" s="19">
        <v>202854</v>
      </c>
      <c r="I13" s="19">
        <v>213635</v>
      </c>
      <c r="J13" s="19">
        <v>202296</v>
      </c>
      <c r="K13" s="19">
        <v>210300</v>
      </c>
      <c r="L13" s="19">
        <v>219640</v>
      </c>
      <c r="M13" s="19">
        <v>226940</v>
      </c>
      <c r="N13" s="19">
        <v>232124</v>
      </c>
      <c r="O13" s="19">
        <v>236220</v>
      </c>
      <c r="P13" s="19">
        <v>238163</v>
      </c>
      <c r="Q13" s="10"/>
    </row>
    <row r="14" spans="1:24" ht="11.1" customHeight="1">
      <c r="A14" s="216" t="s">
        <v>214</v>
      </c>
      <c r="B14" s="19">
        <v>2328</v>
      </c>
      <c r="C14" s="221">
        <v>2403</v>
      </c>
      <c r="D14" s="19">
        <v>2486</v>
      </c>
      <c r="E14" s="19">
        <v>2586</v>
      </c>
      <c r="F14" s="19">
        <v>2712</v>
      </c>
      <c r="G14" s="19">
        <v>2763</v>
      </c>
      <c r="H14" s="19">
        <v>2837</v>
      </c>
      <c r="I14" s="19">
        <v>2976</v>
      </c>
      <c r="J14" s="19">
        <v>2990</v>
      </c>
      <c r="K14" s="19">
        <v>3147</v>
      </c>
      <c r="L14" s="19">
        <v>3270</v>
      </c>
      <c r="M14" s="19">
        <v>3380</v>
      </c>
      <c r="N14" s="19">
        <v>3420</v>
      </c>
      <c r="O14" s="19">
        <v>3502</v>
      </c>
      <c r="P14" s="19">
        <v>3531</v>
      </c>
      <c r="Q14" s="10"/>
    </row>
    <row r="15" spans="1:24" ht="11.1" customHeight="1">
      <c r="A15" s="216" t="s">
        <v>215</v>
      </c>
      <c r="B15" s="19">
        <v>32</v>
      </c>
      <c r="C15" s="221">
        <v>32</v>
      </c>
      <c r="D15" s="19">
        <v>32</v>
      </c>
      <c r="E15" s="19">
        <v>27</v>
      </c>
      <c r="F15" s="19">
        <v>35</v>
      </c>
      <c r="G15" s="19">
        <v>37</v>
      </c>
      <c r="H15" s="19">
        <v>37</v>
      </c>
      <c r="I15" s="19">
        <v>41</v>
      </c>
      <c r="J15" s="19">
        <v>45</v>
      </c>
      <c r="K15" s="19">
        <v>44</v>
      </c>
      <c r="L15" s="19">
        <v>50</v>
      </c>
      <c r="M15" s="19">
        <v>47</v>
      </c>
      <c r="N15" s="19">
        <v>43</v>
      </c>
      <c r="O15" s="19">
        <v>46</v>
      </c>
      <c r="P15" s="19">
        <v>45</v>
      </c>
      <c r="Q15" s="10"/>
    </row>
    <row r="16" spans="1:24" ht="11.1" customHeight="1">
      <c r="A16" s="216" t="s">
        <v>216</v>
      </c>
      <c r="B16" s="19">
        <v>2216</v>
      </c>
      <c r="C16" s="221">
        <v>2207</v>
      </c>
      <c r="D16" s="19">
        <v>2237</v>
      </c>
      <c r="E16" s="19">
        <v>2310</v>
      </c>
      <c r="F16" s="19">
        <v>2332</v>
      </c>
      <c r="G16" s="19">
        <v>2421</v>
      </c>
      <c r="H16" s="19">
        <v>2451</v>
      </c>
      <c r="I16" s="19">
        <v>2492</v>
      </c>
      <c r="J16" s="19">
        <v>2332</v>
      </c>
      <c r="K16" s="19">
        <v>2290</v>
      </c>
      <c r="L16" s="19">
        <v>2226</v>
      </c>
      <c r="M16" s="19">
        <v>2223</v>
      </c>
      <c r="N16" s="19">
        <v>2098</v>
      </c>
      <c r="O16" s="19">
        <v>2067</v>
      </c>
      <c r="P16" s="19">
        <v>1988</v>
      </c>
      <c r="Q16" s="10"/>
    </row>
    <row r="17" spans="1:17" ht="21" customHeight="1">
      <c r="A17" s="217" t="s">
        <v>242</v>
      </c>
      <c r="B17" s="19">
        <v>72</v>
      </c>
      <c r="C17" s="221">
        <v>75</v>
      </c>
      <c r="D17" s="19">
        <v>76</v>
      </c>
      <c r="E17" s="19">
        <v>84</v>
      </c>
      <c r="F17" s="19">
        <v>78</v>
      </c>
      <c r="G17" s="19">
        <v>83</v>
      </c>
      <c r="H17" s="19">
        <v>90</v>
      </c>
      <c r="I17" s="19">
        <v>88</v>
      </c>
      <c r="J17" s="19">
        <v>81</v>
      </c>
      <c r="K17" s="19">
        <v>83</v>
      </c>
      <c r="L17" s="19">
        <v>90</v>
      </c>
      <c r="M17" s="19">
        <v>83</v>
      </c>
      <c r="N17" s="19">
        <v>84</v>
      </c>
      <c r="O17" s="19">
        <v>86</v>
      </c>
      <c r="P17" s="19">
        <v>83</v>
      </c>
    </row>
    <row r="18" spans="1:17" ht="11.1" customHeight="1">
      <c r="A18" s="216" t="s">
        <v>256</v>
      </c>
      <c r="B18" s="19">
        <v>3101</v>
      </c>
      <c r="C18" s="221">
        <v>3148</v>
      </c>
      <c r="D18" s="19">
        <v>3188</v>
      </c>
      <c r="E18" s="19">
        <v>3256</v>
      </c>
      <c r="F18" s="19">
        <v>3279</v>
      </c>
      <c r="G18" s="19">
        <v>3307</v>
      </c>
      <c r="H18" s="19">
        <v>3350</v>
      </c>
      <c r="I18" s="19">
        <v>3364</v>
      </c>
      <c r="J18" s="19">
        <v>3352</v>
      </c>
      <c r="K18" s="19">
        <v>3369</v>
      </c>
      <c r="L18" s="19">
        <v>3343</v>
      </c>
      <c r="M18" s="19">
        <v>3321</v>
      </c>
      <c r="N18" s="19">
        <v>3276</v>
      </c>
      <c r="O18" s="19">
        <v>3309</v>
      </c>
      <c r="P18" s="19">
        <v>13</v>
      </c>
      <c r="Q18" s="10"/>
    </row>
    <row r="19" spans="1:17" s="22" customFormat="1" ht="11.1" customHeight="1">
      <c r="A19" s="214" t="s">
        <v>69</v>
      </c>
      <c r="B19" s="26">
        <f t="shared" ref="B19:P19" si="4">SUM(B20:B35)</f>
        <v>101164</v>
      </c>
      <c r="C19" s="26">
        <f t="shared" ref="C19" si="5">SUM(C20:C35)</f>
        <v>104322</v>
      </c>
      <c r="D19" s="26">
        <f t="shared" si="4"/>
        <v>108206</v>
      </c>
      <c r="E19" s="26">
        <f t="shared" si="4"/>
        <v>116400</v>
      </c>
      <c r="F19" s="26">
        <f t="shared" si="4"/>
        <v>120865</v>
      </c>
      <c r="G19" s="26">
        <f t="shared" si="4"/>
        <v>123705</v>
      </c>
      <c r="H19" s="26">
        <f t="shared" si="4"/>
        <v>125738</v>
      </c>
      <c r="I19" s="26">
        <f t="shared" si="4"/>
        <v>124746</v>
      </c>
      <c r="J19" s="26">
        <f t="shared" si="4"/>
        <v>115127</v>
      </c>
      <c r="K19" s="26">
        <f t="shared" si="4"/>
        <v>117610</v>
      </c>
      <c r="L19" s="26">
        <f t="shared" si="4"/>
        <v>120614</v>
      </c>
      <c r="M19" s="26">
        <f t="shared" si="4"/>
        <v>122592</v>
      </c>
      <c r="N19" s="26">
        <f t="shared" si="4"/>
        <v>123990</v>
      </c>
      <c r="O19" s="26">
        <f t="shared" si="4"/>
        <v>125900</v>
      </c>
      <c r="P19" s="26">
        <f t="shared" si="4"/>
        <v>120485</v>
      </c>
      <c r="Q19" s="111"/>
    </row>
    <row r="20" spans="1:17" ht="11.1" customHeight="1">
      <c r="A20" s="216" t="s">
        <v>219</v>
      </c>
      <c r="B20" s="19">
        <v>79957</v>
      </c>
      <c r="C20" s="221">
        <v>82703</v>
      </c>
      <c r="D20" s="19">
        <v>85771</v>
      </c>
      <c r="E20" s="19">
        <v>93180</v>
      </c>
      <c r="F20" s="19">
        <v>97157</v>
      </c>
      <c r="G20" s="19">
        <v>99432</v>
      </c>
      <c r="H20" s="19">
        <v>100752</v>
      </c>
      <c r="I20" s="19">
        <v>99571</v>
      </c>
      <c r="J20" s="19">
        <v>91282</v>
      </c>
      <c r="K20" s="19">
        <v>93479</v>
      </c>
      <c r="L20" s="19">
        <v>96163</v>
      </c>
      <c r="M20" s="19">
        <v>97963</v>
      </c>
      <c r="N20" s="19">
        <v>99322</v>
      </c>
      <c r="O20" s="19">
        <v>100499</v>
      </c>
      <c r="P20" s="19">
        <v>100325</v>
      </c>
      <c r="Q20" s="10"/>
    </row>
    <row r="21" spans="1:17" ht="11.1" customHeight="1">
      <c r="A21" s="217" t="s">
        <v>220</v>
      </c>
      <c r="B21" s="19">
        <v>1092</v>
      </c>
      <c r="C21" s="221">
        <v>1139</v>
      </c>
      <c r="D21" s="19">
        <v>1175</v>
      </c>
      <c r="E21" s="19">
        <v>1242</v>
      </c>
      <c r="F21" s="19">
        <v>1302</v>
      </c>
      <c r="G21" s="19">
        <v>1320</v>
      </c>
      <c r="H21" s="19">
        <v>1410</v>
      </c>
      <c r="I21" s="19">
        <v>1448</v>
      </c>
      <c r="J21" s="19">
        <v>1442</v>
      </c>
      <c r="K21" s="19">
        <v>1493</v>
      </c>
      <c r="L21" s="19">
        <v>1565</v>
      </c>
      <c r="M21" s="19">
        <v>1616</v>
      </c>
      <c r="N21" s="19">
        <v>1628</v>
      </c>
      <c r="O21" s="19">
        <v>1639</v>
      </c>
      <c r="P21" s="19">
        <v>1657</v>
      </c>
      <c r="Q21" s="10"/>
    </row>
    <row r="22" spans="1:17" ht="21" customHeight="1">
      <c r="A22" s="217" t="s">
        <v>254</v>
      </c>
      <c r="B22" s="19">
        <v>1907</v>
      </c>
      <c r="C22" s="221">
        <v>1964</v>
      </c>
      <c r="D22" s="19">
        <v>2134</v>
      </c>
      <c r="E22" s="19">
        <v>2245</v>
      </c>
      <c r="F22" s="19">
        <v>2324</v>
      </c>
      <c r="G22" s="19">
        <v>2409</v>
      </c>
      <c r="H22" s="19">
        <v>2448</v>
      </c>
      <c r="I22" s="19">
        <v>2533</v>
      </c>
      <c r="J22" s="19">
        <v>2591</v>
      </c>
      <c r="K22" s="19">
        <v>2691</v>
      </c>
      <c r="L22" s="19">
        <v>2736</v>
      </c>
      <c r="M22" s="19">
        <v>2836</v>
      </c>
      <c r="N22" s="19">
        <v>2852</v>
      </c>
      <c r="O22" s="19">
        <v>2879</v>
      </c>
      <c r="P22" s="19">
        <v>2915</v>
      </c>
      <c r="Q22" s="10"/>
    </row>
    <row r="23" spans="1:17" ht="21" customHeight="1">
      <c r="A23" s="217" t="s">
        <v>234</v>
      </c>
      <c r="B23" s="19">
        <v>8</v>
      </c>
      <c r="C23" s="221">
        <v>7</v>
      </c>
      <c r="D23" s="19">
        <v>7</v>
      </c>
      <c r="E23" s="19">
        <v>8</v>
      </c>
      <c r="F23" s="19">
        <v>7</v>
      </c>
      <c r="G23" s="19">
        <v>6</v>
      </c>
      <c r="H23" s="19">
        <v>6</v>
      </c>
      <c r="I23" s="19">
        <v>6</v>
      </c>
      <c r="J23" s="19">
        <v>7</v>
      </c>
      <c r="K23" s="19">
        <v>4</v>
      </c>
      <c r="L23" s="19">
        <v>5</v>
      </c>
      <c r="M23" s="19">
        <v>4</v>
      </c>
      <c r="N23" s="19">
        <v>4</v>
      </c>
      <c r="O23" s="19">
        <v>4</v>
      </c>
      <c r="P23" s="19">
        <v>4</v>
      </c>
      <c r="Q23" s="10"/>
    </row>
    <row r="24" spans="1:17" ht="21" customHeight="1">
      <c r="A24" s="217" t="s">
        <v>255</v>
      </c>
      <c r="B24" s="19">
        <v>789</v>
      </c>
      <c r="C24" s="221">
        <v>809</v>
      </c>
      <c r="D24" s="19">
        <v>837</v>
      </c>
      <c r="E24" s="19">
        <v>840</v>
      </c>
      <c r="F24" s="19">
        <v>836</v>
      </c>
      <c r="G24" s="19">
        <v>814</v>
      </c>
      <c r="H24" s="19">
        <v>843</v>
      </c>
      <c r="I24" s="19">
        <v>846</v>
      </c>
      <c r="J24" s="19">
        <v>830</v>
      </c>
      <c r="K24" s="19">
        <v>822</v>
      </c>
      <c r="L24" s="19">
        <v>793</v>
      </c>
      <c r="M24" s="19">
        <v>753</v>
      </c>
      <c r="N24" s="19">
        <v>695</v>
      </c>
      <c r="O24" s="19">
        <v>697</v>
      </c>
      <c r="P24" s="19">
        <v>650</v>
      </c>
      <c r="Q24" s="10"/>
    </row>
    <row r="25" spans="1:17" ht="21" customHeight="1">
      <c r="A25" s="217" t="s">
        <v>236</v>
      </c>
      <c r="B25" s="19">
        <v>53</v>
      </c>
      <c r="C25" s="221">
        <v>52</v>
      </c>
      <c r="D25" s="19">
        <v>64</v>
      </c>
      <c r="E25" s="19">
        <v>62</v>
      </c>
      <c r="F25" s="19">
        <v>56</v>
      </c>
      <c r="G25" s="19">
        <v>57</v>
      </c>
      <c r="H25" s="19">
        <v>51</v>
      </c>
      <c r="I25" s="19">
        <v>53</v>
      </c>
      <c r="J25" s="19">
        <v>54</v>
      </c>
      <c r="K25" s="19">
        <v>48</v>
      </c>
      <c r="L25" s="19">
        <v>46</v>
      </c>
      <c r="M25" s="19">
        <v>48</v>
      </c>
      <c r="N25" s="19">
        <v>48</v>
      </c>
      <c r="O25" s="19">
        <v>46</v>
      </c>
      <c r="P25" s="19">
        <v>41</v>
      </c>
      <c r="Q25" s="10"/>
    </row>
    <row r="26" spans="1:17" ht="21" customHeight="1">
      <c r="A26" s="217" t="s">
        <v>237</v>
      </c>
      <c r="B26" s="19">
        <v>7800</v>
      </c>
      <c r="C26" s="221">
        <v>7794</v>
      </c>
      <c r="D26" s="19">
        <v>8112</v>
      </c>
      <c r="E26" s="19">
        <v>8443</v>
      </c>
      <c r="F26" s="19">
        <v>8648</v>
      </c>
      <c r="G26" s="19">
        <v>8989</v>
      </c>
      <c r="H26" s="19">
        <v>9344</v>
      </c>
      <c r="I26" s="19">
        <v>9315</v>
      </c>
      <c r="J26" s="19">
        <v>8187</v>
      </c>
      <c r="K26" s="19">
        <v>8326</v>
      </c>
      <c r="L26" s="19">
        <v>8550</v>
      </c>
      <c r="M26" s="19">
        <v>8641</v>
      </c>
      <c r="N26" s="19">
        <v>8764</v>
      </c>
      <c r="O26" s="19">
        <v>9232</v>
      </c>
      <c r="P26" s="19">
        <v>9614</v>
      </c>
      <c r="Q26" s="10"/>
    </row>
    <row r="27" spans="1:17" ht="21" customHeight="1">
      <c r="A27" s="217" t="s">
        <v>238</v>
      </c>
      <c r="B27" s="19">
        <v>106</v>
      </c>
      <c r="C27" s="221">
        <v>108</v>
      </c>
      <c r="D27" s="19">
        <v>108</v>
      </c>
      <c r="E27" s="19">
        <v>116</v>
      </c>
      <c r="F27" s="19">
        <v>112</v>
      </c>
      <c r="G27" s="19">
        <v>119</v>
      </c>
      <c r="H27" s="19">
        <v>128</v>
      </c>
      <c r="I27" s="19">
        <v>134</v>
      </c>
      <c r="J27" s="19">
        <v>129</v>
      </c>
      <c r="K27" s="19">
        <v>125</v>
      </c>
      <c r="L27" s="19">
        <v>131</v>
      </c>
      <c r="M27" s="19">
        <v>124</v>
      </c>
      <c r="N27" s="19">
        <v>129</v>
      </c>
      <c r="O27" s="19">
        <v>142</v>
      </c>
      <c r="P27" s="19">
        <v>147</v>
      </c>
      <c r="Q27" s="10"/>
    </row>
    <row r="28" spans="1:17" ht="21" customHeight="1">
      <c r="A28" s="217" t="s">
        <v>239</v>
      </c>
      <c r="B28" s="221">
        <v>259</v>
      </c>
      <c r="C28" s="221">
        <v>279</v>
      </c>
      <c r="D28" s="19">
        <v>281</v>
      </c>
      <c r="E28" s="19">
        <v>298</v>
      </c>
      <c r="F28" s="19">
        <v>309</v>
      </c>
      <c r="G28" s="19">
        <v>325</v>
      </c>
      <c r="H28" s="19">
        <v>336</v>
      </c>
      <c r="I28" s="19">
        <v>356</v>
      </c>
      <c r="J28" s="19">
        <v>372</v>
      </c>
      <c r="K28" s="19">
        <v>386</v>
      </c>
      <c r="L28" s="19">
        <v>391</v>
      </c>
      <c r="M28" s="19">
        <v>420</v>
      </c>
      <c r="N28" s="19">
        <v>409</v>
      </c>
      <c r="O28" s="19">
        <v>418</v>
      </c>
      <c r="P28" s="19">
        <v>416</v>
      </c>
      <c r="Q28" s="10"/>
    </row>
    <row r="29" spans="1:17" ht="21" customHeight="1">
      <c r="A29" s="217" t="s">
        <v>240</v>
      </c>
      <c r="B29" s="221">
        <v>23</v>
      </c>
      <c r="C29" s="221">
        <v>30</v>
      </c>
      <c r="D29" s="19">
        <v>30</v>
      </c>
      <c r="E29" s="19">
        <v>37</v>
      </c>
      <c r="F29" s="19">
        <v>35</v>
      </c>
      <c r="G29" s="19">
        <v>36</v>
      </c>
      <c r="H29" s="19">
        <v>32</v>
      </c>
      <c r="I29" s="19">
        <v>32</v>
      </c>
      <c r="J29" s="19">
        <v>33</v>
      </c>
      <c r="K29" s="19">
        <v>5</v>
      </c>
      <c r="L29" s="19">
        <v>6</v>
      </c>
      <c r="M29" s="19">
        <v>6</v>
      </c>
      <c r="N29" s="19">
        <v>8</v>
      </c>
      <c r="O29" s="19">
        <v>9</v>
      </c>
      <c r="P29" s="19">
        <v>10</v>
      </c>
    </row>
    <row r="30" spans="1:17" ht="21" customHeight="1">
      <c r="A30" s="217" t="s">
        <v>243</v>
      </c>
      <c r="B30" s="221">
        <v>14</v>
      </c>
      <c r="C30" s="221">
        <v>13</v>
      </c>
      <c r="D30" s="19">
        <v>11</v>
      </c>
      <c r="E30" s="19">
        <v>10</v>
      </c>
      <c r="F30" s="19">
        <v>12</v>
      </c>
      <c r="G30" s="19">
        <v>16</v>
      </c>
      <c r="H30" s="19">
        <v>18</v>
      </c>
      <c r="I30" s="19">
        <v>18</v>
      </c>
      <c r="J30" s="19">
        <v>22</v>
      </c>
      <c r="K30" s="19">
        <v>21</v>
      </c>
      <c r="L30" s="19">
        <v>17</v>
      </c>
      <c r="M30" s="19">
        <v>19</v>
      </c>
      <c r="N30" s="19">
        <v>18</v>
      </c>
      <c r="O30" s="19">
        <v>18</v>
      </c>
      <c r="P30" s="19">
        <v>24</v>
      </c>
      <c r="Q30" s="10"/>
    </row>
    <row r="31" spans="1:17" ht="30" customHeight="1">
      <c r="A31" s="233" t="s">
        <v>241</v>
      </c>
      <c r="B31" s="19">
        <v>16</v>
      </c>
      <c r="C31" s="221">
        <v>16</v>
      </c>
      <c r="D31" s="19">
        <v>13</v>
      </c>
      <c r="E31" s="19">
        <v>16</v>
      </c>
      <c r="F31" s="19">
        <v>16</v>
      </c>
      <c r="G31" s="19">
        <v>14</v>
      </c>
      <c r="H31" s="19">
        <v>19</v>
      </c>
      <c r="I31" s="19">
        <v>22</v>
      </c>
      <c r="J31" s="19">
        <v>23</v>
      </c>
      <c r="K31" s="19">
        <v>3</v>
      </c>
      <c r="L31" s="19">
        <v>3</v>
      </c>
      <c r="M31" s="19">
        <v>5</v>
      </c>
      <c r="N31" s="19">
        <v>7</v>
      </c>
      <c r="O31" s="19">
        <v>7</v>
      </c>
      <c r="P31" s="19">
        <v>7</v>
      </c>
      <c r="Q31" s="10"/>
    </row>
    <row r="32" spans="1:17" ht="21" customHeight="1">
      <c r="A32" s="217" t="s">
        <v>250</v>
      </c>
      <c r="B32" s="19">
        <v>17</v>
      </c>
      <c r="C32" s="221">
        <v>16</v>
      </c>
      <c r="D32" s="19">
        <v>17</v>
      </c>
      <c r="E32" s="19">
        <v>20</v>
      </c>
      <c r="F32" s="19">
        <v>21</v>
      </c>
      <c r="G32" s="19">
        <v>21</v>
      </c>
      <c r="H32" s="19">
        <v>24</v>
      </c>
      <c r="I32" s="19">
        <v>24</v>
      </c>
      <c r="J32" s="19">
        <v>19</v>
      </c>
      <c r="K32" s="19">
        <v>16</v>
      </c>
      <c r="L32" s="19">
        <v>16</v>
      </c>
      <c r="M32" s="19">
        <v>17</v>
      </c>
      <c r="N32" s="19">
        <v>32</v>
      </c>
      <c r="O32" s="19">
        <v>36</v>
      </c>
      <c r="P32" s="19">
        <v>39</v>
      </c>
      <c r="Q32" s="10"/>
    </row>
    <row r="33" spans="1:17" ht="11.1" customHeight="1">
      <c r="A33" s="217" t="s">
        <v>222</v>
      </c>
      <c r="B33" s="19">
        <v>395</v>
      </c>
      <c r="C33" s="221">
        <v>391</v>
      </c>
      <c r="D33" s="19">
        <v>394</v>
      </c>
      <c r="E33" s="19">
        <v>422</v>
      </c>
      <c r="F33" s="19">
        <v>429</v>
      </c>
      <c r="G33" s="19">
        <v>449</v>
      </c>
      <c r="H33" s="19">
        <v>448</v>
      </c>
      <c r="I33" s="19">
        <v>456</v>
      </c>
      <c r="J33" s="19">
        <v>470</v>
      </c>
      <c r="K33" s="19">
        <v>477</v>
      </c>
      <c r="L33" s="19">
        <v>498</v>
      </c>
      <c r="M33" s="19">
        <v>523</v>
      </c>
      <c r="N33" s="19">
        <v>534</v>
      </c>
      <c r="O33" s="19">
        <v>535</v>
      </c>
      <c r="P33" s="19">
        <v>551</v>
      </c>
      <c r="Q33" s="10"/>
    </row>
    <row r="34" spans="1:17" ht="11.1" customHeight="1">
      <c r="A34" s="217" t="s">
        <v>221</v>
      </c>
      <c r="B34" s="19">
        <v>3816</v>
      </c>
      <c r="C34" s="221">
        <v>3909</v>
      </c>
      <c r="D34" s="19">
        <v>3999</v>
      </c>
      <c r="E34" s="19">
        <v>4062</v>
      </c>
      <c r="F34" s="19">
        <v>4083</v>
      </c>
      <c r="G34" s="19">
        <v>4076</v>
      </c>
      <c r="H34" s="19">
        <v>4179</v>
      </c>
      <c r="I34" s="19">
        <v>4201</v>
      </c>
      <c r="J34" s="19">
        <v>3878</v>
      </c>
      <c r="K34" s="19">
        <v>3822</v>
      </c>
      <c r="L34" s="19">
        <v>3802</v>
      </c>
      <c r="M34" s="19">
        <v>3723</v>
      </c>
      <c r="N34" s="19">
        <v>3667</v>
      </c>
      <c r="O34" s="19">
        <v>3751</v>
      </c>
      <c r="P34" s="19">
        <v>3719</v>
      </c>
      <c r="Q34" s="10"/>
    </row>
    <row r="35" spans="1:17" ht="11.1" customHeight="1">
      <c r="A35" s="217" t="s">
        <v>223</v>
      </c>
      <c r="B35" s="19">
        <v>4912</v>
      </c>
      <c r="C35" s="221">
        <v>5092</v>
      </c>
      <c r="D35" s="19">
        <v>5253</v>
      </c>
      <c r="E35" s="19">
        <v>5399</v>
      </c>
      <c r="F35" s="19">
        <v>5518</v>
      </c>
      <c r="G35" s="19">
        <v>5622</v>
      </c>
      <c r="H35" s="19">
        <v>5700</v>
      </c>
      <c r="I35" s="19">
        <v>5731</v>
      </c>
      <c r="J35" s="19">
        <v>5788</v>
      </c>
      <c r="K35" s="115">
        <v>5892</v>
      </c>
      <c r="L35" s="19">
        <v>5892</v>
      </c>
      <c r="M35" s="19">
        <v>5894</v>
      </c>
      <c r="N35" s="19">
        <v>5873</v>
      </c>
      <c r="O35" s="19">
        <v>5988</v>
      </c>
      <c r="P35" s="19">
        <v>366</v>
      </c>
      <c r="Q35" s="10"/>
    </row>
    <row r="36" spans="1:17" ht="11.1" customHeight="1">
      <c r="A36" s="214" t="s">
        <v>212</v>
      </c>
      <c r="B36" s="26">
        <f t="shared" ref="B36:P36" si="6">SUM(B37:B39)</f>
        <v>154730</v>
      </c>
      <c r="C36" s="26">
        <f t="shared" ref="C36" si="7">SUM(C37:C39)</f>
        <v>152933</v>
      </c>
      <c r="D36" s="26">
        <f t="shared" si="6"/>
        <v>149824</v>
      </c>
      <c r="E36" s="26">
        <f t="shared" si="6"/>
        <v>145590</v>
      </c>
      <c r="F36" s="26">
        <f t="shared" si="6"/>
        <v>142511</v>
      </c>
      <c r="G36" s="26">
        <f t="shared" si="6"/>
        <v>142198</v>
      </c>
      <c r="H36" s="26">
        <f t="shared" si="6"/>
        <v>144600</v>
      </c>
      <c r="I36" s="26">
        <f t="shared" si="6"/>
        <v>146838</v>
      </c>
      <c r="J36" s="26">
        <f t="shared" si="6"/>
        <v>143953</v>
      </c>
      <c r="K36" s="26">
        <f t="shared" si="6"/>
        <v>141935</v>
      </c>
      <c r="L36" s="26">
        <f t="shared" si="6"/>
        <v>141992</v>
      </c>
      <c r="M36" s="26">
        <f t="shared" si="6"/>
        <v>142160</v>
      </c>
      <c r="N36" s="26">
        <f t="shared" si="6"/>
        <v>143504</v>
      </c>
      <c r="O36" s="26">
        <f t="shared" si="6"/>
        <v>144708</v>
      </c>
      <c r="P36" s="26">
        <f t="shared" si="6"/>
        <v>144702</v>
      </c>
      <c r="Q36" s="10"/>
    </row>
    <row r="37" spans="1:17" ht="11.1" customHeight="1">
      <c r="A37" s="216" t="s">
        <v>224</v>
      </c>
      <c r="B37" s="19">
        <v>149957</v>
      </c>
      <c r="C37" s="221">
        <v>148156</v>
      </c>
      <c r="D37" s="19">
        <v>145128</v>
      </c>
      <c r="E37" s="19">
        <v>140958</v>
      </c>
      <c r="F37" s="19">
        <v>137967</v>
      </c>
      <c r="G37" s="19">
        <v>137688</v>
      </c>
      <c r="H37" s="19">
        <v>140012</v>
      </c>
      <c r="I37" s="19">
        <v>142298</v>
      </c>
      <c r="J37" s="19">
        <v>139554</v>
      </c>
      <c r="K37" s="19">
        <v>137589</v>
      </c>
      <c r="L37" s="19">
        <v>137630</v>
      </c>
      <c r="M37" s="19">
        <v>137799</v>
      </c>
      <c r="N37" s="19">
        <v>139195</v>
      </c>
      <c r="O37" s="19">
        <v>140357</v>
      </c>
      <c r="P37" s="19">
        <v>140486</v>
      </c>
      <c r="Q37" s="10"/>
    </row>
    <row r="38" spans="1:17" ht="21" customHeight="1">
      <c r="A38" s="217" t="s">
        <v>244</v>
      </c>
      <c r="B38" s="19">
        <v>2322</v>
      </c>
      <c r="C38" s="221">
        <v>2379</v>
      </c>
      <c r="D38" s="19">
        <v>2367</v>
      </c>
      <c r="E38" s="19">
        <v>2403</v>
      </c>
      <c r="F38" s="19">
        <v>2391</v>
      </c>
      <c r="G38" s="19">
        <v>2410</v>
      </c>
      <c r="H38" s="19">
        <v>2485</v>
      </c>
      <c r="I38" s="19">
        <v>2500</v>
      </c>
      <c r="J38" s="19">
        <v>2500</v>
      </c>
      <c r="K38" s="19">
        <v>2486</v>
      </c>
      <c r="L38" s="19">
        <v>2491</v>
      </c>
      <c r="M38" s="19">
        <v>2510</v>
      </c>
      <c r="N38" s="19">
        <v>2503</v>
      </c>
      <c r="O38" s="19">
        <v>2500</v>
      </c>
      <c r="P38" s="19">
        <v>2503</v>
      </c>
      <c r="Q38" s="10"/>
    </row>
    <row r="39" spans="1:17" s="22" customFormat="1" ht="11.1" customHeight="1">
      <c r="A39" s="216" t="s">
        <v>225</v>
      </c>
      <c r="B39" s="19">
        <v>2451</v>
      </c>
      <c r="C39" s="221">
        <v>2398</v>
      </c>
      <c r="D39" s="19">
        <v>2329</v>
      </c>
      <c r="E39" s="19">
        <v>2229</v>
      </c>
      <c r="F39" s="19">
        <v>2153</v>
      </c>
      <c r="G39" s="19">
        <v>2100</v>
      </c>
      <c r="H39" s="19">
        <v>2103</v>
      </c>
      <c r="I39" s="19">
        <v>2040</v>
      </c>
      <c r="J39" s="19">
        <v>1899</v>
      </c>
      <c r="K39" s="19">
        <v>1860</v>
      </c>
      <c r="L39" s="19">
        <v>1871</v>
      </c>
      <c r="M39" s="19">
        <v>1851</v>
      </c>
      <c r="N39" s="19">
        <v>1806</v>
      </c>
      <c r="O39" s="19">
        <v>1851</v>
      </c>
      <c r="P39" s="19">
        <v>1713</v>
      </c>
    </row>
    <row r="40" spans="1:17" ht="11.1" customHeight="1">
      <c r="A40" s="69" t="s">
        <v>258</v>
      </c>
      <c r="B40" s="26">
        <f t="shared" ref="B40:P40" si="8">SUM(B41:B51)</f>
        <v>15566</v>
      </c>
      <c r="C40" s="26">
        <f t="shared" ref="C40" si="9">SUM(C41:C51)</f>
        <v>15511</v>
      </c>
      <c r="D40" s="26">
        <f t="shared" si="8"/>
        <v>15114</v>
      </c>
      <c r="E40" s="26">
        <f t="shared" si="8"/>
        <v>15126</v>
      </c>
      <c r="F40" s="26">
        <f t="shared" si="8"/>
        <v>15220</v>
      </c>
      <c r="G40" s="26">
        <f t="shared" si="8"/>
        <v>15377</v>
      </c>
      <c r="H40" s="26">
        <f t="shared" si="8"/>
        <v>15298</v>
      </c>
      <c r="I40" s="26">
        <f t="shared" si="8"/>
        <v>14647</v>
      </c>
      <c r="J40" s="26">
        <f t="shared" si="8"/>
        <v>12290</v>
      </c>
      <c r="K40" s="26">
        <f t="shared" si="8"/>
        <v>10690</v>
      </c>
      <c r="L40" s="26">
        <f t="shared" si="8"/>
        <v>9518</v>
      </c>
      <c r="M40" s="26">
        <f t="shared" si="8"/>
        <v>8586</v>
      </c>
      <c r="N40" s="26">
        <f t="shared" si="8"/>
        <v>7916</v>
      </c>
      <c r="O40" s="26">
        <f t="shared" si="8"/>
        <v>7770</v>
      </c>
      <c r="P40" s="26">
        <f t="shared" si="8"/>
        <v>7727</v>
      </c>
    </row>
    <row r="41" spans="1:17" ht="11.1" customHeight="1">
      <c r="A41" s="216" t="s">
        <v>226</v>
      </c>
      <c r="B41" s="19">
        <v>11</v>
      </c>
      <c r="C41" s="221">
        <v>7</v>
      </c>
      <c r="D41" s="19">
        <v>9</v>
      </c>
      <c r="E41" s="19">
        <v>11</v>
      </c>
      <c r="F41" s="19">
        <v>14</v>
      </c>
      <c r="G41" s="19">
        <v>16</v>
      </c>
      <c r="H41" s="115">
        <v>20</v>
      </c>
      <c r="I41" s="115">
        <v>26</v>
      </c>
      <c r="J41" s="115">
        <v>18</v>
      </c>
      <c r="K41" s="115">
        <v>17</v>
      </c>
      <c r="L41" s="19">
        <v>20</v>
      </c>
      <c r="M41" s="19">
        <v>21</v>
      </c>
      <c r="N41" s="19">
        <v>17</v>
      </c>
      <c r="O41" s="19">
        <v>18</v>
      </c>
      <c r="P41" s="19">
        <v>18</v>
      </c>
    </row>
    <row r="42" spans="1:17" ht="11.1" customHeight="1">
      <c r="A42" s="217" t="s">
        <v>227</v>
      </c>
      <c r="B42" s="19">
        <v>3856</v>
      </c>
      <c r="C42" s="221">
        <v>3997</v>
      </c>
      <c r="D42" s="19">
        <v>3952</v>
      </c>
      <c r="E42" s="19">
        <v>4165</v>
      </c>
      <c r="F42" s="19">
        <v>4532</v>
      </c>
      <c r="G42" s="19">
        <v>4862</v>
      </c>
      <c r="H42" s="115">
        <v>4983</v>
      </c>
      <c r="I42" s="115">
        <v>4982</v>
      </c>
      <c r="J42" s="115">
        <v>4179</v>
      </c>
      <c r="K42" s="115">
        <v>3590</v>
      </c>
      <c r="L42" s="19">
        <v>3201</v>
      </c>
      <c r="M42" s="19">
        <v>2800</v>
      </c>
      <c r="N42" s="19">
        <v>2503</v>
      </c>
      <c r="O42" s="19">
        <v>2327</v>
      </c>
      <c r="P42" s="19">
        <v>2203</v>
      </c>
    </row>
    <row r="43" spans="1:17" ht="11.1" customHeight="1">
      <c r="A43" s="217" t="s">
        <v>228</v>
      </c>
      <c r="B43" s="19">
        <v>9870</v>
      </c>
      <c r="C43" s="221">
        <v>9780</v>
      </c>
      <c r="D43" s="19">
        <v>9588</v>
      </c>
      <c r="E43" s="19">
        <v>9505</v>
      </c>
      <c r="F43" s="19">
        <v>9402</v>
      </c>
      <c r="G43" s="19">
        <v>9334</v>
      </c>
      <c r="H43" s="115">
        <v>9206</v>
      </c>
      <c r="I43" s="115">
        <v>8686</v>
      </c>
      <c r="J43" s="115">
        <v>7241</v>
      </c>
      <c r="K43" s="115">
        <v>6297</v>
      </c>
      <c r="L43" s="19">
        <v>5603</v>
      </c>
      <c r="M43" s="19">
        <v>5082</v>
      </c>
      <c r="N43" s="19">
        <v>4746</v>
      </c>
      <c r="O43" s="19">
        <v>4777</v>
      </c>
      <c r="P43" s="19">
        <v>4886</v>
      </c>
    </row>
    <row r="44" spans="1:17" s="22" customFormat="1" ht="11.1" customHeight="1">
      <c r="A44" s="217" t="s">
        <v>252</v>
      </c>
      <c r="B44" s="221">
        <v>3</v>
      </c>
      <c r="C44" s="221">
        <v>5</v>
      </c>
      <c r="D44" s="19">
        <v>6</v>
      </c>
      <c r="E44" s="19">
        <v>6</v>
      </c>
      <c r="F44" s="19">
        <v>7</v>
      </c>
      <c r="G44" s="19">
        <v>7</v>
      </c>
      <c r="H44" s="115">
        <v>6</v>
      </c>
      <c r="I44" s="115">
        <v>7</v>
      </c>
      <c r="J44" s="115">
        <v>7</v>
      </c>
      <c r="K44" s="115">
        <v>7</v>
      </c>
      <c r="L44" s="19">
        <v>6</v>
      </c>
      <c r="M44" s="19">
        <v>5</v>
      </c>
      <c r="N44" s="19">
        <v>2</v>
      </c>
      <c r="O44" s="19">
        <v>4</v>
      </c>
      <c r="P44" s="19">
        <v>5</v>
      </c>
    </row>
    <row r="45" spans="1:17" ht="21" customHeight="1">
      <c r="A45" s="217" t="s">
        <v>248</v>
      </c>
      <c r="B45" s="19">
        <v>2</v>
      </c>
      <c r="C45" s="221">
        <v>3</v>
      </c>
      <c r="D45" s="19">
        <v>2</v>
      </c>
      <c r="E45" s="19">
        <v>3</v>
      </c>
      <c r="F45" s="19">
        <v>5</v>
      </c>
      <c r="G45" s="19">
        <v>4</v>
      </c>
      <c r="H45" s="115">
        <v>5</v>
      </c>
      <c r="I45" s="115">
        <v>3</v>
      </c>
      <c r="J45" s="115">
        <v>2</v>
      </c>
      <c r="K45" s="138">
        <v>2</v>
      </c>
      <c r="L45" s="19">
        <v>4</v>
      </c>
      <c r="M45" s="19">
        <v>4</v>
      </c>
      <c r="N45" s="19">
        <v>6</v>
      </c>
      <c r="O45" s="19">
        <v>7</v>
      </c>
      <c r="P45" s="19">
        <v>5</v>
      </c>
    </row>
    <row r="46" spans="1:17" ht="11.1" customHeight="1">
      <c r="A46" s="217" t="s">
        <v>253</v>
      </c>
      <c r="B46" s="19">
        <v>2</v>
      </c>
      <c r="C46" s="221">
        <v>2</v>
      </c>
      <c r="D46" s="19">
        <v>3</v>
      </c>
      <c r="E46" s="19">
        <v>3</v>
      </c>
      <c r="F46" s="19">
        <v>4</v>
      </c>
      <c r="G46" s="19">
        <v>4</v>
      </c>
      <c r="H46" s="115">
        <v>5</v>
      </c>
      <c r="I46" s="115">
        <v>3</v>
      </c>
      <c r="J46" s="115">
        <v>4</v>
      </c>
      <c r="K46" s="138">
        <v>4</v>
      </c>
      <c r="L46" s="19">
        <v>3</v>
      </c>
      <c r="M46" s="19">
        <v>4</v>
      </c>
      <c r="N46" s="19">
        <v>4</v>
      </c>
      <c r="O46" s="19">
        <v>4</v>
      </c>
      <c r="P46" s="19">
        <v>4</v>
      </c>
    </row>
    <row r="47" spans="1:17" ht="11.1" customHeight="1">
      <c r="A47" s="217" t="s">
        <v>249</v>
      </c>
      <c r="B47" s="19">
        <v>7</v>
      </c>
      <c r="C47" s="221">
        <v>6</v>
      </c>
      <c r="D47" s="19">
        <v>6</v>
      </c>
      <c r="E47" s="19">
        <v>5</v>
      </c>
      <c r="F47" s="19">
        <v>4</v>
      </c>
      <c r="G47" s="19">
        <v>6</v>
      </c>
      <c r="H47" s="115">
        <v>6</v>
      </c>
      <c r="I47" s="115">
        <v>5</v>
      </c>
      <c r="J47" s="115">
        <v>4</v>
      </c>
      <c r="K47" s="117">
        <v>1</v>
      </c>
      <c r="L47" s="19">
        <v>2</v>
      </c>
      <c r="M47" s="19">
        <v>2</v>
      </c>
      <c r="N47" s="19">
        <v>2</v>
      </c>
      <c r="O47" s="19">
        <v>2</v>
      </c>
      <c r="P47" s="19">
        <v>1</v>
      </c>
    </row>
    <row r="48" spans="1:17" ht="11.1" customHeight="1">
      <c r="A48" s="217" t="s">
        <v>229</v>
      </c>
      <c r="B48" s="19">
        <v>1806</v>
      </c>
      <c r="C48" s="221">
        <v>1704</v>
      </c>
      <c r="D48" s="19">
        <v>1541</v>
      </c>
      <c r="E48" s="19">
        <v>1420</v>
      </c>
      <c r="F48" s="19">
        <v>1242</v>
      </c>
      <c r="G48" s="19">
        <v>1132</v>
      </c>
      <c r="H48" s="115">
        <v>1053</v>
      </c>
      <c r="I48" s="115">
        <v>919</v>
      </c>
      <c r="J48" s="115">
        <v>823</v>
      </c>
      <c r="K48" s="115">
        <v>759</v>
      </c>
      <c r="L48" s="19">
        <v>664</v>
      </c>
      <c r="M48" s="19">
        <v>651</v>
      </c>
      <c r="N48" s="19">
        <v>617</v>
      </c>
      <c r="O48" s="19">
        <v>615</v>
      </c>
      <c r="P48" s="19">
        <v>592</v>
      </c>
    </row>
    <row r="49" spans="1:16" ht="11.1" customHeight="1">
      <c r="A49" s="217" t="s">
        <v>66</v>
      </c>
      <c r="B49" s="19">
        <v>1</v>
      </c>
      <c r="C49" s="221">
        <v>1</v>
      </c>
      <c r="D49" s="19">
        <v>1</v>
      </c>
      <c r="E49" s="19">
        <v>1</v>
      </c>
      <c r="F49" s="19">
        <v>1</v>
      </c>
      <c r="G49" s="19">
        <v>3</v>
      </c>
      <c r="H49" s="115">
        <v>3</v>
      </c>
      <c r="I49" s="115">
        <v>4</v>
      </c>
      <c r="J49" s="115">
        <v>2</v>
      </c>
      <c r="K49" s="115">
        <v>3</v>
      </c>
      <c r="L49" s="19">
        <v>5</v>
      </c>
      <c r="M49" s="19">
        <v>5</v>
      </c>
      <c r="N49" s="19">
        <v>4</v>
      </c>
      <c r="O49" s="19">
        <v>1</v>
      </c>
      <c r="P49" s="19">
        <v>3</v>
      </c>
    </row>
    <row r="50" spans="1:16" ht="11.1" customHeight="1">
      <c r="A50" s="217" t="s">
        <v>67</v>
      </c>
      <c r="B50" s="19">
        <v>0</v>
      </c>
      <c r="C50" s="221">
        <v>0</v>
      </c>
      <c r="D50" s="19">
        <v>0</v>
      </c>
      <c r="E50" s="19">
        <v>0</v>
      </c>
      <c r="F50" s="19">
        <v>0</v>
      </c>
      <c r="G50" s="19">
        <v>0</v>
      </c>
      <c r="H50" s="115">
        <v>1</v>
      </c>
      <c r="I50" s="115">
        <v>1</v>
      </c>
      <c r="J50" s="115">
        <v>1</v>
      </c>
      <c r="K50" s="115">
        <v>0</v>
      </c>
      <c r="L50" s="19">
        <v>1</v>
      </c>
      <c r="M50" s="19">
        <v>1</v>
      </c>
      <c r="N50" s="19">
        <v>1</v>
      </c>
      <c r="O50" s="187" t="s">
        <v>53</v>
      </c>
      <c r="P50" s="187" t="s">
        <v>53</v>
      </c>
    </row>
    <row r="51" spans="1:16" ht="11.1" customHeight="1">
      <c r="A51" s="217" t="s">
        <v>230</v>
      </c>
      <c r="B51" s="19">
        <v>8</v>
      </c>
      <c r="C51" s="221">
        <v>6</v>
      </c>
      <c r="D51" s="19">
        <v>6</v>
      </c>
      <c r="E51" s="19">
        <v>7</v>
      </c>
      <c r="F51" s="19">
        <v>9</v>
      </c>
      <c r="G51" s="19">
        <v>9</v>
      </c>
      <c r="H51" s="115">
        <v>10</v>
      </c>
      <c r="I51" s="115">
        <v>11</v>
      </c>
      <c r="J51" s="115">
        <v>9</v>
      </c>
      <c r="K51" s="115">
        <v>10</v>
      </c>
      <c r="L51" s="19">
        <v>9</v>
      </c>
      <c r="M51" s="19">
        <v>11</v>
      </c>
      <c r="N51" s="19">
        <v>14</v>
      </c>
      <c r="O51" s="19">
        <v>15</v>
      </c>
      <c r="P51" s="19">
        <v>10</v>
      </c>
    </row>
    <row r="52" spans="1:16" ht="11.1" customHeight="1">
      <c r="A52" s="69" t="s">
        <v>257</v>
      </c>
      <c r="B52" s="113">
        <f t="shared" ref="B52:O52" si="10">SUM(B53:B55)</f>
        <v>19460</v>
      </c>
      <c r="C52" s="223">
        <f t="shared" ref="C52:D52" si="11">SUM(C53:C55)</f>
        <v>19927</v>
      </c>
      <c r="D52" s="113">
        <f t="shared" si="11"/>
        <v>20381</v>
      </c>
      <c r="E52" s="113">
        <f t="shared" si="10"/>
        <v>20802</v>
      </c>
      <c r="F52" s="113">
        <f t="shared" si="10"/>
        <v>21141</v>
      </c>
      <c r="G52" s="113">
        <f t="shared" si="10"/>
        <v>21275</v>
      </c>
      <c r="H52" s="113">
        <f t="shared" si="10"/>
        <v>21268</v>
      </c>
      <c r="I52" s="113">
        <f t="shared" si="10"/>
        <v>21055</v>
      </c>
      <c r="J52" s="113">
        <f t="shared" si="10"/>
        <v>21274</v>
      </c>
      <c r="K52" s="113">
        <f t="shared" si="10"/>
        <v>21597</v>
      </c>
      <c r="L52" s="26">
        <f t="shared" si="10"/>
        <v>21369</v>
      </c>
      <c r="M52" s="26">
        <f t="shared" si="10"/>
        <v>21100</v>
      </c>
      <c r="N52" s="26">
        <f t="shared" si="10"/>
        <v>20950</v>
      </c>
      <c r="O52" s="26">
        <f t="shared" si="10"/>
        <v>21826</v>
      </c>
      <c r="P52" s="26">
        <f>SUM(P53:P54)</f>
        <v>8473</v>
      </c>
    </row>
    <row r="53" spans="1:16" ht="11.1" customHeight="1">
      <c r="A53" s="216" t="s">
        <v>217</v>
      </c>
      <c r="B53" s="19">
        <v>13714</v>
      </c>
      <c r="C53" s="221">
        <v>14023</v>
      </c>
      <c r="D53" s="19">
        <v>14309</v>
      </c>
      <c r="E53" s="19">
        <v>14559</v>
      </c>
      <c r="F53" s="19">
        <v>14732</v>
      </c>
      <c r="G53" s="19">
        <v>14834</v>
      </c>
      <c r="H53" s="19">
        <v>14844</v>
      </c>
      <c r="I53" s="19">
        <v>14773</v>
      </c>
      <c r="J53" s="19">
        <v>14951</v>
      </c>
      <c r="K53" s="19">
        <v>15090</v>
      </c>
      <c r="L53" s="19">
        <v>14934</v>
      </c>
      <c r="M53" s="19">
        <v>14849</v>
      </c>
      <c r="N53" s="19">
        <v>14784</v>
      </c>
      <c r="O53" s="19">
        <v>15165</v>
      </c>
      <c r="P53" s="19">
        <v>7372</v>
      </c>
    </row>
    <row r="54" spans="1:16" ht="11.1" customHeight="1">
      <c r="A54" s="216" t="s">
        <v>231</v>
      </c>
      <c r="B54" s="19">
        <v>3723</v>
      </c>
      <c r="C54" s="221">
        <v>3877</v>
      </c>
      <c r="D54" s="19">
        <v>4013</v>
      </c>
      <c r="E54" s="19">
        <v>4137</v>
      </c>
      <c r="F54" s="19">
        <v>4260</v>
      </c>
      <c r="G54" s="19">
        <v>4307</v>
      </c>
      <c r="H54" s="19">
        <v>4352</v>
      </c>
      <c r="I54" s="19">
        <v>4334</v>
      </c>
      <c r="J54" s="19">
        <v>4377</v>
      </c>
      <c r="K54" s="19">
        <v>4520</v>
      </c>
      <c r="L54" s="19">
        <v>4556</v>
      </c>
      <c r="M54" s="19">
        <v>4505</v>
      </c>
      <c r="N54" s="19">
        <v>4535</v>
      </c>
      <c r="O54" s="19">
        <v>4880</v>
      </c>
      <c r="P54" s="19">
        <v>1101</v>
      </c>
    </row>
    <row r="55" spans="1:16" ht="11.1" customHeight="1">
      <c r="A55" s="216" t="s">
        <v>232</v>
      </c>
      <c r="B55" s="19">
        <v>2023</v>
      </c>
      <c r="C55" s="221">
        <v>2027</v>
      </c>
      <c r="D55" s="19">
        <v>2059</v>
      </c>
      <c r="E55" s="19">
        <v>2106</v>
      </c>
      <c r="F55" s="19">
        <v>2149</v>
      </c>
      <c r="G55" s="19">
        <v>2134</v>
      </c>
      <c r="H55" s="19">
        <v>2072</v>
      </c>
      <c r="I55" s="19">
        <v>1948</v>
      </c>
      <c r="J55" s="19">
        <v>1946</v>
      </c>
      <c r="K55" s="19">
        <v>1987</v>
      </c>
      <c r="L55" s="19">
        <v>1879</v>
      </c>
      <c r="M55" s="19">
        <v>1746</v>
      </c>
      <c r="N55" s="19">
        <v>1631</v>
      </c>
      <c r="O55" s="19">
        <v>1781</v>
      </c>
      <c r="P55" s="28" t="s">
        <v>53</v>
      </c>
    </row>
    <row r="56" spans="1:16" ht="11.1" customHeight="1">
      <c r="A56" s="69" t="s">
        <v>136</v>
      </c>
      <c r="B56" s="26">
        <v>102628</v>
      </c>
      <c r="C56" s="26">
        <v>100993</v>
      </c>
      <c r="D56" s="26">
        <v>98842</v>
      </c>
      <c r="E56" s="26">
        <v>98328</v>
      </c>
      <c r="F56" s="26">
        <v>97409</v>
      </c>
      <c r="G56" s="26">
        <v>96473</v>
      </c>
      <c r="H56" s="26">
        <v>94863</v>
      </c>
      <c r="I56" s="26">
        <v>93202</v>
      </c>
      <c r="J56" s="26">
        <v>92175</v>
      </c>
      <c r="K56" s="26">
        <v>91343</v>
      </c>
      <c r="L56" s="26">
        <v>90555</v>
      </c>
      <c r="M56" s="26">
        <v>89596</v>
      </c>
      <c r="N56" s="26">
        <v>87816</v>
      </c>
      <c r="O56" s="26">
        <v>86089</v>
      </c>
      <c r="P56" s="26">
        <v>82875</v>
      </c>
    </row>
    <row r="57" spans="1:16" ht="11.1" customHeight="1">
      <c r="A57" s="146" t="s">
        <v>137</v>
      </c>
      <c r="B57" s="24">
        <v>304329</v>
      </c>
      <c r="C57" s="24">
        <v>306066</v>
      </c>
      <c r="D57" s="24">
        <v>307120</v>
      </c>
      <c r="E57" s="24">
        <v>311952</v>
      </c>
      <c r="F57" s="24">
        <v>314122</v>
      </c>
      <c r="G57" s="24">
        <v>318001</v>
      </c>
      <c r="H57" s="24">
        <v>323495</v>
      </c>
      <c r="I57" s="24">
        <v>325247</v>
      </c>
      <c r="J57" s="24">
        <v>309865</v>
      </c>
      <c r="K57" s="24">
        <v>309333</v>
      </c>
      <c r="L57" s="24">
        <v>311828</v>
      </c>
      <c r="M57" s="24">
        <v>313545</v>
      </c>
      <c r="N57" s="24">
        <v>317389</v>
      </c>
      <c r="O57" s="24">
        <v>317389</v>
      </c>
      <c r="P57" s="24">
        <v>315276</v>
      </c>
    </row>
    <row r="58" spans="1:16" ht="11.1" customHeight="1">
      <c r="A58" s="123"/>
      <c r="B58" s="123"/>
      <c r="C58" s="123"/>
      <c r="D58" s="123"/>
      <c r="E58" s="123"/>
      <c r="F58" s="123"/>
      <c r="G58" s="123"/>
      <c r="H58" s="123"/>
      <c r="I58" s="123"/>
      <c r="J58" s="136"/>
      <c r="K58" s="136"/>
      <c r="L58" s="135"/>
      <c r="M58" s="10"/>
      <c r="N58" s="135"/>
      <c r="O58" s="135"/>
      <c r="P58" s="111"/>
    </row>
    <row r="59" spans="1:16" ht="11.1" customHeight="1">
      <c r="A59" s="185" t="s">
        <v>112</v>
      </c>
      <c r="B59" s="123"/>
      <c r="C59" s="123"/>
      <c r="D59" s="123"/>
      <c r="E59" s="123"/>
      <c r="F59" s="123"/>
      <c r="G59" s="123"/>
      <c r="H59" s="123"/>
      <c r="I59" s="123"/>
      <c r="J59" s="136"/>
      <c r="K59" s="136"/>
      <c r="L59" s="135"/>
      <c r="M59" s="10"/>
      <c r="N59" s="135"/>
      <c r="O59" s="135"/>
      <c r="P59" s="111"/>
    </row>
    <row r="60" spans="1:16" ht="11.1" customHeight="1">
      <c r="A60" s="185" t="s">
        <v>113</v>
      </c>
      <c r="B60" s="123"/>
      <c r="C60" s="123"/>
      <c r="D60" s="123"/>
      <c r="E60" s="123"/>
      <c r="F60" s="123"/>
      <c r="G60" s="123"/>
      <c r="H60" s="123"/>
      <c r="I60" s="123"/>
      <c r="J60" s="136"/>
      <c r="K60" s="136"/>
      <c r="L60" s="135"/>
      <c r="M60" s="10"/>
      <c r="N60" s="135"/>
      <c r="O60" s="135"/>
      <c r="P60" s="111"/>
    </row>
    <row r="61" spans="1:16" s="133" customFormat="1" ht="11.1" customHeight="1">
      <c r="A61" s="11" t="s">
        <v>156</v>
      </c>
      <c r="B61" s="11"/>
      <c r="C61" s="11"/>
      <c r="D61" s="11"/>
      <c r="E61" s="11"/>
      <c r="F61" s="11"/>
      <c r="G61" s="11"/>
      <c r="H61" s="11"/>
      <c r="I61" s="11"/>
      <c r="J61" s="4"/>
      <c r="K61" s="4"/>
      <c r="L61" s="4"/>
      <c r="M61" s="4"/>
      <c r="N61" s="4"/>
      <c r="O61" s="4"/>
      <c r="P61" s="4"/>
    </row>
    <row r="62" spans="1:16" s="22" customFormat="1" ht="11.1" customHeight="1">
      <c r="A62" s="11" t="s">
        <v>157</v>
      </c>
      <c r="B62" s="11"/>
      <c r="C62" s="11"/>
      <c r="D62" s="11"/>
      <c r="E62" s="11"/>
      <c r="F62" s="11"/>
      <c r="G62" s="11"/>
      <c r="H62" s="11"/>
      <c r="I62" s="11"/>
      <c r="J62" s="4"/>
      <c r="K62" s="4"/>
      <c r="L62" s="4"/>
      <c r="M62" s="4"/>
      <c r="N62" s="4"/>
      <c r="O62" s="4"/>
      <c r="P62" s="4"/>
    </row>
    <row r="63" spans="1:16" s="22" customFormat="1" ht="11.1" customHeight="1">
      <c r="A63" s="11" t="s">
        <v>158</v>
      </c>
      <c r="B63" s="11"/>
      <c r="C63" s="11"/>
      <c r="D63" s="11"/>
      <c r="E63" s="11"/>
      <c r="F63" s="11"/>
      <c r="G63" s="11"/>
      <c r="H63" s="11"/>
      <c r="I63" s="11"/>
      <c r="J63" s="4"/>
      <c r="K63" s="4"/>
      <c r="L63" s="4"/>
      <c r="M63" s="4"/>
      <c r="N63" s="4"/>
      <c r="O63" s="4"/>
      <c r="P63" s="4"/>
    </row>
    <row r="64" spans="1:16" s="22" customFormat="1" ht="10.5" customHeight="1">
      <c r="A64" s="11" t="s">
        <v>159</v>
      </c>
      <c r="B64" s="11"/>
      <c r="C64" s="11"/>
      <c r="D64" s="11"/>
      <c r="E64" s="11"/>
      <c r="F64" s="11"/>
      <c r="G64" s="11"/>
      <c r="H64" s="11"/>
      <c r="I64" s="11"/>
      <c r="J64" s="4"/>
      <c r="K64" s="4"/>
      <c r="L64" s="4"/>
      <c r="M64" s="4"/>
      <c r="N64" s="4"/>
      <c r="O64" s="4"/>
      <c r="P64" s="4"/>
    </row>
    <row r="65" spans="1:16" s="4" customFormat="1">
      <c r="A65" s="11" t="s">
        <v>17</v>
      </c>
      <c r="B65" s="11"/>
      <c r="C65" s="11"/>
      <c r="D65" s="11"/>
      <c r="E65" s="11"/>
      <c r="F65" s="11"/>
      <c r="G65" s="11"/>
      <c r="H65" s="11"/>
      <c r="I65" s="11"/>
    </row>
    <row r="66" spans="1:16" s="4" customFormat="1">
      <c r="A66" s="11" t="s">
        <v>114</v>
      </c>
      <c r="B66" s="11"/>
      <c r="C66" s="11"/>
      <c r="D66" s="11"/>
      <c r="E66" s="11"/>
      <c r="F66" s="11"/>
      <c r="G66" s="11"/>
      <c r="H66" s="11"/>
      <c r="I66" s="11"/>
      <c r="K66" s="132"/>
      <c r="M66" s="132"/>
    </row>
    <row r="67" spans="1:16" s="4" customFormat="1">
      <c r="A67" s="11" t="s">
        <v>115</v>
      </c>
      <c r="B67" s="11"/>
      <c r="C67" s="11"/>
      <c r="D67" s="11"/>
      <c r="E67" s="11"/>
      <c r="F67" s="11"/>
      <c r="G67" s="11"/>
      <c r="H67" s="11"/>
      <c r="I67" s="11"/>
      <c r="K67" s="132"/>
      <c r="L67" s="3"/>
      <c r="M67" s="132"/>
    </row>
    <row r="68" spans="1:16" s="4" customFormat="1">
      <c r="A68" s="6" t="s">
        <v>160</v>
      </c>
      <c r="B68" s="6"/>
      <c r="C68" s="6"/>
      <c r="D68" s="6"/>
      <c r="E68" s="6"/>
      <c r="F68" s="6"/>
      <c r="G68" s="6"/>
      <c r="H68" s="6"/>
      <c r="I68" s="6"/>
      <c r="J68" s="5"/>
      <c r="K68" s="13"/>
      <c r="L68" s="3"/>
      <c r="M68" s="13"/>
      <c r="N68" s="3"/>
      <c r="O68" s="3"/>
      <c r="P68" s="3"/>
    </row>
    <row r="69" spans="1:16" s="4" customFormat="1">
      <c r="A69" s="6" t="s">
        <v>134</v>
      </c>
      <c r="B69" s="6"/>
      <c r="C69" s="6"/>
      <c r="D69" s="6"/>
      <c r="E69" s="6"/>
      <c r="F69" s="6"/>
      <c r="G69" s="6"/>
      <c r="H69" s="6"/>
      <c r="I69" s="6"/>
      <c r="J69" s="5"/>
      <c r="K69" s="13"/>
      <c r="L69" s="3"/>
      <c r="M69" s="13"/>
      <c r="N69" s="3"/>
      <c r="O69" s="3"/>
      <c r="P69" s="3"/>
    </row>
    <row r="70" spans="1:16" s="4" customFormat="1" ht="11.1" customHeight="1">
      <c r="A70" s="6" t="s">
        <v>135</v>
      </c>
      <c r="B70" s="6"/>
      <c r="C70" s="6"/>
      <c r="D70" s="6"/>
      <c r="E70" s="6"/>
      <c r="F70" s="6"/>
      <c r="G70" s="6"/>
      <c r="H70" s="6"/>
      <c r="I70" s="6"/>
      <c r="J70" s="5"/>
      <c r="K70" s="13"/>
      <c r="L70" s="3"/>
      <c r="M70" s="13"/>
      <c r="N70" s="3"/>
      <c r="O70" s="3"/>
      <c r="P70" s="3"/>
    </row>
    <row r="71" spans="1:16" s="4" customFormat="1" ht="11.1" customHeight="1">
      <c r="A71" s="11" t="s">
        <v>161</v>
      </c>
      <c r="B71" s="6"/>
      <c r="C71" s="6"/>
      <c r="D71" s="6"/>
      <c r="E71" s="6"/>
      <c r="F71" s="6"/>
      <c r="G71" s="6"/>
      <c r="H71" s="6"/>
      <c r="I71" s="6"/>
      <c r="J71" s="5"/>
      <c r="K71" s="13"/>
      <c r="L71" s="10"/>
      <c r="M71" s="13"/>
      <c r="N71" s="3"/>
      <c r="O71" s="3"/>
      <c r="P71" s="3"/>
    </row>
    <row r="72" spans="1:16" s="3" customFormat="1" ht="11.1" customHeight="1">
      <c r="A72" s="12" t="s">
        <v>12</v>
      </c>
      <c r="B72" s="6"/>
      <c r="C72" s="6"/>
      <c r="D72" s="6"/>
      <c r="E72" s="6"/>
      <c r="F72" s="6"/>
      <c r="G72" s="6"/>
      <c r="H72" s="6"/>
      <c r="I72" s="6"/>
      <c r="J72" s="5"/>
      <c r="K72" s="13"/>
      <c r="L72" s="4"/>
      <c r="M72" s="13"/>
    </row>
    <row r="73" spans="1:16" s="3" customFormat="1" ht="11.1" customHeight="1">
      <c r="A73" s="12"/>
      <c r="B73" s="12"/>
      <c r="C73" s="12"/>
      <c r="D73" s="12"/>
      <c r="E73" s="12"/>
      <c r="F73" s="12"/>
      <c r="G73" s="12"/>
      <c r="H73" s="12"/>
      <c r="I73" s="12"/>
      <c r="K73" s="13"/>
      <c r="L73" s="10"/>
      <c r="M73" s="13"/>
      <c r="N73" s="13"/>
      <c r="O73" s="1"/>
      <c r="P73" s="2"/>
    </row>
    <row r="74" spans="1:16" s="3" customFormat="1" ht="11.1" customHeight="1">
      <c r="A74" s="12"/>
      <c r="B74" s="12"/>
      <c r="C74" s="12"/>
      <c r="D74" s="12"/>
      <c r="E74" s="12"/>
      <c r="F74" s="12"/>
      <c r="G74" s="12"/>
      <c r="H74" s="12"/>
      <c r="I74" s="12"/>
      <c r="K74" s="13"/>
      <c r="L74" s="10"/>
      <c r="M74" s="13"/>
      <c r="N74" s="13"/>
      <c r="O74" s="1"/>
      <c r="P74" s="2"/>
    </row>
    <row r="75" spans="1:16" s="3" customFormat="1" ht="11.1" customHeight="1">
      <c r="A75" s="12"/>
      <c r="B75" s="12"/>
      <c r="C75" s="12"/>
      <c r="D75" s="12"/>
      <c r="E75" s="12"/>
      <c r="F75" s="12"/>
      <c r="G75" s="12"/>
      <c r="H75" s="12"/>
      <c r="I75" s="12"/>
      <c r="K75" s="13"/>
      <c r="L75" s="10"/>
      <c r="M75" s="13"/>
      <c r="N75" s="13"/>
      <c r="O75" s="1"/>
      <c r="P75" s="2"/>
    </row>
    <row r="76" spans="1:16">
      <c r="L76" s="10"/>
    </row>
  </sheetData>
  <pageMargins left="0.5" right="0.17" top="1" bottom="1" header="0.5" footer="0.5"/>
  <pageSetup firstPageNumber="5" fitToHeight="2" orientation="portrait" useFirstPageNumber="1" r:id="rId1"/>
  <headerFooter alignWithMargins="0">
    <oddFooter>&amp;C&amp;P of 31</oddFooter>
  </headerFooter>
  <rowBreaks count="1" manualBreakCount="1">
    <brk id="39" max="12" man="1"/>
  </rowBreaks>
  <ignoredErrors>
    <ignoredError sqref="C12:C21 B36 B40:Q40 C53:Q53 L52:Q52 C36 C41:Q51" formula="1"/>
    <ignoredError sqref="B52:K52" formula="1" formulaRange="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92"/>
  <sheetViews>
    <sheetView showGridLines="0" zoomScaleNormal="100" workbookViewId="0">
      <pane xSplit="1" ySplit="6" topLeftCell="B7" activePane="bottomRight" state="frozen"/>
      <selection activeCell="V7" sqref="V7"/>
      <selection pane="topRight" activeCell="V7" sqref="V7"/>
      <selection pane="bottomLeft" activeCell="V7" sqref="V7"/>
      <selection pane="bottomRight" activeCell="J1" sqref="J1"/>
    </sheetView>
  </sheetViews>
  <sheetFormatPr defaultColWidth="11.77734375" defaultRowHeight="10.199999999999999"/>
  <cols>
    <col min="1" max="1" width="32.6640625" style="3" customWidth="1"/>
    <col min="2" max="2" width="8.77734375" style="1" customWidth="1"/>
    <col min="3" max="3" width="9.33203125" style="1" customWidth="1"/>
    <col min="4" max="4" width="10" style="1" customWidth="1"/>
    <col min="5" max="5" width="13.44140625" style="1" customWidth="1"/>
    <col min="6" max="6" width="12.44140625" style="1" customWidth="1"/>
    <col min="7" max="7" width="8" style="1" customWidth="1"/>
    <col min="8" max="8" width="12.6640625" style="1" customWidth="1"/>
    <col min="9" max="9" width="8.44140625" style="1" customWidth="1"/>
    <col min="10" max="16384" width="11.77734375" style="1"/>
  </cols>
  <sheetData>
    <row r="1" spans="1:10" ht="11.25" customHeight="1">
      <c r="D1" s="166" t="s">
        <v>85</v>
      </c>
    </row>
    <row r="2" spans="1:10" ht="13.5" customHeight="1">
      <c r="D2" s="166" t="s">
        <v>84</v>
      </c>
      <c r="J2" s="5"/>
    </row>
    <row r="3" spans="1:10">
      <c r="A3" s="3" t="s">
        <v>8</v>
      </c>
      <c r="C3" s="3"/>
      <c r="D3" s="166" t="s">
        <v>83</v>
      </c>
    </row>
    <row r="4" spans="1:10">
      <c r="D4" s="180" t="str">
        <f>"DECEMBER 31, 2015"</f>
        <v>DECEMBER 31, 2015</v>
      </c>
    </row>
    <row r="5" spans="1:10">
      <c r="D5" s="166"/>
    </row>
    <row r="6" spans="1:10" ht="33.75" customHeight="1">
      <c r="A6" s="193" t="s">
        <v>81</v>
      </c>
      <c r="B6" s="194" t="s">
        <v>170</v>
      </c>
      <c r="C6" s="195" t="s">
        <v>87</v>
      </c>
      <c r="D6" s="193" t="s">
        <v>80</v>
      </c>
      <c r="E6" s="195" t="s">
        <v>79</v>
      </c>
      <c r="F6" s="196" t="s">
        <v>171</v>
      </c>
      <c r="G6" s="195" t="s">
        <v>82</v>
      </c>
      <c r="H6" s="196" t="s">
        <v>172</v>
      </c>
    </row>
    <row r="7" spans="1:10">
      <c r="A7" s="181" t="s">
        <v>262</v>
      </c>
      <c r="B7" s="155">
        <f t="shared" ref="B7:H7" si="0">B8+B80</f>
        <v>590038</v>
      </c>
      <c r="C7" s="155">
        <f t="shared" si="0"/>
        <v>122729</v>
      </c>
      <c r="D7" s="155">
        <f t="shared" si="0"/>
        <v>186786</v>
      </c>
      <c r="E7" s="155">
        <f t="shared" si="0"/>
        <v>116291</v>
      </c>
      <c r="F7" s="155">
        <f t="shared" si="0"/>
        <v>158559</v>
      </c>
      <c r="G7" s="155">
        <f t="shared" si="0"/>
        <v>5673</v>
      </c>
      <c r="H7" s="226">
        <f t="shared" si="0"/>
        <v>102628</v>
      </c>
      <c r="I7" s="10"/>
    </row>
    <row r="8" spans="1:10">
      <c r="A8" s="181" t="s">
        <v>263</v>
      </c>
      <c r="B8" s="119">
        <f>(B9+B10+B17+B34+B43+B51+B59+B66)</f>
        <v>544342</v>
      </c>
      <c r="C8" s="119">
        <f t="shared" ref="C8" si="1">(C9+C10+C17+C34+C43+C51+C59+C66)</f>
        <v>111694</v>
      </c>
      <c r="D8" s="119">
        <f>(D9+D10+D17+D34+D43+D51+D59+D66)</f>
        <v>177447</v>
      </c>
      <c r="E8" s="119">
        <f>(E9+E10+E17+E34+E43+E51+E59+E66)</f>
        <v>99446</v>
      </c>
      <c r="F8" s="119">
        <f>(F9+F10+F17+F34+F43+F51+F59+F66)</f>
        <v>150109</v>
      </c>
      <c r="G8" s="119">
        <f>(G9+G10+G17+G34+G43+G51+G59+G66)</f>
        <v>5646</v>
      </c>
      <c r="H8" s="223">
        <f>(H9+H10+H17+H34+H43+H51+H59+H66)</f>
        <v>99922</v>
      </c>
      <c r="I8" s="7"/>
    </row>
    <row r="9" spans="1:10">
      <c r="A9" s="181" t="s">
        <v>260</v>
      </c>
      <c r="B9" s="119">
        <f>SUM(C9:G9)</f>
        <v>7933</v>
      </c>
      <c r="C9" s="112">
        <v>1184</v>
      </c>
      <c r="D9" s="112">
        <v>2810</v>
      </c>
      <c r="E9" s="112">
        <v>1687</v>
      </c>
      <c r="F9" s="112">
        <v>2196</v>
      </c>
      <c r="G9" s="112">
        <v>56</v>
      </c>
      <c r="H9" s="229">
        <v>1395</v>
      </c>
    </row>
    <row r="10" spans="1:10">
      <c r="A10" s="181" t="s">
        <v>264</v>
      </c>
      <c r="B10" s="119">
        <f>SUM(B11:B16)</f>
        <v>41348</v>
      </c>
      <c r="C10" s="112">
        <f t="shared" ref="C10" si="2">SUM(C11:C16)</f>
        <v>8059</v>
      </c>
      <c r="D10" s="112">
        <f>SUM(D11:D16)</f>
        <v>14312</v>
      </c>
      <c r="E10" s="112">
        <f>SUM(E11:E16)</f>
        <v>7352</v>
      </c>
      <c r="F10" s="112">
        <f>SUM(F11:F16)</f>
        <v>11118</v>
      </c>
      <c r="G10" s="112">
        <f>SUM(G11:G16)</f>
        <v>507</v>
      </c>
      <c r="H10" s="229">
        <f>SUM(H11:H16)</f>
        <v>7584</v>
      </c>
    </row>
    <row r="11" spans="1:10">
      <c r="A11" s="234" t="s">
        <v>265</v>
      </c>
      <c r="B11" s="117">
        <f>SUM(C11:G11)</f>
        <v>5009</v>
      </c>
      <c r="C11" s="114">
        <v>983</v>
      </c>
      <c r="D11" s="114">
        <v>2212</v>
      </c>
      <c r="E11" s="114">
        <v>1001</v>
      </c>
      <c r="F11" s="114">
        <v>719</v>
      </c>
      <c r="G11" s="114">
        <v>94</v>
      </c>
      <c r="H11" s="225">
        <v>825</v>
      </c>
    </row>
    <row r="12" spans="1:10">
      <c r="A12" s="234" t="s">
        <v>270</v>
      </c>
      <c r="B12" s="117">
        <f>SUM(C12:G12)</f>
        <v>6813</v>
      </c>
      <c r="C12" s="114">
        <v>1299</v>
      </c>
      <c r="D12" s="114">
        <v>2754</v>
      </c>
      <c r="E12" s="114">
        <v>1330</v>
      </c>
      <c r="F12" s="114">
        <v>1351</v>
      </c>
      <c r="G12" s="114">
        <v>79</v>
      </c>
      <c r="H12" s="225">
        <v>1433</v>
      </c>
    </row>
    <row r="13" spans="1:10">
      <c r="A13" s="211" t="s">
        <v>266</v>
      </c>
      <c r="B13" s="117">
        <f t="shared" ref="B13" si="3">SUM(C13:G13)</f>
        <v>5585</v>
      </c>
      <c r="C13" s="114">
        <v>1060</v>
      </c>
      <c r="D13" s="114">
        <v>1547</v>
      </c>
      <c r="E13" s="114">
        <v>835</v>
      </c>
      <c r="F13" s="114">
        <v>2084</v>
      </c>
      <c r="G13" s="114">
        <v>59</v>
      </c>
      <c r="H13" s="225">
        <v>1060</v>
      </c>
    </row>
    <row r="14" spans="1:10">
      <c r="A14" s="234" t="s">
        <v>267</v>
      </c>
      <c r="B14" s="117">
        <f>SUM(C14:G14)</f>
        <v>8904</v>
      </c>
      <c r="C14" s="114">
        <v>1821</v>
      </c>
      <c r="D14" s="114">
        <v>3184</v>
      </c>
      <c r="E14" s="114">
        <v>1617</v>
      </c>
      <c r="F14" s="114">
        <v>2139</v>
      </c>
      <c r="G14" s="114">
        <v>143</v>
      </c>
      <c r="H14" s="225">
        <v>1626</v>
      </c>
    </row>
    <row r="15" spans="1:10">
      <c r="A15" s="234" t="s">
        <v>268</v>
      </c>
      <c r="B15" s="117">
        <f>SUM(C15:G15)</f>
        <v>3550</v>
      </c>
      <c r="C15" s="114">
        <v>833</v>
      </c>
      <c r="D15" s="114">
        <v>1383</v>
      </c>
      <c r="E15" s="114">
        <v>686</v>
      </c>
      <c r="F15" s="114">
        <v>616</v>
      </c>
      <c r="G15" s="114">
        <v>32</v>
      </c>
      <c r="H15" s="225">
        <v>509</v>
      </c>
    </row>
    <row r="16" spans="1:10">
      <c r="A16" s="211" t="s">
        <v>269</v>
      </c>
      <c r="B16" s="117">
        <f t="shared" ref="B16" si="4">SUM(C16:G16)</f>
        <v>11487</v>
      </c>
      <c r="C16" s="114">
        <v>2063</v>
      </c>
      <c r="D16" s="114">
        <v>3232</v>
      </c>
      <c r="E16" s="114">
        <v>1883</v>
      </c>
      <c r="F16" s="114">
        <v>4209</v>
      </c>
      <c r="G16" s="114">
        <v>100</v>
      </c>
      <c r="H16" s="225">
        <v>2131</v>
      </c>
    </row>
    <row r="17" spans="1:9">
      <c r="A17" s="181" t="s">
        <v>261</v>
      </c>
      <c r="B17" s="119">
        <f>SUM(B18:B33)</f>
        <v>99180</v>
      </c>
      <c r="C17" s="119">
        <f t="shared" ref="C17:H17" si="5">SUM(C18:C33)</f>
        <v>21038</v>
      </c>
      <c r="D17" s="119">
        <f t="shared" si="5"/>
        <v>33674</v>
      </c>
      <c r="E17" s="119">
        <f t="shared" si="5"/>
        <v>17187</v>
      </c>
      <c r="F17" s="119">
        <f t="shared" si="5"/>
        <v>26258</v>
      </c>
      <c r="G17" s="119">
        <f>SUM(G18:G33)</f>
        <v>1023</v>
      </c>
      <c r="H17" s="223">
        <f t="shared" si="5"/>
        <v>17859</v>
      </c>
      <c r="I17" s="10"/>
    </row>
    <row r="18" spans="1:9" ht="12">
      <c r="A18" s="234" t="s">
        <v>305</v>
      </c>
      <c r="B18" s="117">
        <f t="shared" ref="B18" si="6">SUM(C18:G18)</f>
        <v>330</v>
      </c>
      <c r="C18" s="117">
        <v>76</v>
      </c>
      <c r="D18" s="117">
        <v>69</v>
      </c>
      <c r="E18" s="117">
        <v>101</v>
      </c>
      <c r="F18" s="117">
        <v>82</v>
      </c>
      <c r="G18" s="117">
        <v>2</v>
      </c>
      <c r="H18" s="224">
        <v>84</v>
      </c>
      <c r="I18" s="10"/>
    </row>
    <row r="19" spans="1:9">
      <c r="A19" s="211" t="s">
        <v>278</v>
      </c>
      <c r="B19" s="117">
        <f t="shared" ref="B19:B33" si="7">SUM(C19:G19)</f>
        <v>4903</v>
      </c>
      <c r="C19" s="117">
        <v>881</v>
      </c>
      <c r="D19" s="117">
        <v>1794</v>
      </c>
      <c r="E19" s="117">
        <v>788</v>
      </c>
      <c r="F19" s="117">
        <v>1414</v>
      </c>
      <c r="G19" s="117">
        <v>26</v>
      </c>
      <c r="H19" s="224">
        <v>848</v>
      </c>
    </row>
    <row r="20" spans="1:9">
      <c r="A20" s="234" t="s">
        <v>271</v>
      </c>
      <c r="B20" s="117">
        <f t="shared" si="7"/>
        <v>1317</v>
      </c>
      <c r="C20" s="114">
        <v>312</v>
      </c>
      <c r="D20" s="114">
        <v>380</v>
      </c>
      <c r="E20" s="114">
        <v>206</v>
      </c>
      <c r="F20" s="114">
        <v>407</v>
      </c>
      <c r="G20" s="114">
        <v>12</v>
      </c>
      <c r="H20" s="225">
        <v>267</v>
      </c>
    </row>
    <row r="21" spans="1:9">
      <c r="A21" s="234" t="s">
        <v>306</v>
      </c>
      <c r="B21" s="117">
        <f t="shared" si="7"/>
        <v>567</v>
      </c>
      <c r="C21" s="114">
        <v>139</v>
      </c>
      <c r="D21" s="114">
        <v>233</v>
      </c>
      <c r="E21" s="114">
        <v>87</v>
      </c>
      <c r="F21" s="114">
        <v>102</v>
      </c>
      <c r="G21" s="114">
        <v>6</v>
      </c>
      <c r="H21" s="225">
        <v>94</v>
      </c>
    </row>
    <row r="22" spans="1:9">
      <c r="A22" s="211" t="s">
        <v>272</v>
      </c>
      <c r="B22" s="117">
        <f t="shared" si="7"/>
        <v>2409</v>
      </c>
      <c r="C22" s="117">
        <v>472</v>
      </c>
      <c r="D22" s="117">
        <v>881</v>
      </c>
      <c r="E22" s="117">
        <v>468</v>
      </c>
      <c r="F22" s="117">
        <v>538</v>
      </c>
      <c r="G22" s="117">
        <v>50</v>
      </c>
      <c r="H22" s="224">
        <v>380</v>
      </c>
    </row>
    <row r="23" spans="1:9">
      <c r="A23" s="234" t="s">
        <v>273</v>
      </c>
      <c r="B23" s="117">
        <f t="shared" si="7"/>
        <v>7677</v>
      </c>
      <c r="C23" s="114">
        <v>2005</v>
      </c>
      <c r="D23" s="114">
        <v>2418</v>
      </c>
      <c r="E23" s="114">
        <v>1325</v>
      </c>
      <c r="F23" s="114">
        <v>1845</v>
      </c>
      <c r="G23" s="114">
        <v>84</v>
      </c>
      <c r="H23" s="225">
        <v>1361</v>
      </c>
    </row>
    <row r="24" spans="1:9">
      <c r="A24" s="211" t="s">
        <v>274</v>
      </c>
      <c r="B24" s="117">
        <f t="shared" si="7"/>
        <v>7680</v>
      </c>
      <c r="C24" s="114">
        <v>1758</v>
      </c>
      <c r="D24" s="114">
        <v>3010</v>
      </c>
      <c r="E24" s="114">
        <v>1287</v>
      </c>
      <c r="F24" s="114">
        <v>1562</v>
      </c>
      <c r="G24" s="114">
        <v>63</v>
      </c>
      <c r="H24" s="225">
        <v>1220</v>
      </c>
    </row>
    <row r="25" spans="1:9">
      <c r="A25" s="211" t="s">
        <v>307</v>
      </c>
      <c r="B25" s="117">
        <f t="shared" si="7"/>
        <v>3579</v>
      </c>
      <c r="C25" s="114">
        <v>506</v>
      </c>
      <c r="D25" s="114">
        <v>1092</v>
      </c>
      <c r="E25" s="114">
        <v>576</v>
      </c>
      <c r="F25" s="114">
        <v>1357</v>
      </c>
      <c r="G25" s="114">
        <v>48</v>
      </c>
      <c r="H25" s="225">
        <v>713</v>
      </c>
    </row>
    <row r="26" spans="1:9">
      <c r="A26" s="234" t="s">
        <v>308</v>
      </c>
      <c r="B26" s="117">
        <f t="shared" si="7"/>
        <v>8630</v>
      </c>
      <c r="C26" s="114">
        <v>1827</v>
      </c>
      <c r="D26" s="114">
        <v>2968</v>
      </c>
      <c r="E26" s="114">
        <v>1442</v>
      </c>
      <c r="F26" s="114">
        <v>2348</v>
      </c>
      <c r="G26" s="114">
        <v>45</v>
      </c>
      <c r="H26" s="225">
        <v>1609</v>
      </c>
    </row>
    <row r="27" spans="1:9">
      <c r="A27" s="234" t="s">
        <v>309</v>
      </c>
      <c r="B27" s="117">
        <f t="shared" si="7"/>
        <v>15744</v>
      </c>
      <c r="C27" s="114">
        <v>4143</v>
      </c>
      <c r="D27" s="114">
        <v>5588</v>
      </c>
      <c r="E27" s="114">
        <v>2790</v>
      </c>
      <c r="F27" s="114">
        <v>3083</v>
      </c>
      <c r="G27" s="114">
        <v>140</v>
      </c>
      <c r="H27" s="225">
        <v>2622</v>
      </c>
    </row>
    <row r="28" spans="1:9">
      <c r="A28" s="211" t="s">
        <v>310</v>
      </c>
      <c r="B28" s="117">
        <f t="shared" ref="B28" si="8">SUM(C28:G28)</f>
        <v>13771</v>
      </c>
      <c r="C28" s="114">
        <v>2539</v>
      </c>
      <c r="D28" s="114">
        <v>4542</v>
      </c>
      <c r="E28" s="114">
        <v>2216</v>
      </c>
      <c r="F28" s="114">
        <v>4335</v>
      </c>
      <c r="G28" s="114">
        <v>139</v>
      </c>
      <c r="H28" s="225">
        <v>2532</v>
      </c>
    </row>
    <row r="29" spans="1:9">
      <c r="A29" s="234" t="s">
        <v>275</v>
      </c>
      <c r="B29" s="117">
        <f t="shared" si="7"/>
        <v>14772</v>
      </c>
      <c r="C29" s="114">
        <v>2813</v>
      </c>
      <c r="D29" s="114">
        <v>5103</v>
      </c>
      <c r="E29" s="114">
        <v>2507</v>
      </c>
      <c r="F29" s="114">
        <v>4147</v>
      </c>
      <c r="G29" s="114">
        <v>202</v>
      </c>
      <c r="H29" s="225">
        <v>2739</v>
      </c>
    </row>
    <row r="30" spans="1:9">
      <c r="A30" s="211" t="s">
        <v>311</v>
      </c>
      <c r="B30" s="117">
        <f t="shared" si="7"/>
        <v>936</v>
      </c>
      <c r="C30" s="114">
        <v>199</v>
      </c>
      <c r="D30" s="114">
        <v>345</v>
      </c>
      <c r="E30" s="114">
        <v>154</v>
      </c>
      <c r="F30" s="114">
        <v>231</v>
      </c>
      <c r="G30" s="114">
        <v>7</v>
      </c>
      <c r="H30" s="225">
        <v>145</v>
      </c>
    </row>
    <row r="31" spans="1:9">
      <c r="A31" s="211" t="s">
        <v>276</v>
      </c>
      <c r="B31" s="117">
        <f t="shared" si="7"/>
        <v>1229</v>
      </c>
      <c r="C31" s="114">
        <v>216</v>
      </c>
      <c r="D31" s="114">
        <v>502</v>
      </c>
      <c r="E31" s="114">
        <v>252</v>
      </c>
      <c r="F31" s="114">
        <v>250</v>
      </c>
      <c r="G31" s="114">
        <v>9</v>
      </c>
      <c r="H31" s="225">
        <v>186</v>
      </c>
    </row>
    <row r="32" spans="1:9">
      <c r="A32" s="234" t="s">
        <v>277</v>
      </c>
      <c r="B32" s="117">
        <f t="shared" si="7"/>
        <v>13961</v>
      </c>
      <c r="C32" s="114">
        <v>2753</v>
      </c>
      <c r="D32" s="114">
        <v>4124</v>
      </c>
      <c r="E32" s="114">
        <v>2671</v>
      </c>
      <c r="F32" s="114">
        <v>4261</v>
      </c>
      <c r="G32" s="114">
        <v>152</v>
      </c>
      <c r="H32" s="225">
        <v>2778</v>
      </c>
    </row>
    <row r="33" spans="1:9">
      <c r="A33" s="211" t="s">
        <v>331</v>
      </c>
      <c r="B33" s="117">
        <f t="shared" si="7"/>
        <v>1675</v>
      </c>
      <c r="C33" s="114">
        <v>399</v>
      </c>
      <c r="D33" s="114">
        <v>625</v>
      </c>
      <c r="E33" s="114">
        <v>317</v>
      </c>
      <c r="F33" s="114">
        <v>296</v>
      </c>
      <c r="G33" s="114">
        <v>38</v>
      </c>
      <c r="H33" s="225">
        <v>281</v>
      </c>
    </row>
    <row r="34" spans="1:9">
      <c r="A34" s="27" t="s">
        <v>312</v>
      </c>
      <c r="B34" s="119">
        <f>SUM(B35:B42)</f>
        <v>80411</v>
      </c>
      <c r="C34" s="112">
        <f t="shared" ref="C34:H34" si="9">SUM(C35:C42)</f>
        <v>15083</v>
      </c>
      <c r="D34" s="112">
        <f t="shared" si="9"/>
        <v>28969</v>
      </c>
      <c r="E34" s="112">
        <f t="shared" si="9"/>
        <v>14133</v>
      </c>
      <c r="F34" s="112">
        <f t="shared" si="9"/>
        <v>20886</v>
      </c>
      <c r="G34" s="112">
        <f t="shared" si="9"/>
        <v>1340</v>
      </c>
      <c r="H34" s="229">
        <f t="shared" si="9"/>
        <v>15510</v>
      </c>
    </row>
    <row r="35" spans="1:9">
      <c r="A35" s="211" t="s">
        <v>284</v>
      </c>
      <c r="B35" s="117">
        <f t="shared" ref="B35:B42" si="10">SUM(C35:G35)</f>
        <v>15997</v>
      </c>
      <c r="C35" s="114">
        <v>3043</v>
      </c>
      <c r="D35" s="114">
        <v>5364</v>
      </c>
      <c r="E35" s="114">
        <v>2564</v>
      </c>
      <c r="F35" s="114">
        <v>4760</v>
      </c>
      <c r="G35" s="114">
        <v>266</v>
      </c>
      <c r="H35" s="225">
        <v>3346</v>
      </c>
    </row>
    <row r="36" spans="1:9">
      <c r="A36" s="211" t="s">
        <v>279</v>
      </c>
      <c r="B36" s="117">
        <f t="shared" si="10"/>
        <v>9342</v>
      </c>
      <c r="C36" s="114">
        <v>1782</v>
      </c>
      <c r="D36" s="114">
        <v>3469</v>
      </c>
      <c r="E36" s="114">
        <v>1611</v>
      </c>
      <c r="F36" s="114">
        <v>2279</v>
      </c>
      <c r="G36" s="114">
        <v>201</v>
      </c>
      <c r="H36" s="225">
        <v>1679</v>
      </c>
    </row>
    <row r="37" spans="1:9">
      <c r="A37" s="211" t="s">
        <v>280</v>
      </c>
      <c r="B37" s="117">
        <f t="shared" si="10"/>
        <v>13505</v>
      </c>
      <c r="C37" s="114">
        <v>2574</v>
      </c>
      <c r="D37" s="114">
        <v>5085</v>
      </c>
      <c r="E37" s="114">
        <v>2407</v>
      </c>
      <c r="F37" s="114">
        <v>3234</v>
      </c>
      <c r="G37" s="114">
        <v>205</v>
      </c>
      <c r="H37" s="225">
        <v>2463</v>
      </c>
    </row>
    <row r="38" spans="1:9">
      <c r="A38" s="211" t="s">
        <v>281</v>
      </c>
      <c r="B38" s="117">
        <f t="shared" si="10"/>
        <v>12165</v>
      </c>
      <c r="C38" s="114">
        <v>2080</v>
      </c>
      <c r="D38" s="114">
        <v>4149</v>
      </c>
      <c r="E38" s="114">
        <v>2017</v>
      </c>
      <c r="F38" s="114">
        <v>3820</v>
      </c>
      <c r="G38" s="114">
        <v>99</v>
      </c>
      <c r="H38" s="225">
        <v>2551</v>
      </c>
    </row>
    <row r="39" spans="1:9">
      <c r="A39" s="211" t="s">
        <v>330</v>
      </c>
      <c r="B39" s="117">
        <f t="shared" si="10"/>
        <v>3502</v>
      </c>
      <c r="C39" s="114">
        <v>820</v>
      </c>
      <c r="D39" s="114">
        <v>1111</v>
      </c>
      <c r="E39" s="114">
        <v>1256</v>
      </c>
      <c r="F39" s="114">
        <v>300</v>
      </c>
      <c r="G39" s="114">
        <v>15</v>
      </c>
      <c r="H39" s="225">
        <v>495</v>
      </c>
    </row>
    <row r="40" spans="1:9">
      <c r="A40" s="211" t="s">
        <v>282</v>
      </c>
      <c r="B40" s="117">
        <f t="shared" si="10"/>
        <v>14834</v>
      </c>
      <c r="C40" s="114">
        <v>2807</v>
      </c>
      <c r="D40" s="114">
        <v>5310</v>
      </c>
      <c r="E40" s="114">
        <v>2438</v>
      </c>
      <c r="F40" s="114">
        <v>4017</v>
      </c>
      <c r="G40" s="114">
        <v>262</v>
      </c>
      <c r="H40" s="225">
        <v>2952</v>
      </c>
    </row>
    <row r="41" spans="1:9">
      <c r="A41" s="211" t="s">
        <v>313</v>
      </c>
      <c r="B41" s="117">
        <f t="shared" si="10"/>
        <v>2185</v>
      </c>
      <c r="C41" s="114">
        <v>388</v>
      </c>
      <c r="D41" s="114">
        <v>847</v>
      </c>
      <c r="E41" s="114">
        <v>495</v>
      </c>
      <c r="F41" s="114">
        <v>403</v>
      </c>
      <c r="G41" s="114">
        <v>52</v>
      </c>
      <c r="H41" s="225">
        <v>429</v>
      </c>
    </row>
    <row r="42" spans="1:9">
      <c r="A42" s="211" t="s">
        <v>283</v>
      </c>
      <c r="B42" s="117">
        <f t="shared" si="10"/>
        <v>8881</v>
      </c>
      <c r="C42" s="114">
        <v>1589</v>
      </c>
      <c r="D42" s="114">
        <v>3634</v>
      </c>
      <c r="E42" s="114">
        <v>1345</v>
      </c>
      <c r="F42" s="114">
        <v>2073</v>
      </c>
      <c r="G42" s="114">
        <v>240</v>
      </c>
      <c r="H42" s="225">
        <v>1595</v>
      </c>
    </row>
    <row r="43" spans="1:9">
      <c r="A43" s="27" t="s">
        <v>314</v>
      </c>
      <c r="B43" s="119">
        <f>SUM(B44:B50)</f>
        <v>63607</v>
      </c>
      <c r="C43" s="112">
        <f t="shared" ref="C43:H43" si="11">SUM(C44:C50)</f>
        <v>12046</v>
      </c>
      <c r="D43" s="112">
        <f t="shared" si="11"/>
        <v>21025</v>
      </c>
      <c r="E43" s="112">
        <f t="shared" si="11"/>
        <v>12091</v>
      </c>
      <c r="F43" s="112">
        <f t="shared" si="11"/>
        <v>17857</v>
      </c>
      <c r="G43" s="112">
        <f t="shared" si="11"/>
        <v>588</v>
      </c>
      <c r="H43" s="229">
        <f t="shared" si="11"/>
        <v>12397</v>
      </c>
    </row>
    <row r="44" spans="1:9">
      <c r="A44" s="211" t="s">
        <v>291</v>
      </c>
      <c r="B44" s="117">
        <f t="shared" ref="B44:B50" si="12">SUM(C44:G44)</f>
        <v>17583</v>
      </c>
      <c r="C44" s="114">
        <v>3098</v>
      </c>
      <c r="D44" s="114">
        <v>5118</v>
      </c>
      <c r="E44" s="114">
        <v>3107</v>
      </c>
      <c r="F44" s="114">
        <v>6140</v>
      </c>
      <c r="G44" s="114">
        <v>120</v>
      </c>
      <c r="H44" s="225">
        <v>3668</v>
      </c>
    </row>
    <row r="45" spans="1:9">
      <c r="A45" s="211" t="s">
        <v>285</v>
      </c>
      <c r="B45" s="117">
        <f t="shared" si="12"/>
        <v>4850</v>
      </c>
      <c r="C45" s="114">
        <v>919</v>
      </c>
      <c r="D45" s="114">
        <v>1862</v>
      </c>
      <c r="E45" s="114">
        <v>1014</v>
      </c>
      <c r="F45" s="114">
        <v>977</v>
      </c>
      <c r="G45" s="114">
        <v>78</v>
      </c>
      <c r="H45" s="225">
        <v>883</v>
      </c>
    </row>
    <row r="46" spans="1:9">
      <c r="A46" s="211" t="s">
        <v>286</v>
      </c>
      <c r="B46" s="117">
        <f t="shared" si="12"/>
        <v>3678</v>
      </c>
      <c r="C46" s="114">
        <v>722</v>
      </c>
      <c r="D46" s="114">
        <v>1426</v>
      </c>
      <c r="E46" s="114">
        <v>878</v>
      </c>
      <c r="F46" s="114">
        <v>618</v>
      </c>
      <c r="G46" s="114">
        <v>34</v>
      </c>
      <c r="H46" s="225">
        <v>668</v>
      </c>
      <c r="I46" s="1" t="s">
        <v>8</v>
      </c>
    </row>
    <row r="47" spans="1:9">
      <c r="A47" s="211" t="s">
        <v>287</v>
      </c>
      <c r="B47" s="117">
        <f t="shared" si="12"/>
        <v>8693</v>
      </c>
      <c r="C47" s="114">
        <v>1671</v>
      </c>
      <c r="D47" s="114">
        <v>3506</v>
      </c>
      <c r="E47" s="114">
        <v>1932</v>
      </c>
      <c r="F47" s="114">
        <v>1502</v>
      </c>
      <c r="G47" s="114">
        <v>82</v>
      </c>
      <c r="H47" s="225">
        <v>1625</v>
      </c>
    </row>
    <row r="48" spans="1:9">
      <c r="A48" s="234" t="s">
        <v>288</v>
      </c>
      <c r="B48" s="117">
        <f t="shared" si="12"/>
        <v>8072</v>
      </c>
      <c r="C48" s="114">
        <v>1764</v>
      </c>
      <c r="D48" s="114">
        <v>2337</v>
      </c>
      <c r="E48" s="114">
        <v>1516</v>
      </c>
      <c r="F48" s="114">
        <v>2393</v>
      </c>
      <c r="G48" s="114">
        <v>62</v>
      </c>
      <c r="H48" s="225">
        <v>1642</v>
      </c>
    </row>
    <row r="49" spans="1:10">
      <c r="A49" s="211" t="s">
        <v>289</v>
      </c>
      <c r="B49" s="117">
        <f t="shared" si="12"/>
        <v>18888</v>
      </c>
      <c r="C49" s="114">
        <v>3492</v>
      </c>
      <c r="D49" s="114">
        <v>6010</v>
      </c>
      <c r="E49" s="114">
        <v>3271</v>
      </c>
      <c r="F49" s="114">
        <v>5923</v>
      </c>
      <c r="G49" s="114">
        <v>192</v>
      </c>
      <c r="H49" s="225">
        <v>3619</v>
      </c>
    </row>
    <row r="50" spans="1:10">
      <c r="A50" s="211" t="s">
        <v>290</v>
      </c>
      <c r="B50" s="117">
        <f t="shared" si="12"/>
        <v>1843</v>
      </c>
      <c r="C50" s="114">
        <v>380</v>
      </c>
      <c r="D50" s="114">
        <v>766</v>
      </c>
      <c r="E50" s="114">
        <v>373</v>
      </c>
      <c r="F50" s="114">
        <v>304</v>
      </c>
      <c r="G50" s="114">
        <v>20</v>
      </c>
      <c r="H50" s="225">
        <v>292</v>
      </c>
    </row>
    <row r="51" spans="1:10">
      <c r="A51" s="27" t="s">
        <v>315</v>
      </c>
      <c r="B51" s="119">
        <f t="shared" ref="B51:H51" si="13">SUM(B52:B58)</f>
        <v>87509</v>
      </c>
      <c r="C51" s="119">
        <f t="shared" si="13"/>
        <v>19458</v>
      </c>
      <c r="D51" s="119">
        <f t="shared" si="13"/>
        <v>23163</v>
      </c>
      <c r="E51" s="119">
        <f t="shared" si="13"/>
        <v>15671</v>
      </c>
      <c r="F51" s="119">
        <f t="shared" si="13"/>
        <v>28383</v>
      </c>
      <c r="G51" s="119">
        <f t="shared" si="13"/>
        <v>834</v>
      </c>
      <c r="H51" s="223">
        <f t="shared" si="13"/>
        <v>16126</v>
      </c>
      <c r="I51" s="10"/>
      <c r="J51" s="10"/>
    </row>
    <row r="52" spans="1:10" ht="12">
      <c r="A52" s="234" t="s">
        <v>316</v>
      </c>
      <c r="B52" s="117">
        <f t="shared" ref="B52:B58" si="14">SUM(C52:G52)</f>
        <v>22</v>
      </c>
      <c r="C52" s="114">
        <v>2</v>
      </c>
      <c r="D52" s="114">
        <v>4</v>
      </c>
      <c r="E52" s="114">
        <v>5</v>
      </c>
      <c r="F52" s="114">
        <v>11</v>
      </c>
      <c r="G52" s="114">
        <v>0</v>
      </c>
      <c r="H52" s="225">
        <v>8</v>
      </c>
    </row>
    <row r="53" spans="1:10">
      <c r="A53" s="211" t="s">
        <v>259</v>
      </c>
      <c r="B53" s="117">
        <f t="shared" ref="B53" si="15">SUM(C53:G53)</f>
        <v>7118</v>
      </c>
      <c r="C53" s="114">
        <v>1501</v>
      </c>
      <c r="D53" s="114">
        <v>2266</v>
      </c>
      <c r="E53" s="114">
        <v>1888</v>
      </c>
      <c r="F53" s="114">
        <v>1392</v>
      </c>
      <c r="G53" s="114">
        <v>71</v>
      </c>
      <c r="H53" s="225">
        <v>1499</v>
      </c>
    </row>
    <row r="54" spans="1:10">
      <c r="A54" s="211" t="s">
        <v>293</v>
      </c>
      <c r="B54" s="117">
        <f t="shared" si="14"/>
        <v>54254</v>
      </c>
      <c r="C54" s="114">
        <v>13177</v>
      </c>
      <c r="D54" s="114">
        <v>13552</v>
      </c>
      <c r="E54" s="114">
        <v>9797</v>
      </c>
      <c r="F54" s="114">
        <v>17222</v>
      </c>
      <c r="G54" s="114">
        <v>506</v>
      </c>
      <c r="H54" s="225">
        <v>9904</v>
      </c>
    </row>
    <row r="55" spans="1:10">
      <c r="A55" s="211" t="s">
        <v>292</v>
      </c>
      <c r="B55" s="117">
        <f t="shared" si="14"/>
        <v>17913</v>
      </c>
      <c r="C55" s="114">
        <v>3048</v>
      </c>
      <c r="D55" s="114">
        <v>4795</v>
      </c>
      <c r="E55" s="114">
        <v>2538</v>
      </c>
      <c r="F55" s="114">
        <v>7389</v>
      </c>
      <c r="G55" s="114">
        <v>143</v>
      </c>
      <c r="H55" s="225">
        <v>3345</v>
      </c>
    </row>
    <row r="56" spans="1:10">
      <c r="A56" s="211" t="s">
        <v>317</v>
      </c>
      <c r="B56" s="117">
        <f t="shared" si="14"/>
        <v>1564</v>
      </c>
      <c r="C56" s="114">
        <v>579</v>
      </c>
      <c r="D56" s="114">
        <v>340</v>
      </c>
      <c r="E56" s="114">
        <v>235</v>
      </c>
      <c r="F56" s="114">
        <v>359</v>
      </c>
      <c r="G56" s="114">
        <v>51</v>
      </c>
      <c r="H56" s="225">
        <v>226</v>
      </c>
    </row>
    <row r="57" spans="1:10">
      <c r="A57" s="211" t="s">
        <v>318</v>
      </c>
      <c r="B57" s="117">
        <f t="shared" si="14"/>
        <v>6463</v>
      </c>
      <c r="C57" s="114">
        <v>1112</v>
      </c>
      <c r="D57" s="114">
        <v>2149</v>
      </c>
      <c r="E57" s="114">
        <v>1177</v>
      </c>
      <c r="F57" s="114">
        <v>1963</v>
      </c>
      <c r="G57" s="114">
        <v>62</v>
      </c>
      <c r="H57" s="225">
        <v>1119</v>
      </c>
    </row>
    <row r="58" spans="1:10">
      <c r="A58" s="211" t="s">
        <v>319</v>
      </c>
      <c r="B58" s="117">
        <f t="shared" si="14"/>
        <v>175</v>
      </c>
      <c r="C58" s="114">
        <v>39</v>
      </c>
      <c r="D58" s="114">
        <v>57</v>
      </c>
      <c r="E58" s="114">
        <v>31</v>
      </c>
      <c r="F58" s="114">
        <v>47</v>
      </c>
      <c r="G58" s="114">
        <v>1</v>
      </c>
      <c r="H58" s="225">
        <v>25</v>
      </c>
    </row>
    <row r="59" spans="1:10">
      <c r="A59" s="27" t="s">
        <v>320</v>
      </c>
      <c r="B59" s="119">
        <f>SUM(B60:B65)</f>
        <v>76292</v>
      </c>
      <c r="C59" s="112">
        <f t="shared" ref="C59:H59" si="16">SUM(C60:C65)</f>
        <v>16183</v>
      </c>
      <c r="D59" s="112">
        <f t="shared" si="16"/>
        <v>23303</v>
      </c>
      <c r="E59" s="112">
        <f t="shared" si="16"/>
        <v>14287</v>
      </c>
      <c r="F59" s="112">
        <f t="shared" si="16"/>
        <v>21864</v>
      </c>
      <c r="G59" s="112">
        <f t="shared" si="16"/>
        <v>655</v>
      </c>
      <c r="H59" s="229">
        <f t="shared" si="16"/>
        <v>13236</v>
      </c>
    </row>
    <row r="60" spans="1:10">
      <c r="A60" s="211" t="s">
        <v>298</v>
      </c>
      <c r="B60" s="117">
        <f>SUM(C60:G60)</f>
        <v>4917</v>
      </c>
      <c r="C60" s="114">
        <v>1091</v>
      </c>
      <c r="D60" s="114">
        <v>1713</v>
      </c>
      <c r="E60" s="114">
        <v>1132</v>
      </c>
      <c r="F60" s="114">
        <v>904</v>
      </c>
      <c r="G60" s="114">
        <v>77</v>
      </c>
      <c r="H60" s="225">
        <v>753</v>
      </c>
    </row>
    <row r="61" spans="1:10">
      <c r="A61" s="211" t="s">
        <v>294</v>
      </c>
      <c r="B61" s="117">
        <f>SUM(C61:G61)</f>
        <v>5579</v>
      </c>
      <c r="C61" s="114">
        <v>1214</v>
      </c>
      <c r="D61" s="114">
        <v>1795</v>
      </c>
      <c r="E61" s="114">
        <v>1296</v>
      </c>
      <c r="F61" s="114">
        <v>1211</v>
      </c>
      <c r="G61" s="114">
        <v>63</v>
      </c>
      <c r="H61" s="225">
        <v>918</v>
      </c>
    </row>
    <row r="62" spans="1:10">
      <c r="A62" s="211" t="s">
        <v>295</v>
      </c>
      <c r="B62" s="117">
        <f t="shared" ref="B62" si="17">SUM(C62:G62)</f>
        <v>4014</v>
      </c>
      <c r="C62" s="114">
        <v>1021</v>
      </c>
      <c r="D62" s="114">
        <v>1187</v>
      </c>
      <c r="E62" s="114">
        <v>823</v>
      </c>
      <c r="F62" s="114">
        <v>952</v>
      </c>
      <c r="G62" s="114">
        <v>31</v>
      </c>
      <c r="H62" s="225">
        <v>654</v>
      </c>
    </row>
    <row r="63" spans="1:10">
      <c r="A63" s="211" t="s">
        <v>321</v>
      </c>
      <c r="B63" s="117">
        <f>SUM(C63:G63)</f>
        <v>4430</v>
      </c>
      <c r="C63" s="114">
        <v>921</v>
      </c>
      <c r="D63" s="114">
        <v>1685</v>
      </c>
      <c r="E63" s="114">
        <v>1065</v>
      </c>
      <c r="F63" s="114">
        <v>693</v>
      </c>
      <c r="G63" s="114">
        <v>66</v>
      </c>
      <c r="H63" s="225">
        <v>639</v>
      </c>
    </row>
    <row r="64" spans="1:10">
      <c r="A64" s="211" t="s">
        <v>296</v>
      </c>
      <c r="B64" s="117">
        <f>SUM(C64:G64)</f>
        <v>7677</v>
      </c>
      <c r="C64" s="114">
        <v>1966</v>
      </c>
      <c r="D64" s="114">
        <v>2629</v>
      </c>
      <c r="E64" s="114">
        <v>1547</v>
      </c>
      <c r="F64" s="114">
        <v>1489</v>
      </c>
      <c r="G64" s="114">
        <v>46</v>
      </c>
      <c r="H64" s="225">
        <v>1315</v>
      </c>
    </row>
    <row r="65" spans="1:11">
      <c r="A65" s="211" t="s">
        <v>297</v>
      </c>
      <c r="B65" s="117">
        <f>SUM(C65:G65)</f>
        <v>49675</v>
      </c>
      <c r="C65" s="114">
        <v>9970</v>
      </c>
      <c r="D65" s="114">
        <v>14294</v>
      </c>
      <c r="E65" s="114">
        <v>8424</v>
      </c>
      <c r="F65" s="114">
        <v>16615</v>
      </c>
      <c r="G65" s="114">
        <v>372</v>
      </c>
      <c r="H65" s="225">
        <v>8957</v>
      </c>
    </row>
    <row r="66" spans="1:11">
      <c r="A66" s="27" t="s">
        <v>322</v>
      </c>
      <c r="B66" s="119">
        <f t="shared" ref="B66:H66" si="18">SUM(B67:B77)</f>
        <v>88062</v>
      </c>
      <c r="C66" s="119">
        <f t="shared" si="18"/>
        <v>18643</v>
      </c>
      <c r="D66" s="119">
        <f t="shared" si="18"/>
        <v>30191</v>
      </c>
      <c r="E66" s="119">
        <f t="shared" si="18"/>
        <v>17038</v>
      </c>
      <c r="F66" s="119">
        <f t="shared" si="18"/>
        <v>21547</v>
      </c>
      <c r="G66" s="119">
        <f t="shared" si="18"/>
        <v>643</v>
      </c>
      <c r="H66" s="223">
        <f t="shared" si="18"/>
        <v>15815</v>
      </c>
      <c r="I66" s="10"/>
      <c r="J66" s="10"/>
      <c r="K66" s="10"/>
    </row>
    <row r="67" spans="1:11">
      <c r="A67" s="211" t="s">
        <v>323</v>
      </c>
      <c r="B67" s="117">
        <f t="shared" ref="B67:B80" si="19">SUM(C67:G67)</f>
        <v>5</v>
      </c>
      <c r="C67" s="41">
        <v>0</v>
      </c>
      <c r="D67" s="41">
        <v>0</v>
      </c>
      <c r="E67" s="41">
        <v>2</v>
      </c>
      <c r="F67" s="41">
        <v>3</v>
      </c>
      <c r="G67" s="114">
        <v>0</v>
      </c>
      <c r="H67" s="225">
        <v>0</v>
      </c>
    </row>
    <row r="68" spans="1:11" ht="11.4">
      <c r="A68" s="234" t="s">
        <v>332</v>
      </c>
      <c r="B68" s="117">
        <f t="shared" ref="B68" si="20">SUM(C68:G68)</f>
        <v>511</v>
      </c>
      <c r="C68" s="41">
        <v>236</v>
      </c>
      <c r="D68" s="41">
        <v>89</v>
      </c>
      <c r="E68" s="41">
        <v>126</v>
      </c>
      <c r="F68" s="41">
        <v>58</v>
      </c>
      <c r="G68" s="114">
        <v>2</v>
      </c>
      <c r="H68" s="225">
        <v>73</v>
      </c>
    </row>
    <row r="69" spans="1:11">
      <c r="A69" s="211" t="s">
        <v>299</v>
      </c>
      <c r="B69" s="117">
        <f t="shared" si="19"/>
        <v>18325</v>
      </c>
      <c r="C69" s="178">
        <v>4103</v>
      </c>
      <c r="D69" s="114">
        <v>4941</v>
      </c>
      <c r="E69" s="114">
        <v>3591</v>
      </c>
      <c r="F69" s="114">
        <v>5543</v>
      </c>
      <c r="G69" s="114">
        <v>147</v>
      </c>
      <c r="H69" s="225">
        <v>3864</v>
      </c>
    </row>
    <row r="70" spans="1:11">
      <c r="A70" s="211" t="s">
        <v>300</v>
      </c>
      <c r="B70" s="117">
        <f t="shared" si="19"/>
        <v>58901</v>
      </c>
      <c r="C70" s="114">
        <v>12482</v>
      </c>
      <c r="D70" s="114">
        <v>22614</v>
      </c>
      <c r="E70" s="114">
        <v>11262</v>
      </c>
      <c r="F70" s="114">
        <v>12108</v>
      </c>
      <c r="G70" s="114">
        <v>435</v>
      </c>
      <c r="H70" s="225">
        <v>9670</v>
      </c>
    </row>
    <row r="71" spans="1:11">
      <c r="A71" s="211" t="s">
        <v>324</v>
      </c>
      <c r="B71" s="117">
        <f t="shared" ref="B71:B76" si="21">SUM(C71:G71)</f>
        <v>2</v>
      </c>
      <c r="C71" s="114">
        <v>0</v>
      </c>
      <c r="D71" s="114">
        <v>0</v>
      </c>
      <c r="E71" s="114">
        <v>2</v>
      </c>
      <c r="F71" s="114">
        <v>0</v>
      </c>
      <c r="G71" s="114">
        <v>0</v>
      </c>
      <c r="H71" s="225">
        <v>0</v>
      </c>
    </row>
    <row r="72" spans="1:11">
      <c r="A72" s="211" t="s">
        <v>301</v>
      </c>
      <c r="B72" s="117">
        <f t="shared" si="21"/>
        <v>199</v>
      </c>
      <c r="C72" s="114">
        <v>20</v>
      </c>
      <c r="D72" s="114">
        <v>20</v>
      </c>
      <c r="E72" s="114">
        <v>22</v>
      </c>
      <c r="F72" s="114">
        <v>137</v>
      </c>
      <c r="G72" s="114">
        <v>0</v>
      </c>
      <c r="H72" s="225">
        <v>50</v>
      </c>
    </row>
    <row r="73" spans="1:11">
      <c r="A73" s="211" t="s">
        <v>302</v>
      </c>
      <c r="B73" s="117">
        <f t="shared" si="21"/>
        <v>3145</v>
      </c>
      <c r="C73" s="114">
        <v>638</v>
      </c>
      <c r="D73" s="114">
        <v>615</v>
      </c>
      <c r="E73" s="114">
        <v>694</v>
      </c>
      <c r="F73" s="114">
        <v>1187</v>
      </c>
      <c r="G73" s="114">
        <v>11</v>
      </c>
      <c r="H73" s="225">
        <v>698</v>
      </c>
    </row>
    <row r="74" spans="1:11">
      <c r="A74" s="211" t="s">
        <v>325</v>
      </c>
      <c r="B74" s="117">
        <f t="shared" si="21"/>
        <v>3</v>
      </c>
      <c r="C74" s="114">
        <v>0</v>
      </c>
      <c r="D74" s="114">
        <v>0</v>
      </c>
      <c r="E74" s="114">
        <v>1</v>
      </c>
      <c r="F74" s="114">
        <v>2</v>
      </c>
      <c r="G74" s="114">
        <v>0</v>
      </c>
      <c r="H74" s="225">
        <v>0</v>
      </c>
    </row>
    <row r="75" spans="1:11">
      <c r="A75" s="211" t="s">
        <v>303</v>
      </c>
      <c r="B75" s="117">
        <f t="shared" si="21"/>
        <v>6954</v>
      </c>
      <c r="C75" s="114">
        <v>1159</v>
      </c>
      <c r="D75" s="114">
        <v>1909</v>
      </c>
      <c r="E75" s="114">
        <v>1335</v>
      </c>
      <c r="F75" s="114">
        <v>2503</v>
      </c>
      <c r="G75" s="114">
        <v>48</v>
      </c>
      <c r="H75" s="225">
        <v>1455</v>
      </c>
    </row>
    <row r="76" spans="1:11">
      <c r="A76" s="211" t="s">
        <v>326</v>
      </c>
      <c r="B76" s="117">
        <f t="shared" si="21"/>
        <v>16</v>
      </c>
      <c r="C76" s="114">
        <v>5</v>
      </c>
      <c r="D76" s="114">
        <v>2</v>
      </c>
      <c r="E76" s="114">
        <v>3</v>
      </c>
      <c r="F76" s="114">
        <v>6</v>
      </c>
      <c r="G76" s="114">
        <v>0</v>
      </c>
      <c r="H76" s="225">
        <v>5</v>
      </c>
    </row>
    <row r="77" spans="1:11">
      <c r="A77" s="211" t="s">
        <v>304</v>
      </c>
      <c r="B77" s="117">
        <f t="shared" si="19"/>
        <v>1</v>
      </c>
      <c r="C77" s="114">
        <v>0</v>
      </c>
      <c r="D77" s="114">
        <v>1</v>
      </c>
      <c r="E77" s="114">
        <v>0</v>
      </c>
      <c r="F77" s="114">
        <v>0</v>
      </c>
      <c r="G77" s="114">
        <v>0</v>
      </c>
      <c r="H77" s="225">
        <v>0</v>
      </c>
    </row>
    <row r="78" spans="1:11">
      <c r="A78" s="27" t="s">
        <v>327</v>
      </c>
      <c r="B78" s="119">
        <f t="shared" si="19"/>
        <v>863</v>
      </c>
      <c r="C78" s="119">
        <v>314</v>
      </c>
      <c r="D78" s="119">
        <v>162</v>
      </c>
      <c r="E78" s="119">
        <v>232</v>
      </c>
      <c r="F78" s="119">
        <v>151</v>
      </c>
      <c r="G78" s="119">
        <v>4</v>
      </c>
      <c r="H78" s="223">
        <v>165</v>
      </c>
    </row>
    <row r="79" spans="1:11">
      <c r="A79" s="27" t="s">
        <v>328</v>
      </c>
      <c r="B79" s="119">
        <f t="shared" si="19"/>
        <v>22</v>
      </c>
      <c r="C79" s="119">
        <v>5</v>
      </c>
      <c r="D79" s="119">
        <v>3</v>
      </c>
      <c r="E79" s="119">
        <v>6</v>
      </c>
      <c r="F79" s="119">
        <v>8</v>
      </c>
      <c r="G79" s="119">
        <v>0</v>
      </c>
      <c r="H79" s="223">
        <v>5</v>
      </c>
    </row>
    <row r="80" spans="1:11" ht="10.5" customHeight="1">
      <c r="A80" s="182" t="s">
        <v>329</v>
      </c>
      <c r="B80" s="177">
        <f t="shared" si="19"/>
        <v>45696</v>
      </c>
      <c r="C80" s="109">
        <v>11035</v>
      </c>
      <c r="D80" s="109">
        <v>9339</v>
      </c>
      <c r="E80" s="109">
        <v>16845</v>
      </c>
      <c r="F80" s="109">
        <v>8450</v>
      </c>
      <c r="G80" s="109">
        <v>27</v>
      </c>
      <c r="H80" s="228">
        <v>2706</v>
      </c>
    </row>
    <row r="81" spans="1:8" ht="10.5" customHeight="1">
      <c r="A81" s="25"/>
      <c r="B81" s="111"/>
      <c r="C81" s="116"/>
      <c r="D81" s="116"/>
      <c r="E81" s="116"/>
      <c r="F81" s="116"/>
      <c r="G81" s="116"/>
      <c r="H81" s="176"/>
    </row>
    <row r="82" spans="1:8" s="4" customFormat="1">
      <c r="A82" s="3" t="s">
        <v>141</v>
      </c>
    </row>
    <row r="83" spans="1:8" s="4" customFormat="1">
      <c r="A83" s="190" t="s">
        <v>142</v>
      </c>
    </row>
    <row r="84" spans="1:8">
      <c r="A84" s="5" t="s">
        <v>78</v>
      </c>
    </row>
    <row r="85" spans="1:8">
      <c r="A85" s="5" t="s">
        <v>77</v>
      </c>
    </row>
    <row r="86" spans="1:8">
      <c r="A86" s="5" t="s">
        <v>117</v>
      </c>
    </row>
    <row r="87" spans="1:8">
      <c r="A87" s="3" t="s">
        <v>102</v>
      </c>
    </row>
    <row r="88" spans="1:8">
      <c r="A88" s="1" t="s">
        <v>86</v>
      </c>
    </row>
    <row r="92" spans="1:8" s="7" customFormat="1"/>
  </sheetData>
  <pageMargins left="0.5" right="0.18" top="1" bottom="1" header="0.5" footer="0.5"/>
  <pageSetup firstPageNumber="7" fitToHeight="2" orientation="portrait" useFirstPageNumber="1" r:id="rId1"/>
  <headerFooter alignWithMargins="0">
    <oddFooter>&amp;C&amp;P of 31</oddFooter>
  </headerFooter>
  <rowBreaks count="1" manualBreakCount="1">
    <brk id="50" max="7" man="1"/>
  </rowBreaks>
  <ignoredErrors>
    <ignoredError sqref="B9 B44:B50 B52:B58 B60:B65 C66:H66 B67:B80 B35:B42" formulaRange="1"/>
    <ignoredError sqref="B43 B51 B59 B66 B10:B34" formula="1" formulaRange="1"/>
    <ignoredError sqref="C10:H10 C34:H44 C59:H59" unlocked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K89"/>
  <sheetViews>
    <sheetView showGridLines="0" zoomScaleNormal="100" workbookViewId="0">
      <pane xSplit="1" ySplit="6" topLeftCell="B7" activePane="bottomRight" state="frozen"/>
      <selection activeCell="V7" sqref="V7"/>
      <selection pane="topRight" activeCell="V7" sqref="V7"/>
      <selection pane="bottomLeft" activeCell="V7" sqref="V7"/>
      <selection pane="bottomRight" activeCell="J1" sqref="J1"/>
    </sheetView>
  </sheetViews>
  <sheetFormatPr defaultColWidth="11.77734375" defaultRowHeight="10.199999999999999"/>
  <cols>
    <col min="1" max="1" width="32.33203125" style="3" customWidth="1"/>
    <col min="2" max="2" width="8" style="3" customWidth="1"/>
    <col min="3" max="3" width="9.44140625" style="3" customWidth="1"/>
    <col min="4" max="4" width="10" style="3" customWidth="1"/>
    <col min="5" max="5" width="14.109375" style="3" customWidth="1"/>
    <col min="6" max="6" width="12.44140625" style="3" customWidth="1"/>
    <col min="7" max="7" width="7.77734375" style="3" customWidth="1"/>
    <col min="8" max="8" width="12.109375" style="3" customWidth="1"/>
    <col min="9" max="9" width="9.6640625" style="3" customWidth="1"/>
    <col min="10" max="245" width="11.77734375" style="3" customWidth="1"/>
    <col min="246" max="16384" width="11.77734375" style="1"/>
  </cols>
  <sheetData>
    <row r="1" spans="1:245" s="3" customFormat="1">
      <c r="D1" s="166" t="s">
        <v>89</v>
      </c>
    </row>
    <row r="2" spans="1:245" s="3" customFormat="1" ht="13.5" customHeight="1">
      <c r="D2" s="166" t="s">
        <v>88</v>
      </c>
    </row>
    <row r="3" spans="1:245" s="3" customFormat="1">
      <c r="A3" s="136" t="s">
        <v>8</v>
      </c>
      <c r="D3" s="166" t="s">
        <v>83</v>
      </c>
    </row>
    <row r="4" spans="1:245">
      <c r="D4" s="180" t="str">
        <f>'Table 5'!D4</f>
        <v>DECEMBER 31, 2015</v>
      </c>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row>
    <row r="5" spans="1:245">
      <c r="D5" s="166"/>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row>
    <row r="6" spans="1:245" ht="33.75" customHeight="1">
      <c r="A6" s="193" t="s">
        <v>81</v>
      </c>
      <c r="B6" s="194" t="s">
        <v>170</v>
      </c>
      <c r="C6" s="195" t="s">
        <v>87</v>
      </c>
      <c r="D6" s="193" t="s">
        <v>80</v>
      </c>
      <c r="E6" s="195" t="s">
        <v>79</v>
      </c>
      <c r="F6" s="196" t="s">
        <v>171</v>
      </c>
      <c r="G6" s="195" t="s">
        <v>82</v>
      </c>
      <c r="H6" s="196" t="s">
        <v>172</v>
      </c>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row>
    <row r="7" spans="1:245">
      <c r="A7" s="230" t="s">
        <v>262</v>
      </c>
      <c r="B7" s="155">
        <f t="shared" ref="B7:H7" si="0">SUM(B8+B80)</f>
        <v>39287</v>
      </c>
      <c r="C7" s="155">
        <f t="shared" si="0"/>
        <v>14580</v>
      </c>
      <c r="D7" s="155">
        <f t="shared" si="0"/>
        <v>11339</v>
      </c>
      <c r="E7" s="155">
        <f t="shared" si="0"/>
        <v>6587</v>
      </c>
      <c r="F7" s="155">
        <f t="shared" si="0"/>
        <v>6554</v>
      </c>
      <c r="G7" s="155">
        <f t="shared" si="0"/>
        <v>227</v>
      </c>
      <c r="H7" s="155">
        <f t="shared" si="0"/>
        <v>6669</v>
      </c>
      <c r="I7" s="11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row>
    <row r="8" spans="1:245">
      <c r="A8" s="230" t="s">
        <v>263</v>
      </c>
      <c r="B8" s="119">
        <f t="shared" ref="B8:H8" si="1">(B9+B10+B17+B34+B43+B51+B59+B66)</f>
        <v>36532</v>
      </c>
      <c r="C8" s="119">
        <f t="shared" si="1"/>
        <v>13587</v>
      </c>
      <c r="D8" s="119">
        <f t="shared" si="1"/>
        <v>10678</v>
      </c>
      <c r="E8" s="119">
        <f t="shared" si="1"/>
        <v>5672</v>
      </c>
      <c r="F8" s="119">
        <f t="shared" si="1"/>
        <v>6370</v>
      </c>
      <c r="G8" s="119">
        <f t="shared" si="1"/>
        <v>225</v>
      </c>
      <c r="H8" s="119">
        <f t="shared" si="1"/>
        <v>6512</v>
      </c>
      <c r="I8" s="11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row>
    <row r="9" spans="1:245">
      <c r="A9" s="230" t="s">
        <v>260</v>
      </c>
      <c r="B9" s="119">
        <f>SUM(C9:G9)</f>
        <v>727</v>
      </c>
      <c r="C9" s="112">
        <v>212</v>
      </c>
      <c r="D9" s="112">
        <v>256</v>
      </c>
      <c r="E9" s="112">
        <v>123</v>
      </c>
      <c r="F9" s="112">
        <v>134</v>
      </c>
      <c r="G9" s="112">
        <v>2</v>
      </c>
      <c r="H9" s="179">
        <v>121</v>
      </c>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row>
    <row r="10" spans="1:245">
      <c r="A10" s="230" t="s">
        <v>264</v>
      </c>
      <c r="B10" s="119">
        <f>SUM(B11:B16)</f>
        <v>2417</v>
      </c>
      <c r="C10" s="112">
        <f>SUM(C11:C16)</f>
        <v>963</v>
      </c>
      <c r="D10" s="112">
        <f t="shared" ref="D10:H10" si="2">SUM(D11:D16)</f>
        <v>709</v>
      </c>
      <c r="E10" s="112">
        <f t="shared" si="2"/>
        <v>330</v>
      </c>
      <c r="F10" s="112">
        <f t="shared" si="2"/>
        <v>394</v>
      </c>
      <c r="G10" s="112">
        <f t="shared" si="2"/>
        <v>21</v>
      </c>
      <c r="H10" s="112">
        <f t="shared" si="2"/>
        <v>384</v>
      </c>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row>
    <row r="11" spans="1:245">
      <c r="A11" s="234" t="s">
        <v>265</v>
      </c>
      <c r="B11" s="117">
        <f>SUM(C11:G11)</f>
        <v>279</v>
      </c>
      <c r="C11" s="114">
        <v>90</v>
      </c>
      <c r="D11" s="114">
        <v>120</v>
      </c>
      <c r="E11" s="114">
        <v>49</v>
      </c>
      <c r="F11" s="114">
        <v>18</v>
      </c>
      <c r="G11" s="114">
        <v>2</v>
      </c>
      <c r="H11" s="114">
        <v>36</v>
      </c>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c r="IK11" s="1"/>
    </row>
    <row r="12" spans="1:245">
      <c r="A12" s="234" t="s">
        <v>270</v>
      </c>
      <c r="B12" s="117">
        <f>SUM(C12:G12)</f>
        <v>437</v>
      </c>
      <c r="C12" s="114">
        <v>174</v>
      </c>
      <c r="D12" s="114">
        <v>151</v>
      </c>
      <c r="E12" s="114">
        <v>56</v>
      </c>
      <c r="F12" s="114">
        <v>53</v>
      </c>
      <c r="G12" s="114">
        <v>3</v>
      </c>
      <c r="H12" s="114">
        <v>75</v>
      </c>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row>
    <row r="13" spans="1:245">
      <c r="A13" s="211" t="s">
        <v>266</v>
      </c>
      <c r="B13" s="117">
        <f t="shared" ref="B13" si="3">SUM(C13:G13)</f>
        <v>331</v>
      </c>
      <c r="C13" s="114">
        <v>144</v>
      </c>
      <c r="D13" s="114">
        <v>69</v>
      </c>
      <c r="E13" s="114">
        <v>37</v>
      </c>
      <c r="F13" s="114">
        <v>78</v>
      </c>
      <c r="G13" s="114">
        <v>3</v>
      </c>
      <c r="H13" s="114">
        <v>54</v>
      </c>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c r="II13" s="1"/>
      <c r="IJ13" s="1"/>
      <c r="IK13" s="1"/>
    </row>
    <row r="14" spans="1:245">
      <c r="A14" s="234" t="s">
        <v>267</v>
      </c>
      <c r="B14" s="117">
        <f>SUM(C14:G14)</f>
        <v>531</v>
      </c>
      <c r="C14" s="114">
        <v>211</v>
      </c>
      <c r="D14" s="114">
        <v>158</v>
      </c>
      <c r="E14" s="114">
        <v>79</v>
      </c>
      <c r="F14" s="114">
        <v>74</v>
      </c>
      <c r="G14" s="114">
        <v>9</v>
      </c>
      <c r="H14" s="114">
        <v>89</v>
      </c>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row>
    <row r="15" spans="1:245">
      <c r="A15" s="234" t="s">
        <v>268</v>
      </c>
      <c r="B15" s="117">
        <f>SUM(C15:G15)</f>
        <v>176</v>
      </c>
      <c r="C15" s="114">
        <v>95</v>
      </c>
      <c r="D15" s="114">
        <v>48</v>
      </c>
      <c r="E15" s="114">
        <v>18</v>
      </c>
      <c r="F15" s="114">
        <v>15</v>
      </c>
      <c r="G15" s="114">
        <v>0</v>
      </c>
      <c r="H15" s="114">
        <v>20</v>
      </c>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row>
    <row r="16" spans="1:245">
      <c r="A16" s="211" t="s">
        <v>269</v>
      </c>
      <c r="B16" s="117">
        <f>SUM(C16:G16)</f>
        <v>663</v>
      </c>
      <c r="C16" s="114">
        <v>249</v>
      </c>
      <c r="D16" s="114">
        <v>163</v>
      </c>
      <c r="E16" s="114">
        <v>91</v>
      </c>
      <c r="F16" s="114">
        <v>156</v>
      </c>
      <c r="G16" s="114">
        <v>4</v>
      </c>
      <c r="H16" s="114">
        <v>110</v>
      </c>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row>
    <row r="17" spans="1:245">
      <c r="A17" s="230" t="s">
        <v>261</v>
      </c>
      <c r="B17" s="119">
        <f>SUM(B18:B33)</f>
        <v>6652</v>
      </c>
      <c r="C17" s="119">
        <f>SUM(C18:C33)</f>
        <v>2576</v>
      </c>
      <c r="D17" s="119">
        <f t="shared" ref="D17:H17" si="4">SUM(D18:D33)</f>
        <v>1901</v>
      </c>
      <c r="E17" s="119">
        <f t="shared" si="4"/>
        <v>1001</v>
      </c>
      <c r="F17" s="119">
        <f t="shared" si="4"/>
        <v>1122</v>
      </c>
      <c r="G17" s="119">
        <f t="shared" si="4"/>
        <v>52</v>
      </c>
      <c r="H17" s="119">
        <f t="shared" si="4"/>
        <v>1134</v>
      </c>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row>
    <row r="18" spans="1:245" ht="12">
      <c r="A18" s="234" t="s">
        <v>305</v>
      </c>
      <c r="B18" s="117">
        <f t="shared" ref="B18:B33" si="5">SUM(C18:G18)</f>
        <v>15</v>
      </c>
      <c r="C18" s="117">
        <v>7</v>
      </c>
      <c r="D18" s="117">
        <v>3</v>
      </c>
      <c r="E18" s="117">
        <v>2</v>
      </c>
      <c r="F18" s="117">
        <v>3</v>
      </c>
      <c r="G18" s="117">
        <v>0</v>
      </c>
      <c r="H18" s="117">
        <v>4</v>
      </c>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row>
    <row r="19" spans="1:245">
      <c r="A19" s="211" t="s">
        <v>278</v>
      </c>
      <c r="B19" s="117">
        <f t="shared" ref="B19" si="6">SUM(C19:G19)</f>
        <v>282</v>
      </c>
      <c r="C19" s="117">
        <v>87</v>
      </c>
      <c r="D19" s="117">
        <v>97</v>
      </c>
      <c r="E19" s="117">
        <v>47</v>
      </c>
      <c r="F19" s="117">
        <v>50</v>
      </c>
      <c r="G19" s="117">
        <v>1</v>
      </c>
      <c r="H19" s="117">
        <v>66</v>
      </c>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row>
    <row r="20" spans="1:245">
      <c r="A20" s="234" t="s">
        <v>271</v>
      </c>
      <c r="B20" s="117">
        <f t="shared" si="5"/>
        <v>85</v>
      </c>
      <c r="C20" s="114">
        <v>42</v>
      </c>
      <c r="D20" s="114">
        <v>18</v>
      </c>
      <c r="E20" s="114">
        <v>7</v>
      </c>
      <c r="F20" s="114">
        <v>17</v>
      </c>
      <c r="G20" s="114">
        <v>1</v>
      </c>
      <c r="H20" s="114">
        <v>11</v>
      </c>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1"/>
      <c r="IK20" s="1"/>
    </row>
    <row r="21" spans="1:245">
      <c r="A21" s="234" t="s">
        <v>306</v>
      </c>
      <c r="B21" s="117">
        <f t="shared" si="5"/>
        <v>64</v>
      </c>
      <c r="C21" s="114">
        <v>23</v>
      </c>
      <c r="D21" s="114">
        <v>22</v>
      </c>
      <c r="E21" s="114">
        <v>12</v>
      </c>
      <c r="F21" s="114">
        <v>7</v>
      </c>
      <c r="G21" s="114">
        <v>0</v>
      </c>
      <c r="H21" s="114">
        <v>13</v>
      </c>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1"/>
      <c r="IK21" s="1"/>
    </row>
    <row r="22" spans="1:245">
      <c r="A22" s="211" t="s">
        <v>272</v>
      </c>
      <c r="B22" s="117">
        <f t="shared" si="5"/>
        <v>160</v>
      </c>
      <c r="C22" s="117">
        <v>67</v>
      </c>
      <c r="D22" s="117">
        <v>43</v>
      </c>
      <c r="E22" s="117">
        <v>21</v>
      </c>
      <c r="F22" s="117">
        <v>29</v>
      </c>
      <c r="G22" s="117">
        <v>0</v>
      </c>
      <c r="H22" s="117">
        <v>32</v>
      </c>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
      <c r="HU22" s="1"/>
      <c r="HV22" s="1"/>
      <c r="HW22" s="1"/>
      <c r="HX22" s="1"/>
      <c r="HY22" s="1"/>
      <c r="HZ22" s="1"/>
      <c r="IA22" s="1"/>
      <c r="IB22" s="1"/>
      <c r="IC22" s="1"/>
      <c r="ID22" s="1"/>
      <c r="IE22" s="1"/>
      <c r="IF22" s="1"/>
      <c r="IG22" s="1"/>
      <c r="IH22" s="1"/>
      <c r="II22" s="1"/>
      <c r="IJ22" s="1"/>
      <c r="IK22" s="1"/>
    </row>
    <row r="23" spans="1:245">
      <c r="A23" s="234" t="s">
        <v>273</v>
      </c>
      <c r="B23" s="117">
        <f t="shared" si="5"/>
        <v>607</v>
      </c>
      <c r="C23" s="114">
        <v>288</v>
      </c>
      <c r="D23" s="114">
        <v>160</v>
      </c>
      <c r="E23" s="114">
        <v>84</v>
      </c>
      <c r="F23" s="114">
        <v>71</v>
      </c>
      <c r="G23" s="114">
        <v>4</v>
      </c>
      <c r="H23" s="114">
        <v>87</v>
      </c>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c r="HW23" s="1"/>
      <c r="HX23" s="1"/>
      <c r="HY23" s="1"/>
      <c r="HZ23" s="1"/>
      <c r="IA23" s="1"/>
      <c r="IB23" s="1"/>
      <c r="IC23" s="1"/>
      <c r="ID23" s="1"/>
      <c r="IE23" s="1"/>
      <c r="IF23" s="1"/>
      <c r="IG23" s="1"/>
      <c r="IH23" s="1"/>
      <c r="II23" s="1"/>
      <c r="IJ23" s="1"/>
      <c r="IK23" s="1"/>
    </row>
    <row r="24" spans="1:245">
      <c r="A24" s="211" t="s">
        <v>274</v>
      </c>
      <c r="B24" s="117">
        <f t="shared" si="5"/>
        <v>561</v>
      </c>
      <c r="C24" s="114">
        <v>201</v>
      </c>
      <c r="D24" s="114">
        <v>191</v>
      </c>
      <c r="E24" s="114">
        <v>86</v>
      </c>
      <c r="F24" s="114">
        <v>73</v>
      </c>
      <c r="G24" s="114">
        <v>10</v>
      </c>
      <c r="H24" s="114">
        <v>82</v>
      </c>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c r="HT24" s="1"/>
      <c r="HU24" s="1"/>
      <c r="HV24" s="1"/>
      <c r="HW24" s="1"/>
      <c r="HX24" s="1"/>
      <c r="HY24" s="1"/>
      <c r="HZ24" s="1"/>
      <c r="IA24" s="1"/>
      <c r="IB24" s="1"/>
      <c r="IC24" s="1"/>
      <c r="ID24" s="1"/>
      <c r="IE24" s="1"/>
      <c r="IF24" s="1"/>
      <c r="IG24" s="1"/>
      <c r="IH24" s="1"/>
      <c r="II24" s="1"/>
      <c r="IJ24" s="1"/>
      <c r="IK24" s="1"/>
    </row>
    <row r="25" spans="1:245">
      <c r="A25" s="211" t="s">
        <v>307</v>
      </c>
      <c r="B25" s="117">
        <f t="shared" si="5"/>
        <v>228</v>
      </c>
      <c r="C25" s="117">
        <v>63</v>
      </c>
      <c r="D25" s="117">
        <v>63</v>
      </c>
      <c r="E25" s="117">
        <v>49</v>
      </c>
      <c r="F25" s="117">
        <v>51</v>
      </c>
      <c r="G25" s="117">
        <v>2</v>
      </c>
      <c r="H25" s="117">
        <v>49</v>
      </c>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c r="GR25" s="1"/>
      <c r="GS25" s="1"/>
      <c r="GT25" s="1"/>
      <c r="GU25" s="1"/>
      <c r="GV25" s="1"/>
      <c r="GW25" s="1"/>
      <c r="GX25" s="1"/>
      <c r="GY25" s="1"/>
      <c r="GZ25" s="1"/>
      <c r="HA25" s="1"/>
      <c r="HB25" s="1"/>
      <c r="HC25" s="1"/>
      <c r="HD25" s="1"/>
      <c r="HE25" s="1"/>
      <c r="HF25" s="1"/>
      <c r="HG25" s="1"/>
      <c r="HH25" s="1"/>
      <c r="HI25" s="1"/>
      <c r="HJ25" s="1"/>
      <c r="HK25" s="1"/>
      <c r="HL25" s="1"/>
      <c r="HM25" s="1"/>
      <c r="HN25" s="1"/>
      <c r="HO25" s="1"/>
      <c r="HP25" s="1"/>
      <c r="HQ25" s="1"/>
      <c r="HR25" s="1"/>
      <c r="HS25" s="1"/>
      <c r="HT25" s="1"/>
      <c r="HU25" s="1"/>
      <c r="HV25" s="1"/>
      <c r="HW25" s="1"/>
      <c r="HX25" s="1"/>
      <c r="HY25" s="1"/>
      <c r="HZ25" s="1"/>
      <c r="IA25" s="1"/>
      <c r="IB25" s="1"/>
      <c r="IC25" s="1"/>
      <c r="ID25" s="1"/>
      <c r="IE25" s="1"/>
      <c r="IF25" s="1"/>
      <c r="IG25" s="1"/>
      <c r="IH25" s="1"/>
      <c r="II25" s="1"/>
      <c r="IJ25" s="1"/>
      <c r="IK25" s="1"/>
    </row>
    <row r="26" spans="1:245">
      <c r="A26" s="234" t="s">
        <v>308</v>
      </c>
      <c r="B26" s="117">
        <f t="shared" si="5"/>
        <v>565</v>
      </c>
      <c r="C26" s="114">
        <v>188</v>
      </c>
      <c r="D26" s="114">
        <v>156</v>
      </c>
      <c r="E26" s="114">
        <v>103</v>
      </c>
      <c r="F26" s="114">
        <v>116</v>
      </c>
      <c r="G26" s="114">
        <v>2</v>
      </c>
      <c r="H26" s="114">
        <v>101</v>
      </c>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c r="FD26" s="1"/>
      <c r="FE26" s="1"/>
      <c r="FF26" s="1"/>
      <c r="FG26" s="1"/>
      <c r="FH26" s="1"/>
      <c r="FI26" s="1"/>
      <c r="FJ26" s="1"/>
      <c r="FK26" s="1"/>
      <c r="FL26" s="1"/>
      <c r="FM26" s="1"/>
      <c r="FN26" s="1"/>
      <c r="FO26" s="1"/>
      <c r="FP26" s="1"/>
      <c r="FQ26" s="1"/>
      <c r="FR26" s="1"/>
      <c r="FS26" s="1"/>
      <c r="FT26" s="1"/>
      <c r="FU26" s="1"/>
      <c r="FV26" s="1"/>
      <c r="FW26" s="1"/>
      <c r="FX26" s="1"/>
      <c r="FY26" s="1"/>
      <c r="FZ26" s="1"/>
      <c r="GA26" s="1"/>
      <c r="GB26" s="1"/>
      <c r="GC26" s="1"/>
      <c r="GD26" s="1"/>
      <c r="GE26" s="1"/>
      <c r="GF26" s="1"/>
      <c r="GG26" s="1"/>
      <c r="GH26" s="1"/>
      <c r="GI26" s="1"/>
      <c r="GJ26" s="1"/>
      <c r="GK26" s="1"/>
      <c r="GL26" s="1"/>
      <c r="GM26" s="1"/>
      <c r="GN26" s="1"/>
      <c r="GO26" s="1"/>
      <c r="GP26" s="1"/>
      <c r="GQ26" s="1"/>
      <c r="GR26" s="1"/>
      <c r="GS26" s="1"/>
      <c r="GT26" s="1"/>
      <c r="GU26" s="1"/>
      <c r="GV26" s="1"/>
      <c r="GW26" s="1"/>
      <c r="GX26" s="1"/>
      <c r="GY26" s="1"/>
      <c r="GZ26" s="1"/>
      <c r="HA26" s="1"/>
      <c r="HB26" s="1"/>
      <c r="HC26" s="1"/>
      <c r="HD26" s="1"/>
      <c r="HE26" s="1"/>
      <c r="HF26" s="1"/>
      <c r="HG26" s="1"/>
      <c r="HH26" s="1"/>
      <c r="HI26" s="1"/>
      <c r="HJ26" s="1"/>
      <c r="HK26" s="1"/>
      <c r="HL26" s="1"/>
      <c r="HM26" s="1"/>
      <c r="HN26" s="1"/>
      <c r="HO26" s="1"/>
      <c r="HP26" s="1"/>
      <c r="HQ26" s="1"/>
      <c r="HR26" s="1"/>
      <c r="HS26" s="1"/>
      <c r="HT26" s="1"/>
      <c r="HU26" s="1"/>
      <c r="HV26" s="1"/>
      <c r="HW26" s="1"/>
      <c r="HX26" s="1"/>
      <c r="HY26" s="1"/>
      <c r="HZ26" s="1"/>
      <c r="IA26" s="1"/>
      <c r="IB26" s="1"/>
      <c r="IC26" s="1"/>
      <c r="ID26" s="1"/>
      <c r="IE26" s="1"/>
      <c r="IF26" s="1"/>
      <c r="IG26" s="1"/>
      <c r="IH26" s="1"/>
      <c r="II26" s="1"/>
      <c r="IJ26" s="1"/>
      <c r="IK26" s="1"/>
    </row>
    <row r="27" spans="1:245">
      <c r="A27" s="234" t="s">
        <v>309</v>
      </c>
      <c r="B27" s="117">
        <f t="shared" si="5"/>
        <v>1092</v>
      </c>
      <c r="C27" s="114">
        <v>499</v>
      </c>
      <c r="D27" s="114">
        <v>320</v>
      </c>
      <c r="E27" s="114">
        <v>131</v>
      </c>
      <c r="F27" s="114">
        <v>137</v>
      </c>
      <c r="G27" s="114">
        <v>5</v>
      </c>
      <c r="H27" s="114">
        <v>136</v>
      </c>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c r="ET27" s="1"/>
      <c r="EU27" s="1"/>
      <c r="EV27" s="1"/>
      <c r="EW27" s="1"/>
      <c r="EX27" s="1"/>
      <c r="EY27" s="1"/>
      <c r="EZ27" s="1"/>
      <c r="FA27" s="1"/>
      <c r="FB27" s="1"/>
      <c r="FC27" s="1"/>
      <c r="FD27" s="1"/>
      <c r="FE27" s="1"/>
      <c r="FF27" s="1"/>
      <c r="FG27" s="1"/>
      <c r="FH27" s="1"/>
      <c r="FI27" s="1"/>
      <c r="FJ27" s="1"/>
      <c r="FK27" s="1"/>
      <c r="FL27" s="1"/>
      <c r="FM27" s="1"/>
      <c r="FN27" s="1"/>
      <c r="FO27" s="1"/>
      <c r="FP27" s="1"/>
      <c r="FQ27" s="1"/>
      <c r="FR27" s="1"/>
      <c r="FS27" s="1"/>
      <c r="FT27" s="1"/>
      <c r="FU27" s="1"/>
      <c r="FV27" s="1"/>
      <c r="FW27" s="1"/>
      <c r="FX27" s="1"/>
      <c r="FY27" s="1"/>
      <c r="FZ27" s="1"/>
      <c r="GA27" s="1"/>
      <c r="GB27" s="1"/>
      <c r="GC27" s="1"/>
      <c r="GD27" s="1"/>
      <c r="GE27" s="1"/>
      <c r="GF27" s="1"/>
      <c r="GG27" s="1"/>
      <c r="GH27" s="1"/>
      <c r="GI27" s="1"/>
      <c r="GJ27" s="1"/>
      <c r="GK27" s="1"/>
      <c r="GL27" s="1"/>
      <c r="GM27" s="1"/>
      <c r="GN27" s="1"/>
      <c r="GO27" s="1"/>
      <c r="GP27" s="1"/>
      <c r="GQ27" s="1"/>
      <c r="GR27" s="1"/>
      <c r="GS27" s="1"/>
      <c r="GT27" s="1"/>
      <c r="GU27" s="1"/>
      <c r="GV27" s="1"/>
      <c r="GW27" s="1"/>
      <c r="GX27" s="1"/>
      <c r="GY27" s="1"/>
      <c r="GZ27" s="1"/>
      <c r="HA27" s="1"/>
      <c r="HB27" s="1"/>
      <c r="HC27" s="1"/>
      <c r="HD27" s="1"/>
      <c r="HE27" s="1"/>
      <c r="HF27" s="1"/>
      <c r="HG27" s="1"/>
      <c r="HH27" s="1"/>
      <c r="HI27" s="1"/>
      <c r="HJ27" s="1"/>
      <c r="HK27" s="1"/>
      <c r="HL27" s="1"/>
      <c r="HM27" s="1"/>
      <c r="HN27" s="1"/>
      <c r="HO27" s="1"/>
      <c r="HP27" s="1"/>
      <c r="HQ27" s="1"/>
      <c r="HR27" s="1"/>
      <c r="HS27" s="1"/>
      <c r="HT27" s="1"/>
      <c r="HU27" s="1"/>
      <c r="HV27" s="1"/>
      <c r="HW27" s="1"/>
      <c r="HX27" s="1"/>
      <c r="HY27" s="1"/>
      <c r="HZ27" s="1"/>
      <c r="IA27" s="1"/>
      <c r="IB27" s="1"/>
      <c r="IC27" s="1"/>
      <c r="ID27" s="1"/>
      <c r="IE27" s="1"/>
      <c r="IF27" s="1"/>
      <c r="IG27" s="1"/>
      <c r="IH27" s="1"/>
      <c r="II27" s="1"/>
      <c r="IJ27" s="1"/>
      <c r="IK27" s="1"/>
    </row>
    <row r="28" spans="1:245">
      <c r="A28" s="211" t="s">
        <v>310</v>
      </c>
      <c r="B28" s="117">
        <f t="shared" ref="B28" si="7">SUM(C28:G28)</f>
        <v>837</v>
      </c>
      <c r="C28" s="114">
        <v>316</v>
      </c>
      <c r="D28" s="114">
        <v>232</v>
      </c>
      <c r="E28" s="114">
        <v>121</v>
      </c>
      <c r="F28" s="114">
        <v>164</v>
      </c>
      <c r="G28" s="114">
        <v>4</v>
      </c>
      <c r="H28" s="114">
        <v>156</v>
      </c>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c r="DM28" s="1"/>
      <c r="DN28" s="1"/>
      <c r="DO28" s="1"/>
      <c r="DP28" s="1"/>
      <c r="DQ28" s="1"/>
      <c r="DR28" s="1"/>
      <c r="DS28" s="1"/>
      <c r="DT28" s="1"/>
      <c r="DU28" s="1"/>
      <c r="DV28" s="1"/>
      <c r="DW28" s="1"/>
      <c r="DX28" s="1"/>
      <c r="DY28" s="1"/>
      <c r="DZ28" s="1"/>
      <c r="EA28" s="1"/>
      <c r="EB28" s="1"/>
      <c r="EC28" s="1"/>
      <c r="ED28" s="1"/>
      <c r="EE28" s="1"/>
      <c r="EF28" s="1"/>
      <c r="EG28" s="1"/>
      <c r="EH28" s="1"/>
      <c r="EI28" s="1"/>
      <c r="EJ28" s="1"/>
      <c r="EK28" s="1"/>
      <c r="EL28" s="1"/>
      <c r="EM28" s="1"/>
      <c r="EN28" s="1"/>
      <c r="EO28" s="1"/>
      <c r="EP28" s="1"/>
      <c r="EQ28" s="1"/>
      <c r="ER28" s="1"/>
      <c r="ES28" s="1"/>
      <c r="ET28" s="1"/>
      <c r="EU28" s="1"/>
      <c r="EV28" s="1"/>
      <c r="EW28" s="1"/>
      <c r="EX28" s="1"/>
      <c r="EY28" s="1"/>
      <c r="EZ28" s="1"/>
      <c r="FA28" s="1"/>
      <c r="FB28" s="1"/>
      <c r="FC28" s="1"/>
      <c r="FD28" s="1"/>
      <c r="FE28" s="1"/>
      <c r="FF28" s="1"/>
      <c r="FG28" s="1"/>
      <c r="FH28" s="1"/>
      <c r="FI28" s="1"/>
      <c r="FJ28" s="1"/>
      <c r="FK28" s="1"/>
      <c r="FL28" s="1"/>
      <c r="FM28" s="1"/>
      <c r="FN28" s="1"/>
      <c r="FO28" s="1"/>
      <c r="FP28" s="1"/>
      <c r="FQ28" s="1"/>
      <c r="FR28" s="1"/>
      <c r="FS28" s="1"/>
      <c r="FT28" s="1"/>
      <c r="FU28" s="1"/>
      <c r="FV28" s="1"/>
      <c r="FW28" s="1"/>
      <c r="FX28" s="1"/>
      <c r="FY28" s="1"/>
      <c r="FZ28" s="1"/>
      <c r="GA28" s="1"/>
      <c r="GB28" s="1"/>
      <c r="GC28" s="1"/>
      <c r="GD28" s="1"/>
      <c r="GE28" s="1"/>
      <c r="GF28" s="1"/>
      <c r="GG28" s="1"/>
      <c r="GH28" s="1"/>
      <c r="GI28" s="1"/>
      <c r="GJ28" s="1"/>
      <c r="GK28" s="1"/>
      <c r="GL28" s="1"/>
      <c r="GM28" s="1"/>
      <c r="GN28" s="1"/>
      <c r="GO28" s="1"/>
      <c r="GP28" s="1"/>
      <c r="GQ28" s="1"/>
      <c r="GR28" s="1"/>
      <c r="GS28" s="1"/>
      <c r="GT28" s="1"/>
      <c r="GU28" s="1"/>
      <c r="GV28" s="1"/>
      <c r="GW28" s="1"/>
      <c r="GX28" s="1"/>
      <c r="GY28" s="1"/>
      <c r="GZ28" s="1"/>
      <c r="HA28" s="1"/>
      <c r="HB28" s="1"/>
      <c r="HC28" s="1"/>
      <c r="HD28" s="1"/>
      <c r="HE28" s="1"/>
      <c r="HF28" s="1"/>
      <c r="HG28" s="1"/>
      <c r="HH28" s="1"/>
      <c r="HI28" s="1"/>
      <c r="HJ28" s="1"/>
      <c r="HK28" s="1"/>
      <c r="HL28" s="1"/>
      <c r="HM28" s="1"/>
      <c r="HN28" s="1"/>
      <c r="HO28" s="1"/>
      <c r="HP28" s="1"/>
      <c r="HQ28" s="1"/>
      <c r="HR28" s="1"/>
      <c r="HS28" s="1"/>
      <c r="HT28" s="1"/>
      <c r="HU28" s="1"/>
      <c r="HV28" s="1"/>
      <c r="HW28" s="1"/>
      <c r="HX28" s="1"/>
      <c r="HY28" s="1"/>
      <c r="HZ28" s="1"/>
      <c r="IA28" s="1"/>
      <c r="IB28" s="1"/>
      <c r="IC28" s="1"/>
      <c r="ID28" s="1"/>
      <c r="IE28" s="1"/>
      <c r="IF28" s="1"/>
      <c r="IG28" s="1"/>
      <c r="IH28" s="1"/>
      <c r="II28" s="1"/>
      <c r="IJ28" s="1"/>
      <c r="IK28" s="1"/>
    </row>
    <row r="29" spans="1:245">
      <c r="A29" s="234" t="s">
        <v>275</v>
      </c>
      <c r="B29" s="117">
        <f t="shared" si="5"/>
        <v>922</v>
      </c>
      <c r="C29" s="114">
        <v>328</v>
      </c>
      <c r="D29" s="114">
        <v>276</v>
      </c>
      <c r="E29" s="114">
        <v>151</v>
      </c>
      <c r="F29" s="114">
        <v>155</v>
      </c>
      <c r="G29" s="114">
        <v>12</v>
      </c>
      <c r="H29" s="114">
        <v>156</v>
      </c>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c r="DB29" s="1"/>
      <c r="DC29" s="1"/>
      <c r="DD29" s="1"/>
      <c r="DE29" s="1"/>
      <c r="DF29" s="1"/>
      <c r="DG29" s="1"/>
      <c r="DH29" s="1"/>
      <c r="DI29" s="1"/>
      <c r="DJ29" s="1"/>
      <c r="DK29" s="1"/>
      <c r="DL29" s="1"/>
      <c r="DM29" s="1"/>
      <c r="DN29" s="1"/>
      <c r="DO29" s="1"/>
      <c r="DP29" s="1"/>
      <c r="DQ29" s="1"/>
      <c r="DR29" s="1"/>
      <c r="DS29" s="1"/>
      <c r="DT29" s="1"/>
      <c r="DU29" s="1"/>
      <c r="DV29" s="1"/>
      <c r="DW29" s="1"/>
      <c r="DX29" s="1"/>
      <c r="DY29" s="1"/>
      <c r="DZ29" s="1"/>
      <c r="EA29" s="1"/>
      <c r="EB29" s="1"/>
      <c r="EC29" s="1"/>
      <c r="ED29" s="1"/>
      <c r="EE29" s="1"/>
      <c r="EF29" s="1"/>
      <c r="EG29" s="1"/>
      <c r="EH29" s="1"/>
      <c r="EI29" s="1"/>
      <c r="EJ29" s="1"/>
      <c r="EK29" s="1"/>
      <c r="EL29" s="1"/>
      <c r="EM29" s="1"/>
      <c r="EN29" s="1"/>
      <c r="EO29" s="1"/>
      <c r="EP29" s="1"/>
      <c r="EQ29" s="1"/>
      <c r="ER29" s="1"/>
      <c r="ES29" s="1"/>
      <c r="ET29" s="1"/>
      <c r="EU29" s="1"/>
      <c r="EV29" s="1"/>
      <c r="EW29" s="1"/>
      <c r="EX29" s="1"/>
      <c r="EY29" s="1"/>
      <c r="EZ29" s="1"/>
      <c r="FA29" s="1"/>
      <c r="FB29" s="1"/>
      <c r="FC29" s="1"/>
      <c r="FD29" s="1"/>
      <c r="FE29" s="1"/>
      <c r="FF29" s="1"/>
      <c r="FG29" s="1"/>
      <c r="FH29" s="1"/>
      <c r="FI29" s="1"/>
      <c r="FJ29" s="1"/>
      <c r="FK29" s="1"/>
      <c r="FL29" s="1"/>
      <c r="FM29" s="1"/>
      <c r="FN29" s="1"/>
      <c r="FO29" s="1"/>
      <c r="FP29" s="1"/>
      <c r="FQ29" s="1"/>
      <c r="FR29" s="1"/>
      <c r="FS29" s="1"/>
      <c r="FT29" s="1"/>
      <c r="FU29" s="1"/>
      <c r="FV29" s="1"/>
      <c r="FW29" s="1"/>
      <c r="FX29" s="1"/>
      <c r="FY29" s="1"/>
      <c r="FZ29" s="1"/>
      <c r="GA29" s="1"/>
      <c r="GB29" s="1"/>
      <c r="GC29" s="1"/>
      <c r="GD29" s="1"/>
      <c r="GE29" s="1"/>
      <c r="GF29" s="1"/>
      <c r="GG29" s="1"/>
      <c r="GH29" s="1"/>
      <c r="GI29" s="1"/>
      <c r="GJ29" s="1"/>
      <c r="GK29" s="1"/>
      <c r="GL29" s="1"/>
      <c r="GM29" s="1"/>
      <c r="GN29" s="1"/>
      <c r="GO29" s="1"/>
      <c r="GP29" s="1"/>
      <c r="GQ29" s="1"/>
      <c r="GR29" s="1"/>
      <c r="GS29" s="1"/>
      <c r="GT29" s="1"/>
      <c r="GU29" s="1"/>
      <c r="GV29" s="1"/>
      <c r="GW29" s="1"/>
      <c r="GX29" s="1"/>
      <c r="GY29" s="1"/>
      <c r="GZ29" s="1"/>
      <c r="HA29" s="1"/>
      <c r="HB29" s="1"/>
      <c r="HC29" s="1"/>
      <c r="HD29" s="1"/>
      <c r="HE29" s="1"/>
      <c r="HF29" s="1"/>
      <c r="HG29" s="1"/>
      <c r="HH29" s="1"/>
      <c r="HI29" s="1"/>
      <c r="HJ29" s="1"/>
      <c r="HK29" s="1"/>
      <c r="HL29" s="1"/>
      <c r="HM29" s="1"/>
      <c r="HN29" s="1"/>
      <c r="HO29" s="1"/>
      <c r="HP29" s="1"/>
      <c r="HQ29" s="1"/>
      <c r="HR29" s="1"/>
      <c r="HS29" s="1"/>
      <c r="HT29" s="1"/>
      <c r="HU29" s="1"/>
      <c r="HV29" s="1"/>
      <c r="HW29" s="1"/>
      <c r="HX29" s="1"/>
      <c r="HY29" s="1"/>
      <c r="HZ29" s="1"/>
      <c r="IA29" s="1"/>
      <c r="IB29" s="1"/>
      <c r="IC29" s="1"/>
      <c r="ID29" s="1"/>
      <c r="IE29" s="1"/>
      <c r="IF29" s="1"/>
      <c r="IG29" s="1"/>
      <c r="IH29" s="1"/>
      <c r="II29" s="1"/>
      <c r="IJ29" s="1"/>
      <c r="IK29" s="1"/>
    </row>
    <row r="30" spans="1:245">
      <c r="A30" s="211" t="s">
        <v>311</v>
      </c>
      <c r="B30" s="117">
        <f t="shared" si="5"/>
        <v>71</v>
      </c>
      <c r="C30" s="117">
        <v>29</v>
      </c>
      <c r="D30" s="117">
        <v>20</v>
      </c>
      <c r="E30" s="117">
        <v>6</v>
      </c>
      <c r="F30" s="117">
        <v>15</v>
      </c>
      <c r="G30" s="117">
        <v>1</v>
      </c>
      <c r="H30" s="117">
        <v>8</v>
      </c>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c r="DB30" s="1"/>
      <c r="DC30" s="1"/>
      <c r="DD30" s="1"/>
      <c r="DE30" s="1"/>
      <c r="DF30" s="1"/>
      <c r="DG30" s="1"/>
      <c r="DH30" s="1"/>
      <c r="DI30" s="1"/>
      <c r="DJ30" s="1"/>
      <c r="DK30" s="1"/>
      <c r="DL30" s="1"/>
      <c r="DM30" s="1"/>
      <c r="DN30" s="1"/>
      <c r="DO30" s="1"/>
      <c r="DP30" s="1"/>
      <c r="DQ30" s="1"/>
      <c r="DR30" s="1"/>
      <c r="DS30" s="1"/>
      <c r="DT30" s="1"/>
      <c r="DU30" s="1"/>
      <c r="DV30" s="1"/>
      <c r="DW30" s="1"/>
      <c r="DX30" s="1"/>
      <c r="DY30" s="1"/>
      <c r="DZ30" s="1"/>
      <c r="EA30" s="1"/>
      <c r="EB30" s="1"/>
      <c r="EC30" s="1"/>
      <c r="ED30" s="1"/>
      <c r="EE30" s="1"/>
      <c r="EF30" s="1"/>
      <c r="EG30" s="1"/>
      <c r="EH30" s="1"/>
      <c r="EI30" s="1"/>
      <c r="EJ30" s="1"/>
      <c r="EK30" s="1"/>
      <c r="EL30" s="1"/>
      <c r="EM30" s="1"/>
      <c r="EN30" s="1"/>
      <c r="EO30" s="1"/>
      <c r="EP30" s="1"/>
      <c r="EQ30" s="1"/>
      <c r="ER30" s="1"/>
      <c r="ES30" s="1"/>
      <c r="ET30" s="1"/>
      <c r="EU30" s="1"/>
      <c r="EV30" s="1"/>
      <c r="EW30" s="1"/>
      <c r="EX30" s="1"/>
      <c r="EY30" s="1"/>
      <c r="EZ30" s="1"/>
      <c r="FA30" s="1"/>
      <c r="FB30" s="1"/>
      <c r="FC30" s="1"/>
      <c r="FD30" s="1"/>
      <c r="FE30" s="1"/>
      <c r="FF30" s="1"/>
      <c r="FG30" s="1"/>
      <c r="FH30" s="1"/>
      <c r="FI30" s="1"/>
      <c r="FJ30" s="1"/>
      <c r="FK30" s="1"/>
      <c r="FL30" s="1"/>
      <c r="FM30" s="1"/>
      <c r="FN30" s="1"/>
      <c r="FO30" s="1"/>
      <c r="FP30" s="1"/>
      <c r="FQ30" s="1"/>
      <c r="FR30" s="1"/>
      <c r="FS30" s="1"/>
      <c r="FT30" s="1"/>
      <c r="FU30" s="1"/>
      <c r="FV30" s="1"/>
      <c r="FW30" s="1"/>
      <c r="FX30" s="1"/>
      <c r="FY30" s="1"/>
      <c r="FZ30" s="1"/>
      <c r="GA30" s="1"/>
      <c r="GB30" s="1"/>
      <c r="GC30" s="1"/>
      <c r="GD30" s="1"/>
      <c r="GE30" s="1"/>
      <c r="GF30" s="1"/>
      <c r="GG30" s="1"/>
      <c r="GH30" s="1"/>
      <c r="GI30" s="1"/>
      <c r="GJ30" s="1"/>
      <c r="GK30" s="1"/>
      <c r="GL30" s="1"/>
      <c r="GM30" s="1"/>
      <c r="GN30" s="1"/>
      <c r="GO30" s="1"/>
      <c r="GP30" s="1"/>
      <c r="GQ30" s="1"/>
      <c r="GR30" s="1"/>
      <c r="GS30" s="1"/>
      <c r="GT30" s="1"/>
      <c r="GU30" s="1"/>
      <c r="GV30" s="1"/>
      <c r="GW30" s="1"/>
      <c r="GX30" s="1"/>
      <c r="GY30" s="1"/>
      <c r="GZ30" s="1"/>
      <c r="HA30" s="1"/>
      <c r="HB30" s="1"/>
      <c r="HC30" s="1"/>
      <c r="HD30" s="1"/>
      <c r="HE30" s="1"/>
      <c r="HF30" s="1"/>
      <c r="HG30" s="1"/>
      <c r="HH30" s="1"/>
      <c r="HI30" s="1"/>
      <c r="HJ30" s="1"/>
      <c r="HK30" s="1"/>
      <c r="HL30" s="1"/>
      <c r="HM30" s="1"/>
      <c r="HN30" s="1"/>
      <c r="HO30" s="1"/>
      <c r="HP30" s="1"/>
      <c r="HQ30" s="1"/>
      <c r="HR30" s="1"/>
      <c r="HS30" s="1"/>
      <c r="HT30" s="1"/>
      <c r="HU30" s="1"/>
      <c r="HV30" s="1"/>
      <c r="HW30" s="1"/>
      <c r="HX30" s="1"/>
      <c r="HY30" s="1"/>
      <c r="HZ30" s="1"/>
      <c r="IA30" s="1"/>
      <c r="IB30" s="1"/>
      <c r="IC30" s="1"/>
      <c r="ID30" s="1"/>
      <c r="IE30" s="1"/>
      <c r="IF30" s="1"/>
      <c r="IG30" s="1"/>
      <c r="IH30" s="1"/>
      <c r="II30" s="1"/>
      <c r="IJ30" s="1"/>
      <c r="IK30" s="1"/>
    </row>
    <row r="31" spans="1:245">
      <c r="A31" s="211" t="s">
        <v>276</v>
      </c>
      <c r="B31" s="117">
        <f t="shared" si="5"/>
        <v>92</v>
      </c>
      <c r="C31" s="117">
        <v>26</v>
      </c>
      <c r="D31" s="117">
        <v>40</v>
      </c>
      <c r="E31" s="117">
        <v>9</v>
      </c>
      <c r="F31" s="117">
        <v>17</v>
      </c>
      <c r="G31" s="117">
        <v>0</v>
      </c>
      <c r="H31" s="117">
        <v>14</v>
      </c>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c r="CY31" s="1"/>
      <c r="CZ31" s="1"/>
      <c r="DA31" s="1"/>
      <c r="DB31" s="1"/>
      <c r="DC31" s="1"/>
      <c r="DD31" s="1"/>
      <c r="DE31" s="1"/>
      <c r="DF31" s="1"/>
      <c r="DG31" s="1"/>
      <c r="DH31" s="1"/>
      <c r="DI31" s="1"/>
      <c r="DJ31" s="1"/>
      <c r="DK31" s="1"/>
      <c r="DL31" s="1"/>
      <c r="DM31" s="1"/>
      <c r="DN31" s="1"/>
      <c r="DO31" s="1"/>
      <c r="DP31" s="1"/>
      <c r="DQ31" s="1"/>
      <c r="DR31" s="1"/>
      <c r="DS31" s="1"/>
      <c r="DT31" s="1"/>
      <c r="DU31" s="1"/>
      <c r="DV31" s="1"/>
      <c r="DW31" s="1"/>
      <c r="DX31" s="1"/>
      <c r="DY31" s="1"/>
      <c r="DZ31" s="1"/>
      <c r="EA31" s="1"/>
      <c r="EB31" s="1"/>
      <c r="EC31" s="1"/>
      <c r="ED31" s="1"/>
      <c r="EE31" s="1"/>
      <c r="EF31" s="1"/>
      <c r="EG31" s="1"/>
      <c r="EH31" s="1"/>
      <c r="EI31" s="1"/>
      <c r="EJ31" s="1"/>
      <c r="EK31" s="1"/>
      <c r="EL31" s="1"/>
      <c r="EM31" s="1"/>
      <c r="EN31" s="1"/>
      <c r="EO31" s="1"/>
      <c r="EP31" s="1"/>
      <c r="EQ31" s="1"/>
      <c r="ER31" s="1"/>
      <c r="ES31" s="1"/>
      <c r="ET31" s="1"/>
      <c r="EU31" s="1"/>
      <c r="EV31" s="1"/>
      <c r="EW31" s="1"/>
      <c r="EX31" s="1"/>
      <c r="EY31" s="1"/>
      <c r="EZ31" s="1"/>
      <c r="FA31" s="1"/>
      <c r="FB31" s="1"/>
      <c r="FC31" s="1"/>
      <c r="FD31" s="1"/>
      <c r="FE31" s="1"/>
      <c r="FF31" s="1"/>
      <c r="FG31" s="1"/>
      <c r="FH31" s="1"/>
      <c r="FI31" s="1"/>
      <c r="FJ31" s="1"/>
      <c r="FK31" s="1"/>
      <c r="FL31" s="1"/>
      <c r="FM31" s="1"/>
      <c r="FN31" s="1"/>
      <c r="FO31" s="1"/>
      <c r="FP31" s="1"/>
      <c r="FQ31" s="1"/>
      <c r="FR31" s="1"/>
      <c r="FS31" s="1"/>
      <c r="FT31" s="1"/>
      <c r="FU31" s="1"/>
      <c r="FV31" s="1"/>
      <c r="FW31" s="1"/>
      <c r="FX31" s="1"/>
      <c r="FY31" s="1"/>
      <c r="FZ31" s="1"/>
      <c r="GA31" s="1"/>
      <c r="GB31" s="1"/>
      <c r="GC31" s="1"/>
      <c r="GD31" s="1"/>
      <c r="GE31" s="1"/>
      <c r="GF31" s="1"/>
      <c r="GG31" s="1"/>
      <c r="GH31" s="1"/>
      <c r="GI31" s="1"/>
      <c r="GJ31" s="1"/>
      <c r="GK31" s="1"/>
      <c r="GL31" s="1"/>
      <c r="GM31" s="1"/>
      <c r="GN31" s="1"/>
      <c r="GO31" s="1"/>
      <c r="GP31" s="1"/>
      <c r="GQ31" s="1"/>
      <c r="GR31" s="1"/>
      <c r="GS31" s="1"/>
      <c r="GT31" s="1"/>
      <c r="GU31" s="1"/>
      <c r="GV31" s="1"/>
      <c r="GW31" s="1"/>
      <c r="GX31" s="1"/>
      <c r="GY31" s="1"/>
      <c r="GZ31" s="1"/>
      <c r="HA31" s="1"/>
      <c r="HB31" s="1"/>
      <c r="HC31" s="1"/>
      <c r="HD31" s="1"/>
      <c r="HE31" s="1"/>
      <c r="HF31" s="1"/>
      <c r="HG31" s="1"/>
      <c r="HH31" s="1"/>
      <c r="HI31" s="1"/>
      <c r="HJ31" s="1"/>
      <c r="HK31" s="1"/>
      <c r="HL31" s="1"/>
      <c r="HM31" s="1"/>
      <c r="HN31" s="1"/>
      <c r="HO31" s="1"/>
      <c r="HP31" s="1"/>
      <c r="HQ31" s="1"/>
      <c r="HR31" s="1"/>
      <c r="HS31" s="1"/>
      <c r="HT31" s="1"/>
      <c r="HU31" s="1"/>
      <c r="HV31" s="1"/>
      <c r="HW31" s="1"/>
      <c r="HX31" s="1"/>
      <c r="HY31" s="1"/>
      <c r="HZ31" s="1"/>
      <c r="IA31" s="1"/>
      <c r="IB31" s="1"/>
      <c r="IC31" s="1"/>
      <c r="ID31" s="1"/>
      <c r="IE31" s="1"/>
      <c r="IF31" s="1"/>
      <c r="IG31" s="1"/>
      <c r="IH31" s="1"/>
      <c r="II31" s="1"/>
      <c r="IJ31" s="1"/>
      <c r="IK31" s="1"/>
    </row>
    <row r="32" spans="1:245">
      <c r="A32" s="234" t="s">
        <v>277</v>
      </c>
      <c r="B32" s="117">
        <f t="shared" si="5"/>
        <v>955</v>
      </c>
      <c r="C32" s="114">
        <v>357</v>
      </c>
      <c r="D32" s="114">
        <v>228</v>
      </c>
      <c r="E32" s="114">
        <v>158</v>
      </c>
      <c r="F32" s="114">
        <v>204</v>
      </c>
      <c r="G32" s="114">
        <v>8</v>
      </c>
      <c r="H32" s="114">
        <v>200</v>
      </c>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c r="CR32" s="1"/>
      <c r="CS32" s="1"/>
      <c r="CT32" s="1"/>
      <c r="CU32" s="1"/>
      <c r="CV32" s="1"/>
      <c r="CW32" s="1"/>
      <c r="CX32" s="1"/>
      <c r="CY32" s="1"/>
      <c r="CZ32" s="1"/>
      <c r="DA32" s="1"/>
      <c r="DB32" s="1"/>
      <c r="DC32" s="1"/>
      <c r="DD32" s="1"/>
      <c r="DE32" s="1"/>
      <c r="DF32" s="1"/>
      <c r="DG32" s="1"/>
      <c r="DH32" s="1"/>
      <c r="DI32" s="1"/>
      <c r="DJ32" s="1"/>
      <c r="DK32" s="1"/>
      <c r="DL32" s="1"/>
      <c r="DM32" s="1"/>
      <c r="DN32" s="1"/>
      <c r="DO32" s="1"/>
      <c r="DP32" s="1"/>
      <c r="DQ32" s="1"/>
      <c r="DR32" s="1"/>
      <c r="DS32" s="1"/>
      <c r="DT32" s="1"/>
      <c r="DU32" s="1"/>
      <c r="DV32" s="1"/>
      <c r="DW32" s="1"/>
      <c r="DX32" s="1"/>
      <c r="DY32" s="1"/>
      <c r="DZ32" s="1"/>
      <c r="EA32" s="1"/>
      <c r="EB32" s="1"/>
      <c r="EC32" s="1"/>
      <c r="ED32" s="1"/>
      <c r="EE32" s="1"/>
      <c r="EF32" s="1"/>
      <c r="EG32" s="1"/>
      <c r="EH32" s="1"/>
      <c r="EI32" s="1"/>
      <c r="EJ32" s="1"/>
      <c r="EK32" s="1"/>
      <c r="EL32" s="1"/>
      <c r="EM32" s="1"/>
      <c r="EN32" s="1"/>
      <c r="EO32" s="1"/>
      <c r="EP32" s="1"/>
      <c r="EQ32" s="1"/>
      <c r="ER32" s="1"/>
      <c r="ES32" s="1"/>
      <c r="ET32" s="1"/>
      <c r="EU32" s="1"/>
      <c r="EV32" s="1"/>
      <c r="EW32" s="1"/>
      <c r="EX32" s="1"/>
      <c r="EY32" s="1"/>
      <c r="EZ32" s="1"/>
      <c r="FA32" s="1"/>
      <c r="FB32" s="1"/>
      <c r="FC32" s="1"/>
      <c r="FD32" s="1"/>
      <c r="FE32" s="1"/>
      <c r="FF32" s="1"/>
      <c r="FG32" s="1"/>
      <c r="FH32" s="1"/>
      <c r="FI32" s="1"/>
      <c r="FJ32" s="1"/>
      <c r="FK32" s="1"/>
      <c r="FL32" s="1"/>
      <c r="FM32" s="1"/>
      <c r="FN32" s="1"/>
      <c r="FO32" s="1"/>
      <c r="FP32" s="1"/>
      <c r="FQ32" s="1"/>
      <c r="FR32" s="1"/>
      <c r="FS32" s="1"/>
      <c r="FT32" s="1"/>
      <c r="FU32" s="1"/>
      <c r="FV32" s="1"/>
      <c r="FW32" s="1"/>
      <c r="FX32" s="1"/>
      <c r="FY32" s="1"/>
      <c r="FZ32" s="1"/>
      <c r="GA32" s="1"/>
      <c r="GB32" s="1"/>
      <c r="GC32" s="1"/>
      <c r="GD32" s="1"/>
      <c r="GE32" s="1"/>
      <c r="GF32" s="1"/>
      <c r="GG32" s="1"/>
      <c r="GH32" s="1"/>
      <c r="GI32" s="1"/>
      <c r="GJ32" s="1"/>
      <c r="GK32" s="1"/>
      <c r="GL32" s="1"/>
      <c r="GM32" s="1"/>
      <c r="GN32" s="1"/>
      <c r="GO32" s="1"/>
      <c r="GP32" s="1"/>
      <c r="GQ32" s="1"/>
      <c r="GR32" s="1"/>
      <c r="GS32" s="1"/>
      <c r="GT32" s="1"/>
      <c r="GU32" s="1"/>
      <c r="GV32" s="1"/>
      <c r="GW32" s="1"/>
      <c r="GX32" s="1"/>
      <c r="GY32" s="1"/>
      <c r="GZ32" s="1"/>
      <c r="HA32" s="1"/>
      <c r="HB32" s="1"/>
      <c r="HC32" s="1"/>
      <c r="HD32" s="1"/>
      <c r="HE32" s="1"/>
      <c r="HF32" s="1"/>
      <c r="HG32" s="1"/>
      <c r="HH32" s="1"/>
      <c r="HI32" s="1"/>
      <c r="HJ32" s="1"/>
      <c r="HK32" s="1"/>
      <c r="HL32" s="1"/>
      <c r="HM32" s="1"/>
      <c r="HN32" s="1"/>
      <c r="HO32" s="1"/>
      <c r="HP32" s="1"/>
      <c r="HQ32" s="1"/>
      <c r="HR32" s="1"/>
      <c r="HS32" s="1"/>
      <c r="HT32" s="1"/>
      <c r="HU32" s="1"/>
      <c r="HV32" s="1"/>
      <c r="HW32" s="1"/>
      <c r="HX32" s="1"/>
      <c r="HY32" s="1"/>
      <c r="HZ32" s="1"/>
      <c r="IA32" s="1"/>
      <c r="IB32" s="1"/>
      <c r="IC32" s="1"/>
      <c r="ID32" s="1"/>
      <c r="IE32" s="1"/>
      <c r="IF32" s="1"/>
      <c r="IG32" s="1"/>
      <c r="IH32" s="1"/>
      <c r="II32" s="1"/>
      <c r="IJ32" s="1"/>
      <c r="IK32" s="1"/>
    </row>
    <row r="33" spans="1:245">
      <c r="A33" s="211" t="s">
        <v>331</v>
      </c>
      <c r="B33" s="117">
        <f t="shared" si="5"/>
        <v>116</v>
      </c>
      <c r="C33" s="114">
        <v>55</v>
      </c>
      <c r="D33" s="114">
        <v>32</v>
      </c>
      <c r="E33" s="114">
        <v>14</v>
      </c>
      <c r="F33" s="114">
        <v>13</v>
      </c>
      <c r="G33" s="114">
        <v>2</v>
      </c>
      <c r="H33" s="114">
        <v>19</v>
      </c>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c r="CT33" s="1"/>
      <c r="CU33" s="1"/>
      <c r="CV33" s="1"/>
      <c r="CW33" s="1"/>
      <c r="CX33" s="1"/>
      <c r="CY33" s="1"/>
      <c r="CZ33" s="1"/>
      <c r="DA33" s="1"/>
      <c r="DB33" s="1"/>
      <c r="DC33" s="1"/>
      <c r="DD33" s="1"/>
      <c r="DE33" s="1"/>
      <c r="DF33" s="1"/>
      <c r="DG33" s="1"/>
      <c r="DH33" s="1"/>
      <c r="DI33" s="1"/>
      <c r="DJ33" s="1"/>
      <c r="DK33" s="1"/>
      <c r="DL33" s="1"/>
      <c r="DM33" s="1"/>
      <c r="DN33" s="1"/>
      <c r="DO33" s="1"/>
      <c r="DP33" s="1"/>
      <c r="DQ33" s="1"/>
      <c r="DR33" s="1"/>
      <c r="DS33" s="1"/>
      <c r="DT33" s="1"/>
      <c r="DU33" s="1"/>
      <c r="DV33" s="1"/>
      <c r="DW33" s="1"/>
      <c r="DX33" s="1"/>
      <c r="DY33" s="1"/>
      <c r="DZ33" s="1"/>
      <c r="EA33" s="1"/>
      <c r="EB33" s="1"/>
      <c r="EC33" s="1"/>
      <c r="ED33" s="1"/>
      <c r="EE33" s="1"/>
      <c r="EF33" s="1"/>
      <c r="EG33" s="1"/>
      <c r="EH33" s="1"/>
      <c r="EI33" s="1"/>
      <c r="EJ33" s="1"/>
      <c r="EK33" s="1"/>
      <c r="EL33" s="1"/>
      <c r="EM33" s="1"/>
      <c r="EN33" s="1"/>
      <c r="EO33" s="1"/>
      <c r="EP33" s="1"/>
      <c r="EQ33" s="1"/>
      <c r="ER33" s="1"/>
      <c r="ES33" s="1"/>
      <c r="ET33" s="1"/>
      <c r="EU33" s="1"/>
      <c r="EV33" s="1"/>
      <c r="EW33" s="1"/>
      <c r="EX33" s="1"/>
      <c r="EY33" s="1"/>
      <c r="EZ33" s="1"/>
      <c r="FA33" s="1"/>
      <c r="FB33" s="1"/>
      <c r="FC33" s="1"/>
      <c r="FD33" s="1"/>
      <c r="FE33" s="1"/>
      <c r="FF33" s="1"/>
      <c r="FG33" s="1"/>
      <c r="FH33" s="1"/>
      <c r="FI33" s="1"/>
      <c r="FJ33" s="1"/>
      <c r="FK33" s="1"/>
      <c r="FL33" s="1"/>
      <c r="FM33" s="1"/>
      <c r="FN33" s="1"/>
      <c r="FO33" s="1"/>
      <c r="FP33" s="1"/>
      <c r="FQ33" s="1"/>
      <c r="FR33" s="1"/>
      <c r="FS33" s="1"/>
      <c r="FT33" s="1"/>
      <c r="FU33" s="1"/>
      <c r="FV33" s="1"/>
      <c r="FW33" s="1"/>
      <c r="FX33" s="1"/>
      <c r="FY33" s="1"/>
      <c r="FZ33" s="1"/>
      <c r="GA33" s="1"/>
      <c r="GB33" s="1"/>
      <c r="GC33" s="1"/>
      <c r="GD33" s="1"/>
      <c r="GE33" s="1"/>
      <c r="GF33" s="1"/>
      <c r="GG33" s="1"/>
      <c r="GH33" s="1"/>
      <c r="GI33" s="1"/>
      <c r="GJ33" s="1"/>
      <c r="GK33" s="1"/>
      <c r="GL33" s="1"/>
      <c r="GM33" s="1"/>
      <c r="GN33" s="1"/>
      <c r="GO33" s="1"/>
      <c r="GP33" s="1"/>
      <c r="GQ33" s="1"/>
      <c r="GR33" s="1"/>
      <c r="GS33" s="1"/>
      <c r="GT33" s="1"/>
      <c r="GU33" s="1"/>
      <c r="GV33" s="1"/>
      <c r="GW33" s="1"/>
      <c r="GX33" s="1"/>
      <c r="GY33" s="1"/>
      <c r="GZ33" s="1"/>
      <c r="HA33" s="1"/>
      <c r="HB33" s="1"/>
      <c r="HC33" s="1"/>
      <c r="HD33" s="1"/>
      <c r="HE33" s="1"/>
      <c r="HF33" s="1"/>
      <c r="HG33" s="1"/>
      <c r="HH33" s="1"/>
      <c r="HI33" s="1"/>
      <c r="HJ33" s="1"/>
      <c r="HK33" s="1"/>
      <c r="HL33" s="1"/>
      <c r="HM33" s="1"/>
      <c r="HN33" s="1"/>
      <c r="HO33" s="1"/>
      <c r="HP33" s="1"/>
      <c r="HQ33" s="1"/>
      <c r="HR33" s="1"/>
      <c r="HS33" s="1"/>
      <c r="HT33" s="1"/>
      <c r="HU33" s="1"/>
      <c r="HV33" s="1"/>
      <c r="HW33" s="1"/>
      <c r="HX33" s="1"/>
      <c r="HY33" s="1"/>
      <c r="HZ33" s="1"/>
      <c r="IA33" s="1"/>
      <c r="IB33" s="1"/>
      <c r="IC33" s="1"/>
      <c r="ID33" s="1"/>
      <c r="IE33" s="1"/>
      <c r="IF33" s="1"/>
      <c r="IG33" s="1"/>
      <c r="IH33" s="1"/>
      <c r="II33" s="1"/>
      <c r="IJ33" s="1"/>
      <c r="IK33" s="1"/>
    </row>
    <row r="34" spans="1:245">
      <c r="A34" s="222" t="s">
        <v>312</v>
      </c>
      <c r="B34" s="119">
        <f>SUM(B35:B42)</f>
        <v>5079</v>
      </c>
      <c r="C34" s="112">
        <f>SUM(C35:C42)</f>
        <v>1739</v>
      </c>
      <c r="D34" s="112">
        <f t="shared" ref="D34:H34" si="8">SUM(D35:D42)</f>
        <v>1582</v>
      </c>
      <c r="E34" s="112">
        <f t="shared" si="8"/>
        <v>791</v>
      </c>
      <c r="F34" s="112">
        <f t="shared" si="8"/>
        <v>928</v>
      </c>
      <c r="G34" s="112">
        <f t="shared" si="8"/>
        <v>39</v>
      </c>
      <c r="H34" s="112">
        <f t="shared" si="8"/>
        <v>1051</v>
      </c>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
      <c r="IK34" s="1"/>
    </row>
    <row r="35" spans="1:245">
      <c r="A35" s="211" t="s">
        <v>284</v>
      </c>
      <c r="B35" s="117">
        <f t="shared" ref="B35:B42" si="9">SUM(C35:G35)</f>
        <v>1049</v>
      </c>
      <c r="C35" s="114">
        <v>335</v>
      </c>
      <c r="D35" s="114">
        <v>289</v>
      </c>
      <c r="E35" s="114">
        <v>165</v>
      </c>
      <c r="F35" s="114">
        <v>255</v>
      </c>
      <c r="G35" s="114">
        <v>5</v>
      </c>
      <c r="H35" s="114">
        <v>258</v>
      </c>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
      <c r="IK35" s="1"/>
    </row>
    <row r="36" spans="1:245">
      <c r="A36" s="211" t="s">
        <v>279</v>
      </c>
      <c r="B36" s="117">
        <f t="shared" si="9"/>
        <v>545</v>
      </c>
      <c r="C36" s="114">
        <v>201</v>
      </c>
      <c r="D36" s="114">
        <v>180</v>
      </c>
      <c r="E36" s="114">
        <v>76</v>
      </c>
      <c r="F36" s="114">
        <v>82</v>
      </c>
      <c r="G36" s="114">
        <v>6</v>
      </c>
      <c r="H36" s="114">
        <v>93</v>
      </c>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1"/>
      <c r="CQ36" s="1"/>
      <c r="CR36" s="1"/>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row>
    <row r="37" spans="1:245">
      <c r="A37" s="211" t="s">
        <v>280</v>
      </c>
      <c r="B37" s="117">
        <f t="shared" si="9"/>
        <v>880</v>
      </c>
      <c r="C37" s="114">
        <v>294</v>
      </c>
      <c r="D37" s="114">
        <v>305</v>
      </c>
      <c r="E37" s="114">
        <v>132</v>
      </c>
      <c r="F37" s="114">
        <v>143</v>
      </c>
      <c r="G37" s="114">
        <v>6</v>
      </c>
      <c r="H37" s="114">
        <v>144</v>
      </c>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row>
    <row r="38" spans="1:245">
      <c r="A38" s="211" t="s">
        <v>281</v>
      </c>
      <c r="B38" s="117">
        <f t="shared" si="9"/>
        <v>779</v>
      </c>
      <c r="C38" s="114">
        <v>233</v>
      </c>
      <c r="D38" s="114">
        <v>231</v>
      </c>
      <c r="E38" s="114">
        <v>122</v>
      </c>
      <c r="F38" s="114">
        <v>191</v>
      </c>
      <c r="G38" s="114">
        <v>2</v>
      </c>
      <c r="H38" s="114">
        <v>207</v>
      </c>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c r="CJ38" s="1"/>
      <c r="CK38" s="1"/>
      <c r="CL38" s="1"/>
      <c r="CM38" s="1"/>
      <c r="CN38" s="1"/>
      <c r="CO38" s="1"/>
      <c r="CP38" s="1"/>
      <c r="CQ38" s="1"/>
      <c r="CR38" s="1"/>
      <c r="CS38" s="1"/>
      <c r="CT38" s="1"/>
      <c r="CU38" s="1"/>
      <c r="CV38" s="1"/>
      <c r="CW38" s="1"/>
      <c r="CX38" s="1"/>
      <c r="CY38" s="1"/>
      <c r="CZ38" s="1"/>
      <c r="DA38" s="1"/>
      <c r="DB38" s="1"/>
      <c r="DC38" s="1"/>
      <c r="DD38" s="1"/>
      <c r="DE38" s="1"/>
      <c r="DF38" s="1"/>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1"/>
      <c r="GM38" s="1"/>
      <c r="GN38" s="1"/>
      <c r="GO38" s="1"/>
      <c r="GP38" s="1"/>
      <c r="GQ38" s="1"/>
      <c r="GR38" s="1"/>
      <c r="GS38" s="1"/>
      <c r="GT38" s="1"/>
      <c r="GU38" s="1"/>
      <c r="GV38" s="1"/>
      <c r="GW38" s="1"/>
      <c r="GX38" s="1"/>
      <c r="GY38" s="1"/>
      <c r="GZ38" s="1"/>
      <c r="HA38" s="1"/>
      <c r="HB38" s="1"/>
      <c r="HC38" s="1"/>
      <c r="HD38" s="1"/>
      <c r="HE38" s="1"/>
      <c r="HF38" s="1"/>
      <c r="HG38" s="1"/>
      <c r="HH38" s="1"/>
      <c r="HI38" s="1"/>
      <c r="HJ38" s="1"/>
      <c r="HK38" s="1"/>
      <c r="HL38" s="1"/>
      <c r="HM38" s="1"/>
      <c r="HN38" s="1"/>
      <c r="HO38" s="1"/>
      <c r="HP38" s="1"/>
      <c r="HQ38" s="1"/>
      <c r="HR38" s="1"/>
      <c r="HS38" s="1"/>
      <c r="HT38" s="1"/>
      <c r="HU38" s="1"/>
      <c r="HV38" s="1"/>
      <c r="HW38" s="1"/>
      <c r="HX38" s="1"/>
      <c r="HY38" s="1"/>
      <c r="HZ38" s="1"/>
      <c r="IA38" s="1"/>
      <c r="IB38" s="1"/>
      <c r="IC38" s="1"/>
      <c r="ID38" s="1"/>
      <c r="IE38" s="1"/>
      <c r="IF38" s="1"/>
      <c r="IG38" s="1"/>
      <c r="IH38" s="1"/>
      <c r="II38" s="1"/>
      <c r="IJ38" s="1"/>
      <c r="IK38" s="1"/>
    </row>
    <row r="39" spans="1:245">
      <c r="A39" s="211" t="s">
        <v>330</v>
      </c>
      <c r="B39" s="117">
        <f t="shared" si="9"/>
        <v>160</v>
      </c>
      <c r="C39" s="114">
        <v>66</v>
      </c>
      <c r="D39" s="114">
        <v>42</v>
      </c>
      <c r="E39" s="114">
        <v>35</v>
      </c>
      <c r="F39" s="114">
        <v>17</v>
      </c>
      <c r="G39" s="114">
        <v>0</v>
      </c>
      <c r="H39" s="114">
        <v>37</v>
      </c>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c r="BW39" s="1"/>
      <c r="BX39" s="1"/>
      <c r="BY39" s="1"/>
      <c r="BZ39" s="1"/>
      <c r="CA39" s="1"/>
      <c r="CB39" s="1"/>
      <c r="CC39" s="1"/>
      <c r="CD39" s="1"/>
      <c r="CE39" s="1"/>
      <c r="CF39" s="1"/>
      <c r="CG39" s="1"/>
      <c r="CH39" s="1"/>
      <c r="CI39" s="1"/>
      <c r="CJ39" s="1"/>
      <c r="CK39" s="1"/>
      <c r="CL39" s="1"/>
      <c r="CM39" s="1"/>
      <c r="CN39" s="1"/>
      <c r="CO39" s="1"/>
      <c r="CP39" s="1"/>
      <c r="CQ39" s="1"/>
      <c r="CR39" s="1"/>
      <c r="CS39" s="1"/>
      <c r="CT39" s="1"/>
      <c r="CU39" s="1"/>
      <c r="CV39" s="1"/>
      <c r="CW39" s="1"/>
      <c r="CX39" s="1"/>
      <c r="CY39" s="1"/>
      <c r="CZ39" s="1"/>
      <c r="DA39" s="1"/>
      <c r="DB39" s="1"/>
      <c r="DC39" s="1"/>
      <c r="DD39" s="1"/>
      <c r="DE39" s="1"/>
      <c r="DF39" s="1"/>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1"/>
      <c r="GM39" s="1"/>
      <c r="GN39" s="1"/>
      <c r="GO39" s="1"/>
      <c r="GP39" s="1"/>
      <c r="GQ39" s="1"/>
      <c r="GR39" s="1"/>
      <c r="GS39" s="1"/>
      <c r="GT39" s="1"/>
      <c r="GU39" s="1"/>
      <c r="GV39" s="1"/>
      <c r="GW39" s="1"/>
      <c r="GX39" s="1"/>
      <c r="GY39" s="1"/>
      <c r="GZ39" s="1"/>
      <c r="HA39" s="1"/>
      <c r="HB39" s="1"/>
      <c r="HC39" s="1"/>
      <c r="HD39" s="1"/>
      <c r="HE39" s="1"/>
      <c r="HF39" s="1"/>
      <c r="HG39" s="1"/>
      <c r="HH39" s="1"/>
      <c r="HI39" s="1"/>
      <c r="HJ39" s="1"/>
      <c r="HK39" s="1"/>
      <c r="HL39" s="1"/>
      <c r="HM39" s="1"/>
      <c r="HN39" s="1"/>
      <c r="HO39" s="1"/>
      <c r="HP39" s="1"/>
      <c r="HQ39" s="1"/>
      <c r="HR39" s="1"/>
      <c r="HS39" s="1"/>
      <c r="HT39" s="1"/>
      <c r="HU39" s="1"/>
      <c r="HV39" s="1"/>
      <c r="HW39" s="1"/>
      <c r="HX39" s="1"/>
      <c r="HY39" s="1"/>
      <c r="HZ39" s="1"/>
      <c r="IA39" s="1"/>
      <c r="IB39" s="1"/>
      <c r="IC39" s="1"/>
      <c r="ID39" s="1"/>
      <c r="IE39" s="1"/>
      <c r="IF39" s="1"/>
      <c r="IG39" s="1"/>
      <c r="IH39" s="1"/>
      <c r="II39" s="1"/>
      <c r="IJ39" s="1"/>
      <c r="IK39" s="1"/>
    </row>
    <row r="40" spans="1:245">
      <c r="A40" s="211" t="s">
        <v>282</v>
      </c>
      <c r="B40" s="117">
        <f t="shared" si="9"/>
        <v>924</v>
      </c>
      <c r="C40" s="114">
        <v>324</v>
      </c>
      <c r="D40" s="114">
        <v>291</v>
      </c>
      <c r="E40" s="114">
        <v>154</v>
      </c>
      <c r="F40" s="114">
        <v>142</v>
      </c>
      <c r="G40" s="114">
        <v>13</v>
      </c>
      <c r="H40" s="114">
        <v>179</v>
      </c>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c r="CB40" s="1"/>
      <c r="CC40" s="1"/>
      <c r="CD40" s="1"/>
      <c r="CE40" s="1"/>
      <c r="CF40" s="1"/>
      <c r="CG40" s="1"/>
      <c r="CH40" s="1"/>
      <c r="CI40" s="1"/>
      <c r="CJ40" s="1"/>
      <c r="CK40" s="1"/>
      <c r="CL40" s="1"/>
      <c r="CM40" s="1"/>
      <c r="CN40" s="1"/>
      <c r="CO40" s="1"/>
      <c r="CP40" s="1"/>
      <c r="CQ40" s="1"/>
      <c r="CR40" s="1"/>
      <c r="CS40" s="1"/>
      <c r="CT40" s="1"/>
      <c r="CU40" s="1"/>
      <c r="CV40" s="1"/>
      <c r="CW40" s="1"/>
      <c r="CX40" s="1"/>
      <c r="CY40" s="1"/>
      <c r="CZ40" s="1"/>
      <c r="DA40" s="1"/>
      <c r="DB40" s="1"/>
      <c r="DC40" s="1"/>
      <c r="DD40" s="1"/>
      <c r="DE40" s="1"/>
      <c r="DF40" s="1"/>
      <c r="DG40" s="1"/>
      <c r="DH40" s="1"/>
      <c r="DI40" s="1"/>
      <c r="DJ40" s="1"/>
      <c r="DK40" s="1"/>
      <c r="DL40" s="1"/>
      <c r="DM40" s="1"/>
      <c r="DN40" s="1"/>
      <c r="DO40" s="1"/>
      <c r="DP40" s="1"/>
      <c r="DQ40" s="1"/>
      <c r="DR40" s="1"/>
      <c r="DS40" s="1"/>
      <c r="DT40" s="1"/>
      <c r="DU40" s="1"/>
      <c r="DV40" s="1"/>
      <c r="DW40" s="1"/>
      <c r="DX40" s="1"/>
      <c r="DY40" s="1"/>
      <c r="DZ40" s="1"/>
      <c r="EA40" s="1"/>
      <c r="EB40" s="1"/>
      <c r="EC40" s="1"/>
      <c r="ED40" s="1"/>
      <c r="EE40" s="1"/>
      <c r="EF40" s="1"/>
      <c r="EG40" s="1"/>
      <c r="EH40" s="1"/>
      <c r="EI40" s="1"/>
      <c r="EJ40" s="1"/>
      <c r="EK40" s="1"/>
      <c r="EL40" s="1"/>
      <c r="EM40" s="1"/>
      <c r="EN40" s="1"/>
      <c r="EO40" s="1"/>
      <c r="EP40" s="1"/>
      <c r="EQ40" s="1"/>
      <c r="ER40" s="1"/>
      <c r="ES40" s="1"/>
      <c r="ET40" s="1"/>
      <c r="EU40" s="1"/>
      <c r="EV40" s="1"/>
      <c r="EW40" s="1"/>
      <c r="EX40" s="1"/>
      <c r="EY40" s="1"/>
      <c r="EZ40" s="1"/>
      <c r="FA40" s="1"/>
      <c r="FB40" s="1"/>
      <c r="FC40" s="1"/>
      <c r="FD40" s="1"/>
      <c r="FE40" s="1"/>
      <c r="FF40" s="1"/>
      <c r="FG40" s="1"/>
      <c r="FH40" s="1"/>
      <c r="FI40" s="1"/>
      <c r="FJ40" s="1"/>
      <c r="FK40" s="1"/>
      <c r="FL40" s="1"/>
      <c r="FM40" s="1"/>
      <c r="FN40" s="1"/>
      <c r="FO40" s="1"/>
      <c r="FP40" s="1"/>
      <c r="FQ40" s="1"/>
      <c r="FR40" s="1"/>
      <c r="FS40" s="1"/>
      <c r="FT40" s="1"/>
      <c r="FU40" s="1"/>
      <c r="FV40" s="1"/>
      <c r="FW40" s="1"/>
      <c r="FX40" s="1"/>
      <c r="FY40" s="1"/>
      <c r="FZ40" s="1"/>
      <c r="GA40" s="1"/>
      <c r="GB40" s="1"/>
      <c r="GC40" s="1"/>
      <c r="GD40" s="1"/>
      <c r="GE40" s="1"/>
      <c r="GF40" s="1"/>
      <c r="GG40" s="1"/>
      <c r="GH40" s="1"/>
      <c r="GI40" s="1"/>
      <c r="GJ40" s="1"/>
      <c r="GK40" s="1"/>
      <c r="GL40" s="1"/>
      <c r="GM40" s="1"/>
      <c r="GN40" s="1"/>
      <c r="GO40" s="1"/>
      <c r="GP40" s="1"/>
      <c r="GQ40" s="1"/>
      <c r="GR40" s="1"/>
      <c r="GS40" s="1"/>
      <c r="GT40" s="1"/>
      <c r="GU40" s="1"/>
      <c r="GV40" s="1"/>
      <c r="GW40" s="1"/>
      <c r="GX40" s="1"/>
      <c r="GY40" s="1"/>
      <c r="GZ40" s="1"/>
      <c r="HA40" s="1"/>
      <c r="HB40" s="1"/>
      <c r="HC40" s="1"/>
      <c r="HD40" s="1"/>
      <c r="HE40" s="1"/>
      <c r="HF40" s="1"/>
      <c r="HG40" s="1"/>
      <c r="HH40" s="1"/>
      <c r="HI40" s="1"/>
      <c r="HJ40" s="1"/>
      <c r="HK40" s="1"/>
      <c r="HL40" s="1"/>
      <c r="HM40" s="1"/>
      <c r="HN40" s="1"/>
      <c r="HO40" s="1"/>
      <c r="HP40" s="1"/>
      <c r="HQ40" s="1"/>
      <c r="HR40" s="1"/>
      <c r="HS40" s="1"/>
      <c r="HT40" s="1"/>
      <c r="HU40" s="1"/>
      <c r="HV40" s="1"/>
      <c r="HW40" s="1"/>
      <c r="HX40" s="1"/>
      <c r="HY40" s="1"/>
      <c r="HZ40" s="1"/>
      <c r="IA40" s="1"/>
      <c r="IB40" s="1"/>
      <c r="IC40" s="1"/>
      <c r="ID40" s="1"/>
      <c r="IE40" s="1"/>
      <c r="IF40" s="1"/>
      <c r="IG40" s="1"/>
      <c r="IH40" s="1"/>
      <c r="II40" s="1"/>
      <c r="IJ40" s="1"/>
      <c r="IK40" s="1"/>
    </row>
    <row r="41" spans="1:245">
      <c r="A41" s="211" t="s">
        <v>313</v>
      </c>
      <c r="B41" s="117">
        <f t="shared" si="9"/>
        <v>148</v>
      </c>
      <c r="C41" s="114">
        <v>59</v>
      </c>
      <c r="D41" s="114">
        <v>44</v>
      </c>
      <c r="E41" s="114">
        <v>29</v>
      </c>
      <c r="F41" s="114">
        <v>16</v>
      </c>
      <c r="G41" s="114">
        <v>0</v>
      </c>
      <c r="H41" s="114">
        <v>25</v>
      </c>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c r="BC41" s="1"/>
      <c r="BD41" s="1"/>
      <c r="BE41" s="1"/>
      <c r="BF41" s="1"/>
      <c r="BG41" s="1"/>
      <c r="BH41" s="1"/>
      <c r="BI41" s="1"/>
      <c r="BJ41" s="1"/>
      <c r="BK41" s="1"/>
      <c r="BL41" s="1"/>
      <c r="BM41" s="1"/>
      <c r="BN41" s="1"/>
      <c r="BO41" s="1"/>
      <c r="BP41" s="1"/>
      <c r="BQ41" s="1"/>
      <c r="BR41" s="1"/>
      <c r="BS41" s="1"/>
      <c r="BT41" s="1"/>
      <c r="BU41" s="1"/>
      <c r="BV41" s="1"/>
      <c r="BW41" s="1"/>
      <c r="BX41" s="1"/>
      <c r="BY41" s="1"/>
      <c r="BZ41" s="1"/>
      <c r="CA41" s="1"/>
      <c r="CB41" s="1"/>
      <c r="CC41" s="1"/>
      <c r="CD41" s="1"/>
      <c r="CE41" s="1"/>
      <c r="CF41" s="1"/>
      <c r="CG41" s="1"/>
      <c r="CH41" s="1"/>
      <c r="CI41" s="1"/>
      <c r="CJ41" s="1"/>
      <c r="CK41" s="1"/>
      <c r="CL41" s="1"/>
      <c r="CM41" s="1"/>
      <c r="CN41" s="1"/>
      <c r="CO41" s="1"/>
      <c r="CP41" s="1"/>
      <c r="CQ41" s="1"/>
      <c r="CR41" s="1"/>
      <c r="CS41" s="1"/>
      <c r="CT41" s="1"/>
      <c r="CU41" s="1"/>
      <c r="CV41" s="1"/>
      <c r="CW41" s="1"/>
      <c r="CX41" s="1"/>
      <c r="CY41" s="1"/>
      <c r="CZ41" s="1"/>
      <c r="DA41" s="1"/>
      <c r="DB41" s="1"/>
      <c r="DC41" s="1"/>
      <c r="DD41" s="1"/>
      <c r="DE41" s="1"/>
      <c r="DF41" s="1"/>
      <c r="DG41" s="1"/>
      <c r="DH41" s="1"/>
      <c r="DI41" s="1"/>
      <c r="DJ41" s="1"/>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1"/>
      <c r="GQ41" s="1"/>
      <c r="GR41" s="1"/>
      <c r="GS41" s="1"/>
      <c r="GT41" s="1"/>
      <c r="GU41" s="1"/>
      <c r="GV41" s="1"/>
      <c r="GW41" s="1"/>
      <c r="GX41" s="1"/>
      <c r="GY41" s="1"/>
      <c r="GZ41" s="1"/>
      <c r="HA41" s="1"/>
      <c r="HB41" s="1"/>
      <c r="HC41" s="1"/>
      <c r="HD41" s="1"/>
      <c r="HE41" s="1"/>
      <c r="HF41" s="1"/>
      <c r="HG41" s="1"/>
      <c r="HH41" s="1"/>
      <c r="HI41" s="1"/>
      <c r="HJ41" s="1"/>
      <c r="HK41" s="1"/>
      <c r="HL41" s="1"/>
      <c r="HM41" s="1"/>
      <c r="HN41" s="1"/>
      <c r="HO41" s="1"/>
      <c r="HP41" s="1"/>
      <c r="HQ41" s="1"/>
      <c r="HR41" s="1"/>
      <c r="HS41" s="1"/>
      <c r="HT41" s="1"/>
      <c r="HU41" s="1"/>
      <c r="HV41" s="1"/>
      <c r="HW41" s="1"/>
      <c r="HX41" s="1"/>
      <c r="HY41" s="1"/>
      <c r="HZ41" s="1"/>
      <c r="IA41" s="1"/>
      <c r="IB41" s="1"/>
      <c r="IC41" s="1"/>
      <c r="ID41" s="1"/>
      <c r="IE41" s="1"/>
      <c r="IF41" s="1"/>
      <c r="IG41" s="1"/>
      <c r="IH41" s="1"/>
      <c r="II41" s="1"/>
      <c r="IJ41" s="1"/>
      <c r="IK41" s="1"/>
    </row>
    <row r="42" spans="1:245">
      <c r="A42" s="211" t="s">
        <v>283</v>
      </c>
      <c r="B42" s="117">
        <f t="shared" si="9"/>
        <v>594</v>
      </c>
      <c r="C42" s="114">
        <v>227</v>
      </c>
      <c r="D42" s="114">
        <v>200</v>
      </c>
      <c r="E42" s="114">
        <v>78</v>
      </c>
      <c r="F42" s="114">
        <v>82</v>
      </c>
      <c r="G42" s="114">
        <v>7</v>
      </c>
      <c r="H42" s="114">
        <v>108</v>
      </c>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c r="BC42" s="1"/>
      <c r="BD42" s="1"/>
      <c r="BE42" s="1"/>
      <c r="BF42" s="1"/>
      <c r="BG42" s="1"/>
      <c r="BH42" s="1"/>
      <c r="BI42" s="1"/>
      <c r="BJ42" s="1"/>
      <c r="BK42" s="1"/>
      <c r="BL42" s="1"/>
      <c r="BM42" s="1"/>
      <c r="BN42" s="1"/>
      <c r="BO42" s="1"/>
      <c r="BP42" s="1"/>
      <c r="BQ42" s="1"/>
      <c r="BR42" s="1"/>
      <c r="BS42" s="1"/>
      <c r="BT42" s="1"/>
      <c r="BU42" s="1"/>
      <c r="BV42" s="1"/>
      <c r="BW42" s="1"/>
      <c r="BX42" s="1"/>
      <c r="BY42" s="1"/>
      <c r="BZ42" s="1"/>
      <c r="CA42" s="1"/>
      <c r="CB42" s="1"/>
      <c r="CC42" s="1"/>
      <c r="CD42" s="1"/>
      <c r="CE42" s="1"/>
      <c r="CF42" s="1"/>
      <c r="CG42" s="1"/>
      <c r="CH42" s="1"/>
      <c r="CI42" s="1"/>
      <c r="CJ42" s="1"/>
      <c r="CK42" s="1"/>
      <c r="CL42" s="1"/>
      <c r="CM42" s="1"/>
      <c r="CN42" s="1"/>
      <c r="CO42" s="1"/>
      <c r="CP42" s="1"/>
      <c r="CQ42" s="1"/>
      <c r="CR42" s="1"/>
      <c r="CS42" s="1"/>
      <c r="CT42" s="1"/>
      <c r="CU42" s="1"/>
      <c r="CV42" s="1"/>
      <c r="CW42" s="1"/>
      <c r="CX42" s="1"/>
      <c r="CY42" s="1"/>
      <c r="CZ42" s="1"/>
      <c r="DA42" s="1"/>
      <c r="DB42" s="1"/>
      <c r="DC42" s="1"/>
      <c r="DD42" s="1"/>
      <c r="DE42" s="1"/>
      <c r="DF42" s="1"/>
      <c r="DG42" s="1"/>
      <c r="DH42" s="1"/>
      <c r="DI42" s="1"/>
      <c r="DJ42" s="1"/>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1"/>
      <c r="GQ42" s="1"/>
      <c r="GR42" s="1"/>
      <c r="GS42" s="1"/>
      <c r="GT42" s="1"/>
      <c r="GU42" s="1"/>
      <c r="GV42" s="1"/>
      <c r="GW42" s="1"/>
      <c r="GX42" s="1"/>
      <c r="GY42" s="1"/>
      <c r="GZ42" s="1"/>
      <c r="HA42" s="1"/>
      <c r="HB42" s="1"/>
      <c r="HC42" s="1"/>
      <c r="HD42" s="1"/>
      <c r="HE42" s="1"/>
      <c r="HF42" s="1"/>
      <c r="HG42" s="1"/>
      <c r="HH42" s="1"/>
      <c r="HI42" s="1"/>
      <c r="HJ42" s="1"/>
      <c r="HK42" s="1"/>
      <c r="HL42" s="1"/>
      <c r="HM42" s="1"/>
      <c r="HN42" s="1"/>
      <c r="HO42" s="1"/>
      <c r="HP42" s="1"/>
      <c r="HQ42" s="1"/>
      <c r="HR42" s="1"/>
      <c r="HS42" s="1"/>
      <c r="HT42" s="1"/>
      <c r="HU42" s="1"/>
      <c r="HV42" s="1"/>
      <c r="HW42" s="1"/>
      <c r="HX42" s="1"/>
      <c r="HY42" s="1"/>
      <c r="HZ42" s="1"/>
      <c r="IA42" s="1"/>
      <c r="IB42" s="1"/>
      <c r="IC42" s="1"/>
      <c r="ID42" s="1"/>
      <c r="IE42" s="1"/>
      <c r="IF42" s="1"/>
      <c r="IG42" s="1"/>
      <c r="IH42" s="1"/>
      <c r="II42" s="1"/>
      <c r="IJ42" s="1"/>
      <c r="IK42" s="1"/>
    </row>
    <row r="43" spans="1:245">
      <c r="A43" s="222" t="s">
        <v>314</v>
      </c>
      <c r="B43" s="119">
        <f>SUM(B44:B50)</f>
        <v>4839</v>
      </c>
      <c r="C43" s="112">
        <f>SUM(C44:C50)</f>
        <v>1598</v>
      </c>
      <c r="D43" s="112">
        <f t="shared" ref="D43:H43" si="10">SUM(D44:D50)</f>
        <v>1385</v>
      </c>
      <c r="E43" s="112">
        <f t="shared" si="10"/>
        <v>825</v>
      </c>
      <c r="F43" s="112">
        <f t="shared" si="10"/>
        <v>1005</v>
      </c>
      <c r="G43" s="112">
        <f t="shared" si="10"/>
        <v>26</v>
      </c>
      <c r="H43" s="112">
        <f t="shared" si="10"/>
        <v>964</v>
      </c>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c r="BC43" s="1"/>
      <c r="BD43" s="1"/>
      <c r="BE43" s="1"/>
      <c r="BF43" s="1"/>
      <c r="BG43" s="1"/>
      <c r="BH43" s="1"/>
      <c r="BI43" s="1"/>
      <c r="BJ43" s="1"/>
      <c r="BK43" s="1"/>
      <c r="BL43" s="1"/>
      <c r="BM43" s="1"/>
      <c r="BN43" s="1"/>
      <c r="BO43" s="1"/>
      <c r="BP43" s="1"/>
      <c r="BQ43" s="1"/>
      <c r="BR43" s="1"/>
      <c r="BS43" s="1"/>
      <c r="BT43" s="1"/>
      <c r="BU43" s="1"/>
      <c r="BV43" s="1"/>
      <c r="BW43" s="1"/>
      <c r="BX43" s="1"/>
      <c r="BY43" s="1"/>
      <c r="BZ43" s="1"/>
      <c r="CA43" s="1"/>
      <c r="CB43" s="1"/>
      <c r="CC43" s="1"/>
      <c r="CD43" s="1"/>
      <c r="CE43" s="1"/>
      <c r="CF43" s="1"/>
      <c r="CG43" s="1"/>
      <c r="CH43" s="1"/>
      <c r="CI43" s="1"/>
      <c r="CJ43" s="1"/>
      <c r="CK43" s="1"/>
      <c r="CL43" s="1"/>
      <c r="CM43" s="1"/>
      <c r="CN43" s="1"/>
      <c r="CO43" s="1"/>
      <c r="CP43" s="1"/>
      <c r="CQ43" s="1"/>
      <c r="CR43" s="1"/>
      <c r="CS43" s="1"/>
      <c r="CT43" s="1"/>
      <c r="CU43" s="1"/>
      <c r="CV43" s="1"/>
      <c r="CW43" s="1"/>
      <c r="CX43" s="1"/>
      <c r="CY43" s="1"/>
      <c r="CZ43" s="1"/>
      <c r="DA43" s="1"/>
      <c r="DB43" s="1"/>
      <c r="DC43" s="1"/>
      <c r="DD43" s="1"/>
      <c r="DE43" s="1"/>
      <c r="DF43" s="1"/>
      <c r="DG43" s="1"/>
      <c r="DH43" s="1"/>
      <c r="DI43" s="1"/>
      <c r="DJ43" s="1"/>
      <c r="DK43" s="1"/>
      <c r="DL43" s="1"/>
      <c r="DM43" s="1"/>
      <c r="DN43" s="1"/>
      <c r="DO43" s="1"/>
      <c r="DP43" s="1"/>
      <c r="DQ43" s="1"/>
      <c r="DR43" s="1"/>
      <c r="DS43" s="1"/>
      <c r="DT43" s="1"/>
      <c r="DU43" s="1"/>
      <c r="DV43" s="1"/>
      <c r="DW43" s="1"/>
      <c r="DX43" s="1"/>
      <c r="DY43" s="1"/>
      <c r="DZ43" s="1"/>
      <c r="EA43" s="1"/>
      <c r="EB43" s="1"/>
      <c r="EC43" s="1"/>
      <c r="ED43" s="1"/>
      <c r="EE43" s="1"/>
      <c r="EF43" s="1"/>
      <c r="EG43" s="1"/>
      <c r="EH43" s="1"/>
      <c r="EI43" s="1"/>
      <c r="EJ43" s="1"/>
      <c r="EK43" s="1"/>
      <c r="EL43" s="1"/>
      <c r="EM43" s="1"/>
      <c r="EN43" s="1"/>
      <c r="EO43" s="1"/>
      <c r="EP43" s="1"/>
      <c r="EQ43" s="1"/>
      <c r="ER43" s="1"/>
      <c r="ES43" s="1"/>
      <c r="ET43" s="1"/>
      <c r="EU43" s="1"/>
      <c r="EV43" s="1"/>
      <c r="EW43" s="1"/>
      <c r="EX43" s="1"/>
      <c r="EY43" s="1"/>
      <c r="EZ43" s="1"/>
      <c r="FA43" s="1"/>
      <c r="FB43" s="1"/>
      <c r="FC43" s="1"/>
      <c r="FD43" s="1"/>
      <c r="FE43" s="1"/>
      <c r="FF43" s="1"/>
      <c r="FG43" s="1"/>
      <c r="FH43" s="1"/>
      <c r="FI43" s="1"/>
      <c r="FJ43" s="1"/>
      <c r="FK43" s="1"/>
      <c r="FL43" s="1"/>
      <c r="FM43" s="1"/>
      <c r="FN43" s="1"/>
      <c r="FO43" s="1"/>
      <c r="FP43" s="1"/>
      <c r="FQ43" s="1"/>
      <c r="FR43" s="1"/>
      <c r="FS43" s="1"/>
      <c r="FT43" s="1"/>
      <c r="FU43" s="1"/>
      <c r="FV43" s="1"/>
      <c r="FW43" s="1"/>
      <c r="FX43" s="1"/>
      <c r="FY43" s="1"/>
      <c r="FZ43" s="1"/>
      <c r="GA43" s="1"/>
      <c r="GB43" s="1"/>
      <c r="GC43" s="1"/>
      <c r="GD43" s="1"/>
      <c r="GE43" s="1"/>
      <c r="GF43" s="1"/>
      <c r="GG43" s="1"/>
      <c r="GH43" s="1"/>
      <c r="GI43" s="1"/>
      <c r="GJ43" s="1"/>
      <c r="GK43" s="1"/>
      <c r="GL43" s="1"/>
      <c r="GM43" s="1"/>
      <c r="GN43" s="1"/>
      <c r="GO43" s="1"/>
      <c r="GP43" s="1"/>
      <c r="GQ43" s="1"/>
      <c r="GR43" s="1"/>
      <c r="GS43" s="1"/>
      <c r="GT43" s="1"/>
      <c r="GU43" s="1"/>
      <c r="GV43" s="1"/>
      <c r="GW43" s="1"/>
      <c r="GX43" s="1"/>
      <c r="GY43" s="1"/>
      <c r="GZ43" s="1"/>
      <c r="HA43" s="1"/>
      <c r="HB43" s="1"/>
      <c r="HC43" s="1"/>
      <c r="HD43" s="1"/>
      <c r="HE43" s="1"/>
      <c r="HF43" s="1"/>
      <c r="HG43" s="1"/>
      <c r="HH43" s="1"/>
      <c r="HI43" s="1"/>
      <c r="HJ43" s="1"/>
      <c r="HK43" s="1"/>
      <c r="HL43" s="1"/>
      <c r="HM43" s="1"/>
      <c r="HN43" s="1"/>
      <c r="HO43" s="1"/>
      <c r="HP43" s="1"/>
      <c r="HQ43" s="1"/>
      <c r="HR43" s="1"/>
      <c r="HS43" s="1"/>
      <c r="HT43" s="1"/>
      <c r="HU43" s="1"/>
      <c r="HV43" s="1"/>
      <c r="HW43" s="1"/>
      <c r="HX43" s="1"/>
      <c r="HY43" s="1"/>
      <c r="HZ43" s="1"/>
      <c r="IA43" s="1"/>
      <c r="IB43" s="1"/>
      <c r="IC43" s="1"/>
      <c r="ID43" s="1"/>
      <c r="IE43" s="1"/>
      <c r="IF43" s="1"/>
      <c r="IG43" s="1"/>
      <c r="IH43" s="1"/>
      <c r="II43" s="1"/>
      <c r="IJ43" s="1"/>
      <c r="IK43" s="1"/>
    </row>
    <row r="44" spans="1:245">
      <c r="A44" s="211" t="s">
        <v>291</v>
      </c>
      <c r="B44" s="117">
        <f t="shared" ref="B44:B50" si="11">SUM(C44:G44)</f>
        <v>1487</v>
      </c>
      <c r="C44" s="114">
        <v>451</v>
      </c>
      <c r="D44" s="114">
        <v>376</v>
      </c>
      <c r="E44" s="114">
        <v>241</v>
      </c>
      <c r="F44" s="114">
        <v>415</v>
      </c>
      <c r="G44" s="114">
        <v>4</v>
      </c>
      <c r="H44" s="114">
        <v>309</v>
      </c>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
      <c r="CP44" s="1"/>
      <c r="CQ44" s="1"/>
      <c r="CR44" s="1"/>
      <c r="CS44" s="1"/>
      <c r="CT44" s="1"/>
      <c r="CU44" s="1"/>
      <c r="CV44" s="1"/>
      <c r="CW44" s="1"/>
      <c r="CX44" s="1"/>
      <c r="CY44" s="1"/>
      <c r="CZ44" s="1"/>
      <c r="DA44" s="1"/>
      <c r="DB44" s="1"/>
      <c r="DC44" s="1"/>
      <c r="DD44" s="1"/>
      <c r="DE44" s="1"/>
      <c r="DF44" s="1"/>
      <c r="DG44" s="1"/>
      <c r="DH44" s="1"/>
      <c r="DI44" s="1"/>
      <c r="DJ44" s="1"/>
      <c r="DK44" s="1"/>
      <c r="DL44" s="1"/>
      <c r="DM44" s="1"/>
      <c r="DN44" s="1"/>
      <c r="DO44" s="1"/>
      <c r="DP44" s="1"/>
      <c r="DQ44" s="1"/>
      <c r="DR44" s="1"/>
      <c r="DS44" s="1"/>
      <c r="DT44" s="1"/>
      <c r="DU44" s="1"/>
      <c r="DV44" s="1"/>
      <c r="DW44" s="1"/>
      <c r="DX44" s="1"/>
      <c r="DY44" s="1"/>
      <c r="DZ44" s="1"/>
      <c r="EA44" s="1"/>
      <c r="EB44" s="1"/>
      <c r="EC44" s="1"/>
      <c r="ED44" s="1"/>
      <c r="EE44" s="1"/>
      <c r="EF44" s="1"/>
      <c r="EG44" s="1"/>
      <c r="EH44" s="1"/>
      <c r="EI44" s="1"/>
      <c r="EJ44" s="1"/>
      <c r="EK44" s="1"/>
      <c r="EL44" s="1"/>
      <c r="EM44" s="1"/>
      <c r="EN44" s="1"/>
      <c r="EO44" s="1"/>
      <c r="EP44" s="1"/>
      <c r="EQ44" s="1"/>
      <c r="ER44" s="1"/>
      <c r="ES44" s="1"/>
      <c r="ET44" s="1"/>
      <c r="EU44" s="1"/>
      <c r="EV44" s="1"/>
      <c r="EW44" s="1"/>
      <c r="EX44" s="1"/>
      <c r="EY44" s="1"/>
      <c r="EZ44" s="1"/>
      <c r="FA44" s="1"/>
      <c r="FB44" s="1"/>
      <c r="FC44" s="1"/>
      <c r="FD44" s="1"/>
      <c r="FE44" s="1"/>
      <c r="FF44" s="1"/>
      <c r="FG44" s="1"/>
      <c r="FH44" s="1"/>
      <c r="FI44" s="1"/>
      <c r="FJ44" s="1"/>
      <c r="FK44" s="1"/>
      <c r="FL44" s="1"/>
      <c r="FM44" s="1"/>
      <c r="FN44" s="1"/>
      <c r="FO44" s="1"/>
      <c r="FP44" s="1"/>
      <c r="FQ44" s="1"/>
      <c r="FR44" s="1"/>
      <c r="FS44" s="1"/>
      <c r="FT44" s="1"/>
      <c r="FU44" s="1"/>
      <c r="FV44" s="1"/>
      <c r="FW44" s="1"/>
      <c r="FX44" s="1"/>
      <c r="FY44" s="1"/>
      <c r="FZ44" s="1"/>
      <c r="GA44" s="1"/>
      <c r="GB44" s="1"/>
      <c r="GC44" s="1"/>
      <c r="GD44" s="1"/>
      <c r="GE44" s="1"/>
      <c r="GF44" s="1"/>
      <c r="GG44" s="1"/>
      <c r="GH44" s="1"/>
      <c r="GI44" s="1"/>
      <c r="GJ44" s="1"/>
      <c r="GK44" s="1"/>
      <c r="GL44" s="1"/>
      <c r="GM44" s="1"/>
      <c r="GN44" s="1"/>
      <c r="GO44" s="1"/>
      <c r="GP44" s="1"/>
      <c r="GQ44" s="1"/>
      <c r="GR44" s="1"/>
      <c r="GS44" s="1"/>
      <c r="GT44" s="1"/>
      <c r="GU44" s="1"/>
      <c r="GV44" s="1"/>
      <c r="GW44" s="1"/>
      <c r="GX44" s="1"/>
      <c r="GY44" s="1"/>
      <c r="GZ44" s="1"/>
      <c r="HA44" s="1"/>
      <c r="HB44" s="1"/>
      <c r="HC44" s="1"/>
      <c r="HD44" s="1"/>
      <c r="HE44" s="1"/>
      <c r="HF44" s="1"/>
      <c r="HG44" s="1"/>
      <c r="HH44" s="1"/>
      <c r="HI44" s="1"/>
      <c r="HJ44" s="1"/>
      <c r="HK44" s="1"/>
      <c r="HL44" s="1"/>
      <c r="HM44" s="1"/>
      <c r="HN44" s="1"/>
      <c r="HO44" s="1"/>
      <c r="HP44" s="1"/>
      <c r="HQ44" s="1"/>
      <c r="HR44" s="1"/>
      <c r="HS44" s="1"/>
      <c r="HT44" s="1"/>
      <c r="HU44" s="1"/>
      <c r="HV44" s="1"/>
      <c r="HW44" s="1"/>
      <c r="HX44" s="1"/>
      <c r="HY44" s="1"/>
      <c r="HZ44" s="1"/>
      <c r="IA44" s="1"/>
      <c r="IB44" s="1"/>
      <c r="IC44" s="1"/>
      <c r="ID44" s="1"/>
      <c r="IE44" s="1"/>
      <c r="IF44" s="1"/>
      <c r="IG44" s="1"/>
      <c r="IH44" s="1"/>
      <c r="II44" s="1"/>
      <c r="IJ44" s="1"/>
      <c r="IK44" s="1"/>
    </row>
    <row r="45" spans="1:245">
      <c r="A45" s="211" t="s">
        <v>285</v>
      </c>
      <c r="B45" s="117">
        <f t="shared" si="11"/>
        <v>324</v>
      </c>
      <c r="C45" s="114">
        <v>106</v>
      </c>
      <c r="D45" s="114">
        <v>126</v>
      </c>
      <c r="E45" s="114">
        <v>54</v>
      </c>
      <c r="F45" s="114">
        <v>35</v>
      </c>
      <c r="G45" s="114">
        <v>3</v>
      </c>
      <c r="H45" s="114">
        <v>54</v>
      </c>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c r="CQ45" s="1"/>
      <c r="CR45" s="1"/>
      <c r="CS45" s="1"/>
      <c r="CT45" s="1"/>
      <c r="CU45" s="1"/>
      <c r="CV45" s="1"/>
      <c r="CW45" s="1"/>
      <c r="CX45" s="1"/>
      <c r="CY45" s="1"/>
      <c r="CZ45" s="1"/>
      <c r="DA45" s="1"/>
      <c r="DB45" s="1"/>
      <c r="DC45" s="1"/>
      <c r="DD45" s="1"/>
      <c r="DE45" s="1"/>
      <c r="DF45" s="1"/>
      <c r="DG45" s="1"/>
      <c r="DH45" s="1"/>
      <c r="DI45" s="1"/>
      <c r="DJ45" s="1"/>
      <c r="DK45" s="1"/>
      <c r="DL45" s="1"/>
      <c r="DM45" s="1"/>
      <c r="DN45" s="1"/>
      <c r="DO45" s="1"/>
      <c r="DP45" s="1"/>
      <c r="DQ45" s="1"/>
      <c r="DR45" s="1"/>
      <c r="DS45" s="1"/>
      <c r="DT45" s="1"/>
      <c r="DU45" s="1"/>
      <c r="DV45" s="1"/>
      <c r="DW45" s="1"/>
      <c r="DX45" s="1"/>
      <c r="DY45" s="1"/>
      <c r="DZ45" s="1"/>
      <c r="EA45" s="1"/>
      <c r="EB45" s="1"/>
      <c r="EC45" s="1"/>
      <c r="ED45" s="1"/>
      <c r="EE45" s="1"/>
      <c r="EF45" s="1"/>
      <c r="EG45" s="1"/>
      <c r="EH45" s="1"/>
      <c r="EI45" s="1"/>
      <c r="EJ45" s="1"/>
      <c r="EK45" s="1"/>
      <c r="EL45" s="1"/>
      <c r="EM45" s="1"/>
      <c r="EN45" s="1"/>
      <c r="EO45" s="1"/>
      <c r="EP45" s="1"/>
      <c r="EQ45" s="1"/>
      <c r="ER45" s="1"/>
      <c r="ES45" s="1"/>
      <c r="ET45" s="1"/>
      <c r="EU45" s="1"/>
      <c r="EV45" s="1"/>
      <c r="EW45" s="1"/>
      <c r="EX45" s="1"/>
      <c r="EY45" s="1"/>
      <c r="EZ45" s="1"/>
      <c r="FA45" s="1"/>
      <c r="FB45" s="1"/>
      <c r="FC45" s="1"/>
      <c r="FD45" s="1"/>
      <c r="FE45" s="1"/>
      <c r="FF45" s="1"/>
      <c r="FG45" s="1"/>
      <c r="FH45" s="1"/>
      <c r="FI45" s="1"/>
      <c r="FJ45" s="1"/>
      <c r="FK45" s="1"/>
      <c r="FL45" s="1"/>
      <c r="FM45" s="1"/>
      <c r="FN45" s="1"/>
      <c r="FO45" s="1"/>
      <c r="FP45" s="1"/>
      <c r="FQ45" s="1"/>
      <c r="FR45" s="1"/>
      <c r="FS45" s="1"/>
      <c r="FT45" s="1"/>
      <c r="FU45" s="1"/>
      <c r="FV45" s="1"/>
      <c r="FW45" s="1"/>
      <c r="FX45" s="1"/>
      <c r="FY45" s="1"/>
      <c r="FZ45" s="1"/>
      <c r="GA45" s="1"/>
      <c r="GB45" s="1"/>
      <c r="GC45" s="1"/>
      <c r="GD45" s="1"/>
      <c r="GE45" s="1"/>
      <c r="GF45" s="1"/>
      <c r="GG45" s="1"/>
      <c r="GH45" s="1"/>
      <c r="GI45" s="1"/>
      <c r="GJ45" s="1"/>
      <c r="GK45" s="1"/>
      <c r="GL45" s="1"/>
      <c r="GM45" s="1"/>
      <c r="GN45" s="1"/>
      <c r="GO45" s="1"/>
      <c r="GP45" s="1"/>
      <c r="GQ45" s="1"/>
      <c r="GR45" s="1"/>
      <c r="GS45" s="1"/>
      <c r="GT45" s="1"/>
      <c r="GU45" s="1"/>
      <c r="GV45" s="1"/>
      <c r="GW45" s="1"/>
      <c r="GX45" s="1"/>
      <c r="GY45" s="1"/>
      <c r="GZ45" s="1"/>
      <c r="HA45" s="1"/>
      <c r="HB45" s="1"/>
      <c r="HC45" s="1"/>
      <c r="HD45" s="1"/>
      <c r="HE45" s="1"/>
      <c r="HF45" s="1"/>
      <c r="HG45" s="1"/>
      <c r="HH45" s="1"/>
      <c r="HI45" s="1"/>
      <c r="HJ45" s="1"/>
      <c r="HK45" s="1"/>
      <c r="HL45" s="1"/>
      <c r="HM45" s="1"/>
      <c r="HN45" s="1"/>
      <c r="HO45" s="1"/>
      <c r="HP45" s="1"/>
      <c r="HQ45" s="1"/>
      <c r="HR45" s="1"/>
      <c r="HS45" s="1"/>
      <c r="HT45" s="1"/>
      <c r="HU45" s="1"/>
      <c r="HV45" s="1"/>
      <c r="HW45" s="1"/>
      <c r="HX45" s="1"/>
      <c r="HY45" s="1"/>
      <c r="HZ45" s="1"/>
      <c r="IA45" s="1"/>
      <c r="IB45" s="1"/>
      <c r="IC45" s="1"/>
      <c r="ID45" s="1"/>
      <c r="IE45" s="1"/>
      <c r="IF45" s="1"/>
      <c r="IG45" s="1"/>
      <c r="IH45" s="1"/>
      <c r="II45" s="1"/>
      <c r="IJ45" s="1"/>
      <c r="IK45" s="1"/>
    </row>
    <row r="46" spans="1:245">
      <c r="A46" s="211" t="s">
        <v>286</v>
      </c>
      <c r="B46" s="117">
        <f t="shared" si="11"/>
        <v>285</v>
      </c>
      <c r="C46" s="114">
        <v>122</v>
      </c>
      <c r="D46" s="114">
        <v>88</v>
      </c>
      <c r="E46" s="114">
        <v>51</v>
      </c>
      <c r="F46" s="114">
        <v>23</v>
      </c>
      <c r="G46" s="114">
        <v>1</v>
      </c>
      <c r="H46" s="114">
        <v>49</v>
      </c>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c r="CL46" s="1"/>
      <c r="CM46" s="1"/>
      <c r="CN46" s="1"/>
      <c r="CO46" s="1"/>
      <c r="CP46" s="1"/>
      <c r="CQ46" s="1"/>
      <c r="CR46" s="1"/>
      <c r="CS46" s="1"/>
      <c r="CT46" s="1"/>
      <c r="CU46" s="1"/>
      <c r="CV46" s="1"/>
      <c r="CW46" s="1"/>
      <c r="CX46" s="1"/>
      <c r="CY46" s="1"/>
      <c r="CZ46" s="1"/>
      <c r="DA46" s="1"/>
      <c r="DB46" s="1"/>
      <c r="DC46" s="1"/>
      <c r="DD46" s="1"/>
      <c r="DE46" s="1"/>
      <c r="DF46" s="1"/>
      <c r="DG46" s="1"/>
      <c r="DH46" s="1"/>
      <c r="DI46" s="1"/>
      <c r="DJ46" s="1"/>
      <c r="DK46" s="1"/>
      <c r="DL46" s="1"/>
      <c r="DM46" s="1"/>
      <c r="DN46" s="1"/>
      <c r="DO46" s="1"/>
      <c r="DP46" s="1"/>
      <c r="DQ46" s="1"/>
      <c r="DR46" s="1"/>
      <c r="DS46" s="1"/>
      <c r="DT46" s="1"/>
      <c r="DU46" s="1"/>
      <c r="DV46" s="1"/>
      <c r="DW46" s="1"/>
      <c r="DX46" s="1"/>
      <c r="DY46" s="1"/>
      <c r="DZ46" s="1"/>
      <c r="EA46" s="1"/>
      <c r="EB46" s="1"/>
      <c r="EC46" s="1"/>
      <c r="ED46" s="1"/>
      <c r="EE46" s="1"/>
      <c r="EF46" s="1"/>
      <c r="EG46" s="1"/>
      <c r="EH46" s="1"/>
      <c r="EI46" s="1"/>
      <c r="EJ46" s="1"/>
      <c r="EK46" s="1"/>
      <c r="EL46" s="1"/>
      <c r="EM46" s="1"/>
      <c r="EN46" s="1"/>
      <c r="EO46" s="1"/>
      <c r="EP46" s="1"/>
      <c r="EQ46" s="1"/>
      <c r="ER46" s="1"/>
      <c r="ES46" s="1"/>
      <c r="ET46" s="1"/>
      <c r="EU46" s="1"/>
      <c r="EV46" s="1"/>
      <c r="EW46" s="1"/>
      <c r="EX46" s="1"/>
      <c r="EY46" s="1"/>
      <c r="EZ46" s="1"/>
      <c r="FA46" s="1"/>
      <c r="FB46" s="1"/>
      <c r="FC46" s="1"/>
      <c r="FD46" s="1"/>
      <c r="FE46" s="1"/>
      <c r="FF46" s="1"/>
      <c r="FG46" s="1"/>
      <c r="FH46" s="1"/>
      <c r="FI46" s="1"/>
      <c r="FJ46" s="1"/>
      <c r="FK46" s="1"/>
      <c r="FL46" s="1"/>
      <c r="FM46" s="1"/>
      <c r="FN46" s="1"/>
      <c r="FO46" s="1"/>
      <c r="FP46" s="1"/>
      <c r="FQ46" s="1"/>
      <c r="FR46" s="1"/>
      <c r="FS46" s="1"/>
      <c r="FT46" s="1"/>
      <c r="FU46" s="1"/>
      <c r="FV46" s="1"/>
      <c r="FW46" s="1"/>
      <c r="FX46" s="1"/>
      <c r="FY46" s="1"/>
      <c r="FZ46" s="1"/>
      <c r="GA46" s="1"/>
      <c r="GB46" s="1"/>
      <c r="GC46" s="1"/>
      <c r="GD46" s="1"/>
      <c r="GE46" s="1"/>
      <c r="GF46" s="1"/>
      <c r="GG46" s="1"/>
      <c r="GH46" s="1"/>
      <c r="GI46" s="1"/>
      <c r="GJ46" s="1"/>
      <c r="GK46" s="1"/>
      <c r="GL46" s="1"/>
      <c r="GM46" s="1"/>
      <c r="GN46" s="1"/>
      <c r="GO46" s="1"/>
      <c r="GP46" s="1"/>
      <c r="GQ46" s="1"/>
      <c r="GR46" s="1"/>
      <c r="GS46" s="1"/>
      <c r="GT46" s="1"/>
      <c r="GU46" s="1"/>
      <c r="GV46" s="1"/>
      <c r="GW46" s="1"/>
      <c r="GX46" s="1"/>
      <c r="GY46" s="1"/>
      <c r="GZ46" s="1"/>
      <c r="HA46" s="1"/>
      <c r="HB46" s="1"/>
      <c r="HC46" s="1"/>
      <c r="HD46" s="1"/>
      <c r="HE46" s="1"/>
      <c r="HF46" s="1"/>
      <c r="HG46" s="1"/>
      <c r="HH46" s="1"/>
      <c r="HI46" s="1"/>
      <c r="HJ46" s="1"/>
      <c r="HK46" s="1"/>
      <c r="HL46" s="1"/>
      <c r="HM46" s="1"/>
      <c r="HN46" s="1"/>
      <c r="HO46" s="1"/>
      <c r="HP46" s="1"/>
      <c r="HQ46" s="1"/>
      <c r="HR46" s="1"/>
      <c r="HS46" s="1"/>
      <c r="HT46" s="1"/>
      <c r="HU46" s="1"/>
      <c r="HV46" s="1"/>
      <c r="HW46" s="1"/>
      <c r="HX46" s="1"/>
      <c r="HY46" s="1"/>
      <c r="HZ46" s="1"/>
      <c r="IA46" s="1"/>
      <c r="IB46" s="1"/>
      <c r="IC46" s="1"/>
      <c r="ID46" s="1"/>
      <c r="IE46" s="1"/>
      <c r="IF46" s="1"/>
      <c r="IG46" s="1"/>
      <c r="IH46" s="1"/>
      <c r="II46" s="1"/>
      <c r="IJ46" s="1"/>
      <c r="IK46" s="1"/>
    </row>
    <row r="47" spans="1:245">
      <c r="A47" s="211" t="s">
        <v>287</v>
      </c>
      <c r="B47" s="117">
        <f t="shared" si="11"/>
        <v>679</v>
      </c>
      <c r="C47" s="114">
        <v>206</v>
      </c>
      <c r="D47" s="114">
        <v>241</v>
      </c>
      <c r="E47" s="114">
        <v>141</v>
      </c>
      <c r="F47" s="114">
        <v>89</v>
      </c>
      <c r="G47" s="114">
        <v>2</v>
      </c>
      <c r="H47" s="114">
        <v>131</v>
      </c>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c r="BW47" s="1"/>
      <c r="BX47" s="1"/>
      <c r="BY47" s="1"/>
      <c r="BZ47" s="1"/>
      <c r="CA47" s="1"/>
      <c r="CB47" s="1"/>
      <c r="CC47" s="1"/>
      <c r="CD47" s="1"/>
      <c r="CE47" s="1"/>
      <c r="CF47" s="1"/>
      <c r="CG47" s="1"/>
      <c r="CH47" s="1"/>
      <c r="CI47" s="1"/>
      <c r="CJ47" s="1"/>
      <c r="CK47" s="1"/>
      <c r="CL47" s="1"/>
      <c r="CM47" s="1"/>
      <c r="CN47" s="1"/>
      <c r="CO47" s="1"/>
      <c r="CP47" s="1"/>
      <c r="CQ47" s="1"/>
      <c r="CR47" s="1"/>
      <c r="CS47" s="1"/>
      <c r="CT47" s="1"/>
      <c r="CU47" s="1"/>
      <c r="CV47" s="1"/>
      <c r="CW47" s="1"/>
      <c r="CX47" s="1"/>
      <c r="CY47" s="1"/>
      <c r="CZ47" s="1"/>
      <c r="DA47" s="1"/>
      <c r="DB47" s="1"/>
      <c r="DC47" s="1"/>
      <c r="DD47" s="1"/>
      <c r="DE47" s="1"/>
      <c r="DF47" s="1"/>
      <c r="DG47" s="1"/>
      <c r="DH47" s="1"/>
      <c r="DI47" s="1"/>
      <c r="DJ47" s="1"/>
      <c r="DK47" s="1"/>
      <c r="DL47" s="1"/>
      <c r="DM47" s="1"/>
      <c r="DN47" s="1"/>
      <c r="DO47" s="1"/>
      <c r="DP47" s="1"/>
      <c r="DQ47" s="1"/>
      <c r="DR47" s="1"/>
      <c r="DS47" s="1"/>
      <c r="DT47" s="1"/>
      <c r="DU47" s="1"/>
      <c r="DV47" s="1"/>
      <c r="DW47" s="1"/>
      <c r="DX47" s="1"/>
      <c r="DY47" s="1"/>
      <c r="DZ47" s="1"/>
      <c r="EA47" s="1"/>
      <c r="EB47" s="1"/>
      <c r="EC47" s="1"/>
      <c r="ED47" s="1"/>
      <c r="EE47" s="1"/>
      <c r="EF47" s="1"/>
      <c r="EG47" s="1"/>
      <c r="EH47" s="1"/>
      <c r="EI47" s="1"/>
      <c r="EJ47" s="1"/>
      <c r="EK47" s="1"/>
      <c r="EL47" s="1"/>
      <c r="EM47" s="1"/>
      <c r="EN47" s="1"/>
      <c r="EO47" s="1"/>
      <c r="EP47" s="1"/>
      <c r="EQ47" s="1"/>
      <c r="ER47" s="1"/>
      <c r="ES47" s="1"/>
      <c r="ET47" s="1"/>
      <c r="EU47" s="1"/>
      <c r="EV47" s="1"/>
      <c r="EW47" s="1"/>
      <c r="EX47" s="1"/>
      <c r="EY47" s="1"/>
      <c r="EZ47" s="1"/>
      <c r="FA47" s="1"/>
      <c r="FB47" s="1"/>
      <c r="FC47" s="1"/>
      <c r="FD47" s="1"/>
      <c r="FE47" s="1"/>
      <c r="FF47" s="1"/>
      <c r="FG47" s="1"/>
      <c r="FH47" s="1"/>
      <c r="FI47" s="1"/>
      <c r="FJ47" s="1"/>
      <c r="FK47" s="1"/>
      <c r="FL47" s="1"/>
      <c r="FM47" s="1"/>
      <c r="FN47" s="1"/>
      <c r="FO47" s="1"/>
      <c r="FP47" s="1"/>
      <c r="FQ47" s="1"/>
      <c r="FR47" s="1"/>
      <c r="FS47" s="1"/>
      <c r="FT47" s="1"/>
      <c r="FU47" s="1"/>
      <c r="FV47" s="1"/>
      <c r="FW47" s="1"/>
      <c r="FX47" s="1"/>
      <c r="FY47" s="1"/>
      <c r="FZ47" s="1"/>
      <c r="GA47" s="1"/>
      <c r="GB47" s="1"/>
      <c r="GC47" s="1"/>
      <c r="GD47" s="1"/>
      <c r="GE47" s="1"/>
      <c r="GF47" s="1"/>
      <c r="GG47" s="1"/>
      <c r="GH47" s="1"/>
      <c r="GI47" s="1"/>
      <c r="GJ47" s="1"/>
      <c r="GK47" s="1"/>
      <c r="GL47" s="1"/>
      <c r="GM47" s="1"/>
      <c r="GN47" s="1"/>
      <c r="GO47" s="1"/>
      <c r="GP47" s="1"/>
      <c r="GQ47" s="1"/>
      <c r="GR47" s="1"/>
      <c r="GS47" s="1"/>
      <c r="GT47" s="1"/>
      <c r="GU47" s="1"/>
      <c r="GV47" s="1"/>
      <c r="GW47" s="1"/>
      <c r="GX47" s="1"/>
      <c r="GY47" s="1"/>
      <c r="GZ47" s="1"/>
      <c r="HA47" s="1"/>
      <c r="HB47" s="1"/>
      <c r="HC47" s="1"/>
      <c r="HD47" s="1"/>
      <c r="HE47" s="1"/>
      <c r="HF47" s="1"/>
      <c r="HG47" s="1"/>
      <c r="HH47" s="1"/>
      <c r="HI47" s="1"/>
      <c r="HJ47" s="1"/>
      <c r="HK47" s="1"/>
      <c r="HL47" s="1"/>
      <c r="HM47" s="1"/>
      <c r="HN47" s="1"/>
      <c r="HO47" s="1"/>
      <c r="HP47" s="1"/>
      <c r="HQ47" s="1"/>
      <c r="HR47" s="1"/>
      <c r="HS47" s="1"/>
      <c r="HT47" s="1"/>
      <c r="HU47" s="1"/>
      <c r="HV47" s="1"/>
      <c r="HW47" s="1"/>
      <c r="HX47" s="1"/>
      <c r="HY47" s="1"/>
      <c r="HZ47" s="1"/>
      <c r="IA47" s="1"/>
      <c r="IB47" s="1"/>
      <c r="IC47" s="1"/>
      <c r="ID47" s="1"/>
      <c r="IE47" s="1"/>
      <c r="IF47" s="1"/>
      <c r="IG47" s="1"/>
      <c r="IH47" s="1"/>
      <c r="II47" s="1"/>
      <c r="IJ47" s="1"/>
      <c r="IK47" s="1"/>
    </row>
    <row r="48" spans="1:245">
      <c r="A48" s="234" t="s">
        <v>288</v>
      </c>
      <c r="B48" s="117">
        <f t="shared" si="11"/>
        <v>467</v>
      </c>
      <c r="C48" s="114">
        <v>201</v>
      </c>
      <c r="D48" s="114">
        <v>96</v>
      </c>
      <c r="E48" s="114">
        <v>78</v>
      </c>
      <c r="F48" s="114">
        <v>87</v>
      </c>
      <c r="G48" s="114">
        <v>5</v>
      </c>
      <c r="H48" s="114">
        <v>90</v>
      </c>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c r="CB48" s="1"/>
      <c r="CC48" s="1"/>
      <c r="CD48" s="1"/>
      <c r="CE48" s="1"/>
      <c r="CF48" s="1"/>
      <c r="CG48" s="1"/>
      <c r="CH48" s="1"/>
      <c r="CI48" s="1"/>
      <c r="CJ48" s="1"/>
      <c r="CK48" s="1"/>
      <c r="CL48" s="1"/>
      <c r="CM48" s="1"/>
      <c r="CN48" s="1"/>
      <c r="CO48" s="1"/>
      <c r="CP48" s="1"/>
      <c r="CQ48" s="1"/>
      <c r="CR48" s="1"/>
      <c r="CS48" s="1"/>
      <c r="CT48" s="1"/>
      <c r="CU48" s="1"/>
      <c r="CV48" s="1"/>
      <c r="CW48" s="1"/>
      <c r="CX48" s="1"/>
      <c r="CY48" s="1"/>
      <c r="CZ48" s="1"/>
      <c r="DA48" s="1"/>
      <c r="DB48" s="1"/>
      <c r="DC48" s="1"/>
      <c r="DD48" s="1"/>
      <c r="DE48" s="1"/>
      <c r="DF48" s="1"/>
      <c r="DG48" s="1"/>
      <c r="DH48" s="1"/>
      <c r="DI48" s="1"/>
      <c r="DJ48" s="1"/>
      <c r="DK48" s="1"/>
      <c r="DL48" s="1"/>
      <c r="DM48" s="1"/>
      <c r="DN48" s="1"/>
      <c r="DO48" s="1"/>
      <c r="DP48" s="1"/>
      <c r="DQ48" s="1"/>
      <c r="DR48" s="1"/>
      <c r="DS48" s="1"/>
      <c r="DT48" s="1"/>
      <c r="DU48" s="1"/>
      <c r="DV48" s="1"/>
      <c r="DW48" s="1"/>
      <c r="DX48" s="1"/>
      <c r="DY48" s="1"/>
      <c r="DZ48" s="1"/>
      <c r="EA48" s="1"/>
      <c r="EB48" s="1"/>
      <c r="EC48" s="1"/>
      <c r="ED48" s="1"/>
      <c r="EE48" s="1"/>
      <c r="EF48" s="1"/>
      <c r="EG48" s="1"/>
      <c r="EH48" s="1"/>
      <c r="EI48" s="1"/>
      <c r="EJ48" s="1"/>
      <c r="EK48" s="1"/>
      <c r="EL48" s="1"/>
      <c r="EM48" s="1"/>
      <c r="EN48" s="1"/>
      <c r="EO48" s="1"/>
      <c r="EP48" s="1"/>
      <c r="EQ48" s="1"/>
      <c r="ER48" s="1"/>
      <c r="ES48" s="1"/>
      <c r="ET48" s="1"/>
      <c r="EU48" s="1"/>
      <c r="EV48" s="1"/>
      <c r="EW48" s="1"/>
      <c r="EX48" s="1"/>
      <c r="EY48" s="1"/>
      <c r="EZ48" s="1"/>
      <c r="FA48" s="1"/>
      <c r="FB48" s="1"/>
      <c r="FC48" s="1"/>
      <c r="FD48" s="1"/>
      <c r="FE48" s="1"/>
      <c r="FF48" s="1"/>
      <c r="FG48" s="1"/>
      <c r="FH48" s="1"/>
      <c r="FI48" s="1"/>
      <c r="FJ48" s="1"/>
      <c r="FK48" s="1"/>
      <c r="FL48" s="1"/>
      <c r="FM48" s="1"/>
      <c r="FN48" s="1"/>
      <c r="FO48" s="1"/>
      <c r="FP48" s="1"/>
      <c r="FQ48" s="1"/>
      <c r="FR48" s="1"/>
      <c r="FS48" s="1"/>
      <c r="FT48" s="1"/>
      <c r="FU48" s="1"/>
      <c r="FV48" s="1"/>
      <c r="FW48" s="1"/>
      <c r="FX48" s="1"/>
      <c r="FY48" s="1"/>
      <c r="FZ48" s="1"/>
      <c r="GA48" s="1"/>
      <c r="GB48" s="1"/>
      <c r="GC48" s="1"/>
      <c r="GD48" s="1"/>
      <c r="GE48" s="1"/>
      <c r="GF48" s="1"/>
      <c r="GG48" s="1"/>
      <c r="GH48" s="1"/>
      <c r="GI48" s="1"/>
      <c r="GJ48" s="1"/>
      <c r="GK48" s="1"/>
      <c r="GL48" s="1"/>
      <c r="GM48" s="1"/>
      <c r="GN48" s="1"/>
      <c r="GO48" s="1"/>
      <c r="GP48" s="1"/>
      <c r="GQ48" s="1"/>
      <c r="GR48" s="1"/>
      <c r="GS48" s="1"/>
      <c r="GT48" s="1"/>
      <c r="GU48" s="1"/>
      <c r="GV48" s="1"/>
      <c r="GW48" s="1"/>
      <c r="GX48" s="1"/>
      <c r="GY48" s="1"/>
      <c r="GZ48" s="1"/>
      <c r="HA48" s="1"/>
      <c r="HB48" s="1"/>
      <c r="HC48" s="1"/>
      <c r="HD48" s="1"/>
      <c r="HE48" s="1"/>
      <c r="HF48" s="1"/>
      <c r="HG48" s="1"/>
      <c r="HH48" s="1"/>
      <c r="HI48" s="1"/>
      <c r="HJ48" s="1"/>
      <c r="HK48" s="1"/>
      <c r="HL48" s="1"/>
      <c r="HM48" s="1"/>
      <c r="HN48" s="1"/>
      <c r="HO48" s="1"/>
      <c r="HP48" s="1"/>
      <c r="HQ48" s="1"/>
      <c r="HR48" s="1"/>
      <c r="HS48" s="1"/>
      <c r="HT48" s="1"/>
      <c r="HU48" s="1"/>
      <c r="HV48" s="1"/>
      <c r="HW48" s="1"/>
      <c r="HX48" s="1"/>
      <c r="HY48" s="1"/>
      <c r="HZ48" s="1"/>
      <c r="IA48" s="1"/>
      <c r="IB48" s="1"/>
      <c r="IC48" s="1"/>
      <c r="ID48" s="1"/>
      <c r="IE48" s="1"/>
      <c r="IF48" s="1"/>
      <c r="IG48" s="1"/>
      <c r="IH48" s="1"/>
      <c r="II48" s="1"/>
      <c r="IJ48" s="1"/>
      <c r="IK48" s="1"/>
    </row>
    <row r="49" spans="1:245">
      <c r="A49" s="211" t="s">
        <v>289</v>
      </c>
      <c r="B49" s="117">
        <f t="shared" si="11"/>
        <v>1457</v>
      </c>
      <c r="C49" s="114">
        <v>467</v>
      </c>
      <c r="D49" s="114">
        <v>405</v>
      </c>
      <c r="E49" s="114">
        <v>234</v>
      </c>
      <c r="F49" s="114">
        <v>341</v>
      </c>
      <c r="G49" s="114">
        <v>10</v>
      </c>
      <c r="H49" s="114">
        <v>314</v>
      </c>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1"/>
      <c r="CC49" s="1"/>
      <c r="CD49" s="1"/>
      <c r="CE49" s="1"/>
      <c r="CF49" s="1"/>
      <c r="CG49" s="1"/>
      <c r="CH49" s="1"/>
      <c r="CI49" s="1"/>
      <c r="CJ49" s="1"/>
      <c r="CK49" s="1"/>
      <c r="CL49" s="1"/>
      <c r="CM49" s="1"/>
      <c r="CN49" s="1"/>
      <c r="CO49" s="1"/>
      <c r="CP49" s="1"/>
      <c r="CQ49" s="1"/>
      <c r="CR49" s="1"/>
      <c r="CS49" s="1"/>
      <c r="CT49" s="1"/>
      <c r="CU49" s="1"/>
      <c r="CV49" s="1"/>
      <c r="CW49" s="1"/>
      <c r="CX49" s="1"/>
      <c r="CY49" s="1"/>
      <c r="CZ49" s="1"/>
      <c r="DA49" s="1"/>
      <c r="DB49" s="1"/>
      <c r="DC49" s="1"/>
      <c r="DD49" s="1"/>
      <c r="DE49" s="1"/>
      <c r="DF49" s="1"/>
      <c r="DG49" s="1"/>
      <c r="DH49" s="1"/>
      <c r="DI49" s="1"/>
      <c r="DJ49" s="1"/>
      <c r="DK49" s="1"/>
      <c r="DL49" s="1"/>
      <c r="DM49" s="1"/>
      <c r="DN49" s="1"/>
      <c r="DO49" s="1"/>
      <c r="DP49" s="1"/>
      <c r="DQ49" s="1"/>
      <c r="DR49" s="1"/>
      <c r="DS49" s="1"/>
      <c r="DT49" s="1"/>
      <c r="DU49" s="1"/>
      <c r="DV49" s="1"/>
      <c r="DW49" s="1"/>
      <c r="DX49" s="1"/>
      <c r="DY49" s="1"/>
      <c r="DZ49" s="1"/>
      <c r="EA49" s="1"/>
      <c r="EB49" s="1"/>
      <c r="EC49" s="1"/>
      <c r="ED49" s="1"/>
      <c r="EE49" s="1"/>
      <c r="EF49" s="1"/>
      <c r="EG49" s="1"/>
      <c r="EH49" s="1"/>
      <c r="EI49" s="1"/>
      <c r="EJ49" s="1"/>
      <c r="EK49" s="1"/>
      <c r="EL49" s="1"/>
      <c r="EM49" s="1"/>
      <c r="EN49" s="1"/>
      <c r="EO49" s="1"/>
      <c r="EP49" s="1"/>
      <c r="EQ49" s="1"/>
      <c r="ER49" s="1"/>
      <c r="ES49" s="1"/>
      <c r="ET49" s="1"/>
      <c r="EU49" s="1"/>
      <c r="EV49" s="1"/>
      <c r="EW49" s="1"/>
      <c r="EX49" s="1"/>
      <c r="EY49" s="1"/>
      <c r="EZ49" s="1"/>
      <c r="FA49" s="1"/>
      <c r="FB49" s="1"/>
      <c r="FC49" s="1"/>
      <c r="FD49" s="1"/>
      <c r="FE49" s="1"/>
      <c r="FF49" s="1"/>
      <c r="FG49" s="1"/>
      <c r="FH49" s="1"/>
      <c r="FI49" s="1"/>
      <c r="FJ49" s="1"/>
      <c r="FK49" s="1"/>
      <c r="FL49" s="1"/>
      <c r="FM49" s="1"/>
      <c r="FN49" s="1"/>
      <c r="FO49" s="1"/>
      <c r="FP49" s="1"/>
      <c r="FQ49" s="1"/>
      <c r="FR49" s="1"/>
      <c r="FS49" s="1"/>
      <c r="FT49" s="1"/>
      <c r="FU49" s="1"/>
      <c r="FV49" s="1"/>
      <c r="FW49" s="1"/>
      <c r="FX49" s="1"/>
      <c r="FY49" s="1"/>
      <c r="FZ49" s="1"/>
      <c r="GA49" s="1"/>
      <c r="GB49" s="1"/>
      <c r="GC49" s="1"/>
      <c r="GD49" s="1"/>
      <c r="GE49" s="1"/>
      <c r="GF49" s="1"/>
      <c r="GG49" s="1"/>
      <c r="GH49" s="1"/>
      <c r="GI49" s="1"/>
      <c r="GJ49" s="1"/>
      <c r="GK49" s="1"/>
      <c r="GL49" s="1"/>
      <c r="GM49" s="1"/>
      <c r="GN49" s="1"/>
      <c r="GO49" s="1"/>
      <c r="GP49" s="1"/>
      <c r="GQ49" s="1"/>
      <c r="GR49" s="1"/>
      <c r="GS49" s="1"/>
      <c r="GT49" s="1"/>
      <c r="GU49" s="1"/>
      <c r="GV49" s="1"/>
      <c r="GW49" s="1"/>
      <c r="GX49" s="1"/>
      <c r="GY49" s="1"/>
      <c r="GZ49" s="1"/>
      <c r="HA49" s="1"/>
      <c r="HB49" s="1"/>
      <c r="HC49" s="1"/>
      <c r="HD49" s="1"/>
      <c r="HE49" s="1"/>
      <c r="HF49" s="1"/>
      <c r="HG49" s="1"/>
      <c r="HH49" s="1"/>
      <c r="HI49" s="1"/>
      <c r="HJ49" s="1"/>
      <c r="HK49" s="1"/>
      <c r="HL49" s="1"/>
      <c r="HM49" s="1"/>
      <c r="HN49" s="1"/>
      <c r="HO49" s="1"/>
      <c r="HP49" s="1"/>
      <c r="HQ49" s="1"/>
      <c r="HR49" s="1"/>
      <c r="HS49" s="1"/>
      <c r="HT49" s="1"/>
      <c r="HU49" s="1"/>
      <c r="HV49" s="1"/>
      <c r="HW49" s="1"/>
      <c r="HX49" s="1"/>
      <c r="HY49" s="1"/>
      <c r="HZ49" s="1"/>
      <c r="IA49" s="1"/>
      <c r="IB49" s="1"/>
      <c r="IC49" s="1"/>
      <c r="ID49" s="1"/>
      <c r="IE49" s="1"/>
      <c r="IF49" s="1"/>
      <c r="IG49" s="1"/>
      <c r="IH49" s="1"/>
      <c r="II49" s="1"/>
      <c r="IJ49" s="1"/>
      <c r="IK49" s="1"/>
    </row>
    <row r="50" spans="1:245">
      <c r="A50" s="211" t="s">
        <v>290</v>
      </c>
      <c r="B50" s="117">
        <f t="shared" si="11"/>
        <v>140</v>
      </c>
      <c r="C50" s="114">
        <v>45</v>
      </c>
      <c r="D50" s="114">
        <v>53</v>
      </c>
      <c r="E50" s="114">
        <v>26</v>
      </c>
      <c r="F50" s="114">
        <v>15</v>
      </c>
      <c r="G50" s="114">
        <v>1</v>
      </c>
      <c r="H50" s="114">
        <v>17</v>
      </c>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c r="CB50" s="1"/>
      <c r="CC50" s="1"/>
      <c r="CD50" s="1"/>
      <c r="CE50" s="1"/>
      <c r="CF50" s="1"/>
      <c r="CG50" s="1"/>
      <c r="CH50" s="1"/>
      <c r="CI50" s="1"/>
      <c r="CJ50" s="1"/>
      <c r="CK50" s="1"/>
      <c r="CL50" s="1"/>
      <c r="CM50" s="1"/>
      <c r="CN50" s="1"/>
      <c r="CO50" s="1"/>
      <c r="CP50" s="1"/>
      <c r="CQ50" s="1"/>
      <c r="CR50" s="1"/>
      <c r="CS50" s="1"/>
      <c r="CT50" s="1"/>
      <c r="CU50" s="1"/>
      <c r="CV50" s="1"/>
      <c r="CW50" s="1"/>
      <c r="CX50" s="1"/>
      <c r="CY50" s="1"/>
      <c r="CZ50" s="1"/>
      <c r="DA50" s="1"/>
      <c r="DB50" s="1"/>
      <c r="DC50" s="1"/>
      <c r="DD50" s="1"/>
      <c r="DE50" s="1"/>
      <c r="DF50" s="1"/>
      <c r="DG50" s="1"/>
      <c r="DH50" s="1"/>
      <c r="DI50" s="1"/>
      <c r="DJ50" s="1"/>
      <c r="DK50" s="1"/>
      <c r="DL50" s="1"/>
      <c r="DM50" s="1"/>
      <c r="DN50" s="1"/>
      <c r="DO50" s="1"/>
      <c r="DP50" s="1"/>
      <c r="DQ50" s="1"/>
      <c r="DR50" s="1"/>
      <c r="DS50" s="1"/>
      <c r="DT50" s="1"/>
      <c r="DU50" s="1"/>
      <c r="DV50" s="1"/>
      <c r="DW50" s="1"/>
      <c r="DX50" s="1"/>
      <c r="DY50" s="1"/>
      <c r="DZ50" s="1"/>
      <c r="EA50" s="1"/>
      <c r="EB50" s="1"/>
      <c r="EC50" s="1"/>
      <c r="ED50" s="1"/>
      <c r="EE50" s="1"/>
      <c r="EF50" s="1"/>
      <c r="EG50" s="1"/>
      <c r="EH50" s="1"/>
      <c r="EI50" s="1"/>
      <c r="EJ50" s="1"/>
      <c r="EK50" s="1"/>
      <c r="EL50" s="1"/>
      <c r="EM50" s="1"/>
      <c r="EN50" s="1"/>
      <c r="EO50" s="1"/>
      <c r="EP50" s="1"/>
      <c r="EQ50" s="1"/>
      <c r="ER50" s="1"/>
      <c r="ES50" s="1"/>
      <c r="ET50" s="1"/>
      <c r="EU50" s="1"/>
      <c r="EV50" s="1"/>
      <c r="EW50" s="1"/>
      <c r="EX50" s="1"/>
      <c r="EY50" s="1"/>
      <c r="EZ50" s="1"/>
      <c r="FA50" s="1"/>
      <c r="FB50" s="1"/>
      <c r="FC50" s="1"/>
      <c r="FD50" s="1"/>
      <c r="FE50" s="1"/>
      <c r="FF50" s="1"/>
      <c r="FG50" s="1"/>
      <c r="FH50" s="1"/>
      <c r="FI50" s="1"/>
      <c r="FJ50" s="1"/>
      <c r="FK50" s="1"/>
      <c r="FL50" s="1"/>
      <c r="FM50" s="1"/>
      <c r="FN50" s="1"/>
      <c r="FO50" s="1"/>
      <c r="FP50" s="1"/>
      <c r="FQ50" s="1"/>
      <c r="FR50" s="1"/>
      <c r="FS50" s="1"/>
      <c r="FT50" s="1"/>
      <c r="FU50" s="1"/>
      <c r="FV50" s="1"/>
      <c r="FW50" s="1"/>
      <c r="FX50" s="1"/>
      <c r="FY50" s="1"/>
      <c r="FZ50" s="1"/>
      <c r="GA50" s="1"/>
      <c r="GB50" s="1"/>
      <c r="GC50" s="1"/>
      <c r="GD50" s="1"/>
      <c r="GE50" s="1"/>
      <c r="GF50" s="1"/>
      <c r="GG50" s="1"/>
      <c r="GH50" s="1"/>
      <c r="GI50" s="1"/>
      <c r="GJ50" s="1"/>
      <c r="GK50" s="1"/>
      <c r="GL50" s="1"/>
      <c r="GM50" s="1"/>
      <c r="GN50" s="1"/>
      <c r="GO50" s="1"/>
      <c r="GP50" s="1"/>
      <c r="GQ50" s="1"/>
      <c r="GR50" s="1"/>
      <c r="GS50" s="1"/>
      <c r="GT50" s="1"/>
      <c r="GU50" s="1"/>
      <c r="GV50" s="1"/>
      <c r="GW50" s="1"/>
      <c r="GX50" s="1"/>
      <c r="GY50" s="1"/>
      <c r="GZ50" s="1"/>
      <c r="HA50" s="1"/>
      <c r="HB50" s="1"/>
      <c r="HC50" s="1"/>
      <c r="HD50" s="1"/>
      <c r="HE50" s="1"/>
      <c r="HF50" s="1"/>
      <c r="HG50" s="1"/>
      <c r="HH50" s="1"/>
      <c r="HI50" s="1"/>
      <c r="HJ50" s="1"/>
      <c r="HK50" s="1"/>
      <c r="HL50" s="1"/>
      <c r="HM50" s="1"/>
      <c r="HN50" s="1"/>
      <c r="HO50" s="1"/>
      <c r="HP50" s="1"/>
      <c r="HQ50" s="1"/>
      <c r="HR50" s="1"/>
      <c r="HS50" s="1"/>
      <c r="HT50" s="1"/>
      <c r="HU50" s="1"/>
      <c r="HV50" s="1"/>
      <c r="HW50" s="1"/>
      <c r="HX50" s="1"/>
      <c r="HY50" s="1"/>
      <c r="HZ50" s="1"/>
      <c r="IA50" s="1"/>
      <c r="IB50" s="1"/>
      <c r="IC50" s="1"/>
      <c r="ID50" s="1"/>
      <c r="IE50" s="1"/>
      <c r="IF50" s="1"/>
      <c r="IG50" s="1"/>
      <c r="IH50" s="1"/>
      <c r="II50" s="1"/>
      <c r="IJ50" s="1"/>
      <c r="IK50" s="1"/>
    </row>
    <row r="51" spans="1:245">
      <c r="A51" s="222" t="s">
        <v>315</v>
      </c>
      <c r="B51" s="119">
        <f>SUM(B52:B58)</f>
        <v>5476</v>
      </c>
      <c r="C51" s="119">
        <f t="shared" ref="C51:H51" si="12">SUM(C52:C58)</f>
        <v>2294</v>
      </c>
      <c r="D51" s="119">
        <f t="shared" si="12"/>
        <v>1356</v>
      </c>
      <c r="E51" s="119">
        <f t="shared" si="12"/>
        <v>773</v>
      </c>
      <c r="F51" s="119">
        <f t="shared" si="12"/>
        <v>1020</v>
      </c>
      <c r="G51" s="119">
        <f t="shared" si="12"/>
        <v>33</v>
      </c>
      <c r="H51" s="119">
        <f t="shared" si="12"/>
        <v>913</v>
      </c>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c r="BW51" s="1"/>
      <c r="BX51" s="1"/>
      <c r="BY51" s="1"/>
      <c r="BZ51" s="1"/>
      <c r="CA51" s="1"/>
      <c r="CB51" s="1"/>
      <c r="CC51" s="1"/>
      <c r="CD51" s="1"/>
      <c r="CE51" s="1"/>
      <c r="CF51" s="1"/>
      <c r="CG51" s="1"/>
      <c r="CH51" s="1"/>
      <c r="CI51" s="1"/>
      <c r="CJ51" s="1"/>
      <c r="CK51" s="1"/>
      <c r="CL51" s="1"/>
      <c r="CM51" s="1"/>
      <c r="CN51" s="1"/>
      <c r="CO51" s="1"/>
      <c r="CP51" s="1"/>
      <c r="CQ51" s="1"/>
      <c r="CR51" s="1"/>
      <c r="CS51" s="1"/>
      <c r="CT51" s="1"/>
      <c r="CU51" s="1"/>
      <c r="CV51" s="1"/>
      <c r="CW51" s="1"/>
      <c r="CX51" s="1"/>
      <c r="CY51" s="1"/>
      <c r="CZ51" s="1"/>
      <c r="DA51" s="1"/>
      <c r="DB51" s="1"/>
      <c r="DC51" s="1"/>
      <c r="DD51" s="1"/>
      <c r="DE51" s="1"/>
      <c r="DF51" s="1"/>
      <c r="DG51" s="1"/>
      <c r="DH51" s="1"/>
      <c r="DI51" s="1"/>
      <c r="DJ51" s="1"/>
      <c r="DK51" s="1"/>
      <c r="DL51" s="1"/>
      <c r="DM51" s="1"/>
      <c r="DN51" s="1"/>
      <c r="DO51" s="1"/>
      <c r="DP51" s="1"/>
      <c r="DQ51" s="1"/>
      <c r="DR51" s="1"/>
      <c r="DS51" s="1"/>
      <c r="DT51" s="1"/>
      <c r="DU51" s="1"/>
      <c r="DV51" s="1"/>
      <c r="DW51" s="1"/>
      <c r="DX51" s="1"/>
      <c r="DY51" s="1"/>
      <c r="DZ51" s="1"/>
      <c r="EA51" s="1"/>
      <c r="EB51" s="1"/>
      <c r="EC51" s="1"/>
      <c r="ED51" s="1"/>
      <c r="EE51" s="1"/>
      <c r="EF51" s="1"/>
      <c r="EG51" s="1"/>
      <c r="EH51" s="1"/>
      <c r="EI51" s="1"/>
      <c r="EJ51" s="1"/>
      <c r="EK51" s="1"/>
      <c r="EL51" s="1"/>
      <c r="EM51" s="1"/>
      <c r="EN51" s="1"/>
      <c r="EO51" s="1"/>
      <c r="EP51" s="1"/>
      <c r="EQ51" s="1"/>
      <c r="ER51" s="1"/>
      <c r="ES51" s="1"/>
      <c r="ET51" s="1"/>
      <c r="EU51" s="1"/>
      <c r="EV51" s="1"/>
      <c r="EW51" s="1"/>
      <c r="EX51" s="1"/>
      <c r="EY51" s="1"/>
      <c r="EZ51" s="1"/>
      <c r="FA51" s="1"/>
      <c r="FB51" s="1"/>
      <c r="FC51" s="1"/>
      <c r="FD51" s="1"/>
      <c r="FE51" s="1"/>
      <c r="FF51" s="1"/>
      <c r="FG51" s="1"/>
      <c r="FH51" s="1"/>
      <c r="FI51" s="1"/>
      <c r="FJ51" s="1"/>
      <c r="FK51" s="1"/>
      <c r="FL51" s="1"/>
      <c r="FM51" s="1"/>
      <c r="FN51" s="1"/>
      <c r="FO51" s="1"/>
      <c r="FP51" s="1"/>
      <c r="FQ51" s="1"/>
      <c r="FR51" s="1"/>
      <c r="FS51" s="1"/>
      <c r="FT51" s="1"/>
      <c r="FU51" s="1"/>
      <c r="FV51" s="1"/>
      <c r="FW51" s="1"/>
      <c r="FX51" s="1"/>
      <c r="FY51" s="1"/>
      <c r="FZ51" s="1"/>
      <c r="GA51" s="1"/>
      <c r="GB51" s="1"/>
      <c r="GC51" s="1"/>
      <c r="GD51" s="1"/>
      <c r="GE51" s="1"/>
      <c r="GF51" s="1"/>
      <c r="GG51" s="1"/>
      <c r="GH51" s="1"/>
      <c r="GI51" s="1"/>
      <c r="GJ51" s="1"/>
      <c r="GK51" s="1"/>
      <c r="GL51" s="1"/>
      <c r="GM51" s="1"/>
      <c r="GN51" s="1"/>
      <c r="GO51" s="1"/>
      <c r="GP51" s="1"/>
      <c r="GQ51" s="1"/>
      <c r="GR51" s="1"/>
      <c r="GS51" s="1"/>
      <c r="GT51" s="1"/>
      <c r="GU51" s="1"/>
      <c r="GV51" s="1"/>
      <c r="GW51" s="1"/>
      <c r="GX51" s="1"/>
      <c r="GY51" s="1"/>
      <c r="GZ51" s="1"/>
      <c r="HA51" s="1"/>
      <c r="HB51" s="1"/>
      <c r="HC51" s="1"/>
      <c r="HD51" s="1"/>
      <c r="HE51" s="1"/>
      <c r="HF51" s="1"/>
      <c r="HG51" s="1"/>
      <c r="HH51" s="1"/>
      <c r="HI51" s="1"/>
      <c r="HJ51" s="1"/>
      <c r="HK51" s="1"/>
      <c r="HL51" s="1"/>
      <c r="HM51" s="1"/>
      <c r="HN51" s="1"/>
      <c r="HO51" s="1"/>
      <c r="HP51" s="1"/>
      <c r="HQ51" s="1"/>
      <c r="HR51" s="1"/>
      <c r="HS51" s="1"/>
      <c r="HT51" s="1"/>
      <c r="HU51" s="1"/>
      <c r="HV51" s="1"/>
      <c r="HW51" s="1"/>
      <c r="HX51" s="1"/>
      <c r="HY51" s="1"/>
      <c r="HZ51" s="1"/>
      <c r="IA51" s="1"/>
      <c r="IB51" s="1"/>
      <c r="IC51" s="1"/>
      <c r="ID51" s="1"/>
      <c r="IE51" s="1"/>
      <c r="IF51" s="1"/>
      <c r="IG51" s="1"/>
      <c r="IH51" s="1"/>
      <c r="II51" s="1"/>
      <c r="IJ51" s="1"/>
      <c r="IK51" s="1"/>
    </row>
    <row r="52" spans="1:245" ht="12">
      <c r="A52" s="234" t="s">
        <v>316</v>
      </c>
      <c r="B52" s="117">
        <f>SUM(C52:G52)</f>
        <v>0</v>
      </c>
      <c r="C52" s="114">
        <v>0</v>
      </c>
      <c r="D52" s="114">
        <v>0</v>
      </c>
      <c r="E52" s="114">
        <v>0</v>
      </c>
      <c r="F52" s="114">
        <v>0</v>
      </c>
      <c r="G52" s="114">
        <v>0</v>
      </c>
      <c r="H52" s="114">
        <v>0</v>
      </c>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U52" s="1"/>
      <c r="BV52" s="1"/>
      <c r="BW52" s="1"/>
      <c r="BX52" s="1"/>
      <c r="BY52" s="1"/>
      <c r="BZ52" s="1"/>
      <c r="CA52" s="1"/>
      <c r="CB52" s="1"/>
      <c r="CC52" s="1"/>
      <c r="CD52" s="1"/>
      <c r="CE52" s="1"/>
      <c r="CF52" s="1"/>
      <c r="CG52" s="1"/>
      <c r="CH52" s="1"/>
      <c r="CI52" s="1"/>
      <c r="CJ52" s="1"/>
      <c r="CK52" s="1"/>
      <c r="CL52" s="1"/>
      <c r="CM52" s="1"/>
      <c r="CN52" s="1"/>
      <c r="CO52" s="1"/>
      <c r="CP52" s="1"/>
      <c r="CQ52" s="1"/>
      <c r="CR52" s="1"/>
      <c r="CS52" s="1"/>
      <c r="CT52" s="1"/>
      <c r="CU52" s="1"/>
      <c r="CV52" s="1"/>
      <c r="CW52" s="1"/>
      <c r="CX52" s="1"/>
      <c r="CY52" s="1"/>
      <c r="CZ52" s="1"/>
      <c r="DA52" s="1"/>
      <c r="DB52" s="1"/>
      <c r="DC52" s="1"/>
      <c r="DD52" s="1"/>
      <c r="DE52" s="1"/>
      <c r="DF52" s="1"/>
      <c r="DG52" s="1"/>
      <c r="DH52" s="1"/>
      <c r="DI52" s="1"/>
      <c r="DJ52" s="1"/>
      <c r="DK52" s="1"/>
      <c r="DL52" s="1"/>
      <c r="DM52" s="1"/>
      <c r="DN52" s="1"/>
      <c r="DO52" s="1"/>
      <c r="DP52" s="1"/>
      <c r="DQ52" s="1"/>
      <c r="DR52" s="1"/>
      <c r="DS52" s="1"/>
      <c r="DT52" s="1"/>
      <c r="DU52" s="1"/>
      <c r="DV52" s="1"/>
      <c r="DW52" s="1"/>
      <c r="DX52" s="1"/>
      <c r="DY52" s="1"/>
      <c r="DZ52" s="1"/>
      <c r="EA52" s="1"/>
      <c r="EB52" s="1"/>
      <c r="EC52" s="1"/>
      <c r="ED52" s="1"/>
      <c r="EE52" s="1"/>
      <c r="EF52" s="1"/>
      <c r="EG52" s="1"/>
      <c r="EH52" s="1"/>
      <c r="EI52" s="1"/>
      <c r="EJ52" s="1"/>
      <c r="EK52" s="1"/>
      <c r="EL52" s="1"/>
      <c r="EM52" s="1"/>
      <c r="EN52" s="1"/>
      <c r="EO52" s="1"/>
      <c r="EP52" s="1"/>
      <c r="EQ52" s="1"/>
      <c r="ER52" s="1"/>
      <c r="ES52" s="1"/>
      <c r="ET52" s="1"/>
      <c r="EU52" s="1"/>
      <c r="EV52" s="1"/>
      <c r="EW52" s="1"/>
      <c r="EX52" s="1"/>
      <c r="EY52" s="1"/>
      <c r="EZ52" s="1"/>
      <c r="FA52" s="1"/>
      <c r="FB52" s="1"/>
      <c r="FC52" s="1"/>
      <c r="FD52" s="1"/>
      <c r="FE52" s="1"/>
      <c r="FF52" s="1"/>
      <c r="FG52" s="1"/>
      <c r="FH52" s="1"/>
      <c r="FI52" s="1"/>
      <c r="FJ52" s="1"/>
      <c r="FK52" s="1"/>
      <c r="FL52" s="1"/>
      <c r="FM52" s="1"/>
      <c r="FN52" s="1"/>
      <c r="FO52" s="1"/>
      <c r="FP52" s="1"/>
      <c r="FQ52" s="1"/>
      <c r="FR52" s="1"/>
      <c r="FS52" s="1"/>
      <c r="FT52" s="1"/>
      <c r="FU52" s="1"/>
      <c r="FV52" s="1"/>
      <c r="FW52" s="1"/>
      <c r="FX52" s="1"/>
      <c r="FY52" s="1"/>
      <c r="FZ52" s="1"/>
      <c r="GA52" s="1"/>
      <c r="GB52" s="1"/>
      <c r="GC52" s="1"/>
      <c r="GD52" s="1"/>
      <c r="GE52" s="1"/>
      <c r="GF52" s="1"/>
      <c r="GG52" s="1"/>
      <c r="GH52" s="1"/>
      <c r="GI52" s="1"/>
      <c r="GJ52" s="1"/>
      <c r="GK52" s="1"/>
      <c r="GL52" s="1"/>
      <c r="GM52" s="1"/>
      <c r="GN52" s="1"/>
      <c r="GO52" s="1"/>
      <c r="GP52" s="1"/>
      <c r="GQ52" s="1"/>
      <c r="GR52" s="1"/>
      <c r="GS52" s="1"/>
      <c r="GT52" s="1"/>
      <c r="GU52" s="1"/>
      <c r="GV52" s="1"/>
      <c r="GW52" s="1"/>
      <c r="GX52" s="1"/>
      <c r="GY52" s="1"/>
      <c r="GZ52" s="1"/>
      <c r="HA52" s="1"/>
      <c r="HB52" s="1"/>
      <c r="HC52" s="1"/>
      <c r="HD52" s="1"/>
      <c r="HE52" s="1"/>
      <c r="HF52" s="1"/>
      <c r="HG52" s="1"/>
      <c r="HH52" s="1"/>
      <c r="HI52" s="1"/>
      <c r="HJ52" s="1"/>
      <c r="HK52" s="1"/>
      <c r="HL52" s="1"/>
      <c r="HM52" s="1"/>
      <c r="HN52" s="1"/>
      <c r="HO52" s="1"/>
      <c r="HP52" s="1"/>
      <c r="HQ52" s="1"/>
      <c r="HR52" s="1"/>
      <c r="HS52" s="1"/>
      <c r="HT52" s="1"/>
      <c r="HU52" s="1"/>
      <c r="HV52" s="1"/>
      <c r="HW52" s="1"/>
      <c r="HX52" s="1"/>
      <c r="HY52" s="1"/>
      <c r="HZ52" s="1"/>
      <c r="IA52" s="1"/>
      <c r="IB52" s="1"/>
      <c r="IC52" s="1"/>
      <c r="ID52" s="1"/>
      <c r="IE52" s="1"/>
      <c r="IF52" s="1"/>
      <c r="IG52" s="1"/>
      <c r="IH52" s="1"/>
      <c r="II52" s="1"/>
      <c r="IJ52" s="1"/>
      <c r="IK52" s="1"/>
    </row>
    <row r="53" spans="1:245">
      <c r="A53" s="211" t="s">
        <v>259</v>
      </c>
      <c r="B53" s="117">
        <f t="shared" ref="B53:B58" si="13">SUM(C53:G53)</f>
        <v>356</v>
      </c>
      <c r="C53" s="114">
        <v>160</v>
      </c>
      <c r="D53" s="114">
        <v>103</v>
      </c>
      <c r="E53" s="114">
        <v>59</v>
      </c>
      <c r="F53" s="114">
        <v>33</v>
      </c>
      <c r="G53" s="114">
        <v>1</v>
      </c>
      <c r="H53" s="114">
        <v>43</v>
      </c>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c r="BU53" s="1"/>
      <c r="BV53" s="1"/>
      <c r="BW53" s="1"/>
      <c r="BX53" s="1"/>
      <c r="BY53" s="1"/>
      <c r="BZ53" s="1"/>
      <c r="CA53" s="1"/>
      <c r="CB53" s="1"/>
      <c r="CC53" s="1"/>
      <c r="CD53" s="1"/>
      <c r="CE53" s="1"/>
      <c r="CF53" s="1"/>
      <c r="CG53" s="1"/>
      <c r="CH53" s="1"/>
      <c r="CI53" s="1"/>
      <c r="CJ53" s="1"/>
      <c r="CK53" s="1"/>
      <c r="CL53" s="1"/>
      <c r="CM53" s="1"/>
      <c r="CN53" s="1"/>
      <c r="CO53" s="1"/>
      <c r="CP53" s="1"/>
      <c r="CQ53" s="1"/>
      <c r="CR53" s="1"/>
      <c r="CS53" s="1"/>
      <c r="CT53" s="1"/>
      <c r="CU53" s="1"/>
      <c r="CV53" s="1"/>
      <c r="CW53" s="1"/>
      <c r="CX53" s="1"/>
      <c r="CY53" s="1"/>
      <c r="CZ53" s="1"/>
      <c r="DA53" s="1"/>
      <c r="DB53" s="1"/>
      <c r="DC53" s="1"/>
      <c r="DD53" s="1"/>
      <c r="DE53" s="1"/>
      <c r="DF53" s="1"/>
      <c r="DG53" s="1"/>
      <c r="DH53" s="1"/>
      <c r="DI53" s="1"/>
      <c r="DJ53" s="1"/>
      <c r="DK53" s="1"/>
      <c r="DL53" s="1"/>
      <c r="DM53" s="1"/>
      <c r="DN53" s="1"/>
      <c r="DO53" s="1"/>
      <c r="DP53" s="1"/>
      <c r="DQ53" s="1"/>
      <c r="DR53" s="1"/>
      <c r="DS53" s="1"/>
      <c r="DT53" s="1"/>
      <c r="DU53" s="1"/>
      <c r="DV53" s="1"/>
      <c r="DW53" s="1"/>
      <c r="DX53" s="1"/>
      <c r="DY53" s="1"/>
      <c r="DZ53" s="1"/>
      <c r="EA53" s="1"/>
      <c r="EB53" s="1"/>
      <c r="EC53" s="1"/>
      <c r="ED53" s="1"/>
      <c r="EE53" s="1"/>
      <c r="EF53" s="1"/>
      <c r="EG53" s="1"/>
      <c r="EH53" s="1"/>
      <c r="EI53" s="1"/>
      <c r="EJ53" s="1"/>
      <c r="EK53" s="1"/>
      <c r="EL53" s="1"/>
      <c r="EM53" s="1"/>
      <c r="EN53" s="1"/>
      <c r="EO53" s="1"/>
      <c r="EP53" s="1"/>
      <c r="EQ53" s="1"/>
      <c r="ER53" s="1"/>
      <c r="ES53" s="1"/>
      <c r="ET53" s="1"/>
      <c r="EU53" s="1"/>
      <c r="EV53" s="1"/>
      <c r="EW53" s="1"/>
      <c r="EX53" s="1"/>
      <c r="EY53" s="1"/>
      <c r="EZ53" s="1"/>
      <c r="FA53" s="1"/>
      <c r="FB53" s="1"/>
      <c r="FC53" s="1"/>
      <c r="FD53" s="1"/>
      <c r="FE53" s="1"/>
      <c r="FF53" s="1"/>
      <c r="FG53" s="1"/>
      <c r="FH53" s="1"/>
      <c r="FI53" s="1"/>
      <c r="FJ53" s="1"/>
      <c r="FK53" s="1"/>
      <c r="FL53" s="1"/>
      <c r="FM53" s="1"/>
      <c r="FN53" s="1"/>
      <c r="FO53" s="1"/>
      <c r="FP53" s="1"/>
      <c r="FQ53" s="1"/>
      <c r="FR53" s="1"/>
      <c r="FS53" s="1"/>
      <c r="FT53" s="1"/>
      <c r="FU53" s="1"/>
      <c r="FV53" s="1"/>
      <c r="FW53" s="1"/>
      <c r="FX53" s="1"/>
      <c r="FY53" s="1"/>
      <c r="FZ53" s="1"/>
      <c r="GA53" s="1"/>
      <c r="GB53" s="1"/>
      <c r="GC53" s="1"/>
      <c r="GD53" s="1"/>
      <c r="GE53" s="1"/>
      <c r="GF53" s="1"/>
      <c r="GG53" s="1"/>
      <c r="GH53" s="1"/>
      <c r="GI53" s="1"/>
      <c r="GJ53" s="1"/>
      <c r="GK53" s="1"/>
      <c r="GL53" s="1"/>
      <c r="GM53" s="1"/>
      <c r="GN53" s="1"/>
      <c r="GO53" s="1"/>
      <c r="GP53" s="1"/>
      <c r="GQ53" s="1"/>
      <c r="GR53" s="1"/>
      <c r="GS53" s="1"/>
      <c r="GT53" s="1"/>
      <c r="GU53" s="1"/>
      <c r="GV53" s="1"/>
      <c r="GW53" s="1"/>
      <c r="GX53" s="1"/>
      <c r="GY53" s="1"/>
      <c r="GZ53" s="1"/>
      <c r="HA53" s="1"/>
      <c r="HB53" s="1"/>
      <c r="HC53" s="1"/>
      <c r="HD53" s="1"/>
      <c r="HE53" s="1"/>
      <c r="HF53" s="1"/>
      <c r="HG53" s="1"/>
      <c r="HH53" s="1"/>
      <c r="HI53" s="1"/>
      <c r="HJ53" s="1"/>
      <c r="HK53" s="1"/>
      <c r="HL53" s="1"/>
      <c r="HM53" s="1"/>
      <c r="HN53" s="1"/>
      <c r="HO53" s="1"/>
      <c r="HP53" s="1"/>
      <c r="HQ53" s="1"/>
      <c r="HR53" s="1"/>
      <c r="HS53" s="1"/>
      <c r="HT53" s="1"/>
      <c r="HU53" s="1"/>
      <c r="HV53" s="1"/>
      <c r="HW53" s="1"/>
      <c r="HX53" s="1"/>
      <c r="HY53" s="1"/>
      <c r="HZ53" s="1"/>
      <c r="IA53" s="1"/>
      <c r="IB53" s="1"/>
      <c r="IC53" s="1"/>
      <c r="ID53" s="1"/>
      <c r="IE53" s="1"/>
      <c r="IF53" s="1"/>
      <c r="IG53" s="1"/>
      <c r="IH53" s="1"/>
      <c r="II53" s="1"/>
      <c r="IJ53" s="1"/>
      <c r="IK53" s="1"/>
    </row>
    <row r="54" spans="1:245">
      <c r="A54" s="211" t="s">
        <v>293</v>
      </c>
      <c r="B54" s="117">
        <f t="shared" si="13"/>
        <v>3725</v>
      </c>
      <c r="C54" s="114">
        <v>1578</v>
      </c>
      <c r="D54" s="114">
        <v>913</v>
      </c>
      <c r="E54" s="114">
        <v>541</v>
      </c>
      <c r="F54" s="114">
        <v>670</v>
      </c>
      <c r="G54" s="114">
        <v>23</v>
      </c>
      <c r="H54" s="114">
        <v>626</v>
      </c>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R54" s="1"/>
      <c r="BS54" s="1"/>
      <c r="BT54" s="1"/>
      <c r="BU54" s="1"/>
      <c r="BV54" s="1"/>
      <c r="BW54" s="1"/>
      <c r="BX54" s="1"/>
      <c r="BY54" s="1"/>
      <c r="BZ54" s="1"/>
      <c r="CA54" s="1"/>
      <c r="CB54" s="1"/>
      <c r="CC54" s="1"/>
      <c r="CD54" s="1"/>
      <c r="CE54" s="1"/>
      <c r="CF54" s="1"/>
      <c r="CG54" s="1"/>
      <c r="CH54" s="1"/>
      <c r="CI54" s="1"/>
      <c r="CJ54" s="1"/>
      <c r="CK54" s="1"/>
      <c r="CL54" s="1"/>
      <c r="CM54" s="1"/>
      <c r="CN54" s="1"/>
      <c r="CO54" s="1"/>
      <c r="CP54" s="1"/>
      <c r="CQ54" s="1"/>
      <c r="CR54" s="1"/>
      <c r="CS54" s="1"/>
      <c r="CT54" s="1"/>
      <c r="CU54" s="1"/>
      <c r="CV54" s="1"/>
      <c r="CW54" s="1"/>
      <c r="CX54" s="1"/>
      <c r="CY54" s="1"/>
      <c r="CZ54" s="1"/>
      <c r="DA54" s="1"/>
      <c r="DB54" s="1"/>
      <c r="DC54" s="1"/>
      <c r="DD54" s="1"/>
      <c r="DE54" s="1"/>
      <c r="DF54" s="1"/>
      <c r="DG54" s="1"/>
      <c r="DH54" s="1"/>
      <c r="DI54" s="1"/>
      <c r="DJ54" s="1"/>
      <c r="DK54" s="1"/>
      <c r="DL54" s="1"/>
      <c r="DM54" s="1"/>
      <c r="DN54" s="1"/>
      <c r="DO54" s="1"/>
      <c r="DP54" s="1"/>
      <c r="DQ54" s="1"/>
      <c r="DR54" s="1"/>
      <c r="DS54" s="1"/>
      <c r="DT54" s="1"/>
      <c r="DU54" s="1"/>
      <c r="DV54" s="1"/>
      <c r="DW54" s="1"/>
      <c r="DX54" s="1"/>
      <c r="DY54" s="1"/>
      <c r="DZ54" s="1"/>
      <c r="EA54" s="1"/>
      <c r="EB54" s="1"/>
      <c r="EC54" s="1"/>
      <c r="ED54" s="1"/>
      <c r="EE54" s="1"/>
      <c r="EF54" s="1"/>
      <c r="EG54" s="1"/>
      <c r="EH54" s="1"/>
      <c r="EI54" s="1"/>
      <c r="EJ54" s="1"/>
      <c r="EK54" s="1"/>
      <c r="EL54" s="1"/>
      <c r="EM54" s="1"/>
      <c r="EN54" s="1"/>
      <c r="EO54" s="1"/>
      <c r="EP54" s="1"/>
      <c r="EQ54" s="1"/>
      <c r="ER54" s="1"/>
      <c r="ES54" s="1"/>
      <c r="ET54" s="1"/>
      <c r="EU54" s="1"/>
      <c r="EV54" s="1"/>
      <c r="EW54" s="1"/>
      <c r="EX54" s="1"/>
      <c r="EY54" s="1"/>
      <c r="EZ54" s="1"/>
      <c r="FA54" s="1"/>
      <c r="FB54" s="1"/>
      <c r="FC54" s="1"/>
      <c r="FD54" s="1"/>
      <c r="FE54" s="1"/>
      <c r="FF54" s="1"/>
      <c r="FG54" s="1"/>
      <c r="FH54" s="1"/>
      <c r="FI54" s="1"/>
      <c r="FJ54" s="1"/>
      <c r="FK54" s="1"/>
      <c r="FL54" s="1"/>
      <c r="FM54" s="1"/>
      <c r="FN54" s="1"/>
      <c r="FO54" s="1"/>
      <c r="FP54" s="1"/>
      <c r="FQ54" s="1"/>
      <c r="FR54" s="1"/>
      <c r="FS54" s="1"/>
      <c r="FT54" s="1"/>
      <c r="FU54" s="1"/>
      <c r="FV54" s="1"/>
      <c r="FW54" s="1"/>
      <c r="FX54" s="1"/>
      <c r="FY54" s="1"/>
      <c r="FZ54" s="1"/>
      <c r="GA54" s="1"/>
      <c r="GB54" s="1"/>
      <c r="GC54" s="1"/>
      <c r="GD54" s="1"/>
      <c r="GE54" s="1"/>
      <c r="GF54" s="1"/>
      <c r="GG54" s="1"/>
      <c r="GH54" s="1"/>
      <c r="GI54" s="1"/>
      <c r="GJ54" s="1"/>
      <c r="GK54" s="1"/>
      <c r="GL54" s="1"/>
      <c r="GM54" s="1"/>
      <c r="GN54" s="1"/>
      <c r="GO54" s="1"/>
      <c r="GP54" s="1"/>
      <c r="GQ54" s="1"/>
      <c r="GR54" s="1"/>
      <c r="GS54" s="1"/>
      <c r="GT54" s="1"/>
      <c r="GU54" s="1"/>
      <c r="GV54" s="1"/>
      <c r="GW54" s="1"/>
      <c r="GX54" s="1"/>
      <c r="GY54" s="1"/>
      <c r="GZ54" s="1"/>
      <c r="HA54" s="1"/>
      <c r="HB54" s="1"/>
      <c r="HC54" s="1"/>
      <c r="HD54" s="1"/>
      <c r="HE54" s="1"/>
      <c r="HF54" s="1"/>
      <c r="HG54" s="1"/>
      <c r="HH54" s="1"/>
      <c r="HI54" s="1"/>
      <c r="HJ54" s="1"/>
      <c r="HK54" s="1"/>
      <c r="HL54" s="1"/>
      <c r="HM54" s="1"/>
      <c r="HN54" s="1"/>
      <c r="HO54" s="1"/>
      <c r="HP54" s="1"/>
      <c r="HQ54" s="1"/>
      <c r="HR54" s="1"/>
      <c r="HS54" s="1"/>
      <c r="HT54" s="1"/>
      <c r="HU54" s="1"/>
      <c r="HV54" s="1"/>
      <c r="HW54" s="1"/>
      <c r="HX54" s="1"/>
      <c r="HY54" s="1"/>
      <c r="HZ54" s="1"/>
      <c r="IA54" s="1"/>
      <c r="IB54" s="1"/>
      <c r="IC54" s="1"/>
      <c r="ID54" s="1"/>
      <c r="IE54" s="1"/>
      <c r="IF54" s="1"/>
      <c r="IG54" s="1"/>
      <c r="IH54" s="1"/>
      <c r="II54" s="1"/>
      <c r="IJ54" s="1"/>
      <c r="IK54" s="1"/>
    </row>
    <row r="55" spans="1:245">
      <c r="A55" s="211" t="s">
        <v>292</v>
      </c>
      <c r="B55" s="117">
        <f t="shared" si="13"/>
        <v>958</v>
      </c>
      <c r="C55" s="114">
        <v>372</v>
      </c>
      <c r="D55" s="114">
        <v>215</v>
      </c>
      <c r="E55" s="114">
        <v>115</v>
      </c>
      <c r="F55" s="114">
        <v>249</v>
      </c>
      <c r="G55" s="114">
        <v>7</v>
      </c>
      <c r="H55" s="114">
        <v>183</v>
      </c>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row>
    <row r="56" spans="1:245">
      <c r="A56" s="211" t="s">
        <v>317</v>
      </c>
      <c r="B56" s="117">
        <f t="shared" si="13"/>
        <v>74</v>
      </c>
      <c r="C56" s="114">
        <v>42</v>
      </c>
      <c r="D56" s="114">
        <v>13</v>
      </c>
      <c r="E56" s="114">
        <v>9</v>
      </c>
      <c r="F56" s="114">
        <v>9</v>
      </c>
      <c r="G56" s="114">
        <v>1</v>
      </c>
      <c r="H56" s="114">
        <v>7</v>
      </c>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row>
    <row r="57" spans="1:245">
      <c r="A57" s="211" t="s">
        <v>318</v>
      </c>
      <c r="B57" s="117">
        <f t="shared" si="13"/>
        <v>340</v>
      </c>
      <c r="C57" s="114">
        <v>128</v>
      </c>
      <c r="D57" s="114">
        <v>105</v>
      </c>
      <c r="E57" s="114">
        <v>47</v>
      </c>
      <c r="F57" s="114">
        <v>59</v>
      </c>
      <c r="G57" s="114">
        <v>1</v>
      </c>
      <c r="H57" s="114">
        <v>52</v>
      </c>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S57" s="1"/>
      <c r="BT57" s="1"/>
      <c r="BU57" s="1"/>
      <c r="BV57" s="1"/>
      <c r="BW57" s="1"/>
      <c r="BX57" s="1"/>
      <c r="BY57" s="1"/>
      <c r="BZ57" s="1"/>
      <c r="CA57" s="1"/>
      <c r="CB57" s="1"/>
      <c r="CC57" s="1"/>
      <c r="CD57" s="1"/>
      <c r="CE57" s="1"/>
      <c r="CF57" s="1"/>
      <c r="CG57" s="1"/>
      <c r="CH57" s="1"/>
      <c r="CI57" s="1"/>
      <c r="CJ57" s="1"/>
      <c r="CK57" s="1"/>
      <c r="CL57" s="1"/>
      <c r="CM57" s="1"/>
      <c r="CN57" s="1"/>
      <c r="CO57" s="1"/>
      <c r="CP57" s="1"/>
      <c r="CQ57" s="1"/>
      <c r="CR57" s="1"/>
      <c r="CS57" s="1"/>
      <c r="CT57" s="1"/>
      <c r="CU57" s="1"/>
      <c r="CV57" s="1"/>
      <c r="CW57" s="1"/>
      <c r="CX57" s="1"/>
      <c r="CY57" s="1"/>
      <c r="CZ57" s="1"/>
      <c r="DA57" s="1"/>
      <c r="DB57" s="1"/>
      <c r="DC57" s="1"/>
      <c r="DD57" s="1"/>
      <c r="DE57" s="1"/>
      <c r="DF57" s="1"/>
      <c r="DG57" s="1"/>
      <c r="DH57" s="1"/>
      <c r="DI57" s="1"/>
      <c r="DJ57" s="1"/>
      <c r="DK57" s="1"/>
      <c r="DL57" s="1"/>
      <c r="DM57" s="1"/>
      <c r="DN57" s="1"/>
      <c r="DO57" s="1"/>
      <c r="DP57" s="1"/>
      <c r="DQ57" s="1"/>
      <c r="DR57" s="1"/>
      <c r="DS57" s="1"/>
      <c r="DT57" s="1"/>
      <c r="DU57" s="1"/>
      <c r="DV57" s="1"/>
      <c r="DW57" s="1"/>
      <c r="DX57" s="1"/>
      <c r="DY57" s="1"/>
      <c r="DZ57" s="1"/>
      <c r="EA57" s="1"/>
      <c r="EB57" s="1"/>
      <c r="EC57" s="1"/>
      <c r="ED57" s="1"/>
      <c r="EE57" s="1"/>
      <c r="EF57" s="1"/>
      <c r="EG57" s="1"/>
      <c r="EH57" s="1"/>
      <c r="EI57" s="1"/>
      <c r="EJ57" s="1"/>
      <c r="EK57" s="1"/>
      <c r="EL57" s="1"/>
      <c r="EM57" s="1"/>
      <c r="EN57" s="1"/>
      <c r="EO57" s="1"/>
      <c r="EP57" s="1"/>
      <c r="EQ57" s="1"/>
      <c r="ER57" s="1"/>
      <c r="ES57" s="1"/>
      <c r="ET57" s="1"/>
      <c r="EU57" s="1"/>
      <c r="EV57" s="1"/>
      <c r="EW57" s="1"/>
      <c r="EX57" s="1"/>
      <c r="EY57" s="1"/>
      <c r="EZ57" s="1"/>
      <c r="FA57" s="1"/>
      <c r="FB57" s="1"/>
      <c r="FC57" s="1"/>
      <c r="FD57" s="1"/>
      <c r="FE57" s="1"/>
      <c r="FF57" s="1"/>
      <c r="FG57" s="1"/>
      <c r="FH57" s="1"/>
      <c r="FI57" s="1"/>
      <c r="FJ57" s="1"/>
      <c r="FK57" s="1"/>
      <c r="FL57" s="1"/>
      <c r="FM57" s="1"/>
      <c r="FN57" s="1"/>
      <c r="FO57" s="1"/>
      <c r="FP57" s="1"/>
      <c r="FQ57" s="1"/>
      <c r="FR57" s="1"/>
      <c r="FS57" s="1"/>
      <c r="FT57" s="1"/>
      <c r="FU57" s="1"/>
      <c r="FV57" s="1"/>
      <c r="FW57" s="1"/>
      <c r="FX57" s="1"/>
      <c r="FY57" s="1"/>
      <c r="FZ57" s="1"/>
      <c r="GA57" s="1"/>
      <c r="GB57" s="1"/>
      <c r="GC57" s="1"/>
      <c r="GD57" s="1"/>
      <c r="GE57" s="1"/>
      <c r="GF57" s="1"/>
      <c r="GG57" s="1"/>
      <c r="GH57" s="1"/>
      <c r="GI57" s="1"/>
      <c r="GJ57" s="1"/>
      <c r="GK57" s="1"/>
      <c r="GL57" s="1"/>
      <c r="GM57" s="1"/>
      <c r="GN57" s="1"/>
      <c r="GO57" s="1"/>
      <c r="GP57" s="1"/>
      <c r="GQ57" s="1"/>
      <c r="GR57" s="1"/>
      <c r="GS57" s="1"/>
      <c r="GT57" s="1"/>
      <c r="GU57" s="1"/>
      <c r="GV57" s="1"/>
      <c r="GW57" s="1"/>
      <c r="GX57" s="1"/>
      <c r="GY57" s="1"/>
      <c r="GZ57" s="1"/>
      <c r="HA57" s="1"/>
      <c r="HB57" s="1"/>
      <c r="HC57" s="1"/>
      <c r="HD57" s="1"/>
      <c r="HE57" s="1"/>
      <c r="HF57" s="1"/>
      <c r="HG57" s="1"/>
      <c r="HH57" s="1"/>
      <c r="HI57" s="1"/>
      <c r="HJ57" s="1"/>
      <c r="HK57" s="1"/>
      <c r="HL57" s="1"/>
      <c r="HM57" s="1"/>
      <c r="HN57" s="1"/>
      <c r="HO57" s="1"/>
      <c r="HP57" s="1"/>
      <c r="HQ57" s="1"/>
      <c r="HR57" s="1"/>
      <c r="HS57" s="1"/>
      <c r="HT57" s="1"/>
      <c r="HU57" s="1"/>
      <c r="HV57" s="1"/>
      <c r="HW57" s="1"/>
      <c r="HX57" s="1"/>
      <c r="HY57" s="1"/>
      <c r="HZ57" s="1"/>
      <c r="IA57" s="1"/>
      <c r="IB57" s="1"/>
      <c r="IC57" s="1"/>
      <c r="ID57" s="1"/>
      <c r="IE57" s="1"/>
      <c r="IF57" s="1"/>
      <c r="IG57" s="1"/>
      <c r="IH57" s="1"/>
      <c r="II57" s="1"/>
      <c r="IJ57" s="1"/>
      <c r="IK57" s="1"/>
    </row>
    <row r="58" spans="1:245">
      <c r="A58" s="211" t="s">
        <v>319</v>
      </c>
      <c r="B58" s="117">
        <f t="shared" si="13"/>
        <v>23</v>
      </c>
      <c r="C58" s="114">
        <v>14</v>
      </c>
      <c r="D58" s="114">
        <v>7</v>
      </c>
      <c r="E58" s="114">
        <v>2</v>
      </c>
      <c r="F58" s="114">
        <v>0</v>
      </c>
      <c r="G58" s="114">
        <v>0</v>
      </c>
      <c r="H58" s="114">
        <v>2</v>
      </c>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1"/>
      <c r="CQ58" s="1"/>
      <c r="CR58" s="1"/>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row>
    <row r="59" spans="1:245">
      <c r="A59" s="222" t="s">
        <v>320</v>
      </c>
      <c r="B59" s="119">
        <f t="shared" ref="B59:H59" si="14">SUM(B60:B65)</f>
        <v>4616</v>
      </c>
      <c r="C59" s="112">
        <f t="shared" si="14"/>
        <v>1848</v>
      </c>
      <c r="D59" s="112">
        <f t="shared" si="14"/>
        <v>1376</v>
      </c>
      <c r="E59" s="112">
        <f t="shared" si="14"/>
        <v>698</v>
      </c>
      <c r="F59" s="112">
        <f t="shared" si="14"/>
        <v>670</v>
      </c>
      <c r="G59" s="112">
        <f t="shared" si="14"/>
        <v>24</v>
      </c>
      <c r="H59" s="112">
        <f t="shared" si="14"/>
        <v>716</v>
      </c>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1"/>
      <c r="CQ59" s="1"/>
      <c r="CR59" s="1"/>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row>
    <row r="60" spans="1:245">
      <c r="A60" s="211" t="s">
        <v>298</v>
      </c>
      <c r="B60" s="117">
        <f>SUM(C60:G60)</f>
        <v>227</v>
      </c>
      <c r="C60" s="114">
        <v>93</v>
      </c>
      <c r="D60" s="114">
        <v>75</v>
      </c>
      <c r="E60" s="114">
        <v>27</v>
      </c>
      <c r="F60" s="114">
        <v>29</v>
      </c>
      <c r="G60" s="114">
        <v>3</v>
      </c>
      <c r="H60" s="114">
        <v>34</v>
      </c>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S60" s="1"/>
      <c r="BT60" s="1"/>
      <c r="BU60" s="1"/>
      <c r="BV60" s="1"/>
      <c r="BW60" s="1"/>
      <c r="BX60" s="1"/>
      <c r="BY60" s="1"/>
      <c r="BZ60" s="1"/>
      <c r="CA60" s="1"/>
      <c r="CB60" s="1"/>
      <c r="CC60" s="1"/>
      <c r="CD60" s="1"/>
      <c r="CE60" s="1"/>
      <c r="CF60" s="1"/>
      <c r="CG60" s="1"/>
      <c r="CH60" s="1"/>
      <c r="CI60" s="1"/>
      <c r="CJ60" s="1"/>
      <c r="CK60" s="1"/>
      <c r="CL60" s="1"/>
      <c r="CM60" s="1"/>
      <c r="CN60" s="1"/>
      <c r="CO60" s="1"/>
      <c r="CP60" s="1"/>
      <c r="CQ60" s="1"/>
      <c r="CR60" s="1"/>
      <c r="CS60" s="1"/>
      <c r="CT60" s="1"/>
      <c r="CU60" s="1"/>
      <c r="CV60" s="1"/>
      <c r="CW60" s="1"/>
      <c r="CX60" s="1"/>
      <c r="CY60" s="1"/>
      <c r="CZ60" s="1"/>
      <c r="DA60" s="1"/>
      <c r="DB60" s="1"/>
      <c r="DC60" s="1"/>
      <c r="DD60" s="1"/>
      <c r="DE60" s="1"/>
      <c r="DF60" s="1"/>
      <c r="DG60" s="1"/>
      <c r="DH60" s="1"/>
      <c r="DI60" s="1"/>
      <c r="DJ60" s="1"/>
      <c r="DK60" s="1"/>
      <c r="DL60" s="1"/>
      <c r="DM60" s="1"/>
      <c r="DN60" s="1"/>
      <c r="DO60" s="1"/>
      <c r="DP60" s="1"/>
      <c r="DQ60" s="1"/>
      <c r="DR60" s="1"/>
      <c r="DS60" s="1"/>
      <c r="DT60" s="1"/>
      <c r="DU60" s="1"/>
      <c r="DV60" s="1"/>
      <c r="DW60" s="1"/>
      <c r="DX60" s="1"/>
      <c r="DY60" s="1"/>
      <c r="DZ60" s="1"/>
      <c r="EA60" s="1"/>
      <c r="EB60" s="1"/>
      <c r="EC60" s="1"/>
      <c r="ED60" s="1"/>
      <c r="EE60" s="1"/>
      <c r="EF60" s="1"/>
      <c r="EG60" s="1"/>
      <c r="EH60" s="1"/>
      <c r="EI60" s="1"/>
      <c r="EJ60" s="1"/>
      <c r="EK60" s="1"/>
      <c r="EL60" s="1"/>
      <c r="EM60" s="1"/>
      <c r="EN60" s="1"/>
      <c r="EO60" s="1"/>
      <c r="EP60" s="1"/>
      <c r="EQ60" s="1"/>
      <c r="ER60" s="1"/>
      <c r="ES60" s="1"/>
      <c r="ET60" s="1"/>
      <c r="EU60" s="1"/>
      <c r="EV60" s="1"/>
      <c r="EW60" s="1"/>
      <c r="EX60" s="1"/>
      <c r="EY60" s="1"/>
      <c r="EZ60" s="1"/>
      <c r="FA60" s="1"/>
      <c r="FB60" s="1"/>
      <c r="FC60" s="1"/>
      <c r="FD60" s="1"/>
      <c r="FE60" s="1"/>
      <c r="FF60" s="1"/>
      <c r="FG60" s="1"/>
      <c r="FH60" s="1"/>
      <c r="FI60" s="1"/>
      <c r="FJ60" s="1"/>
      <c r="FK60" s="1"/>
      <c r="FL60" s="1"/>
      <c r="FM60" s="1"/>
      <c r="FN60" s="1"/>
      <c r="FO60" s="1"/>
      <c r="FP60" s="1"/>
      <c r="FQ60" s="1"/>
      <c r="FR60" s="1"/>
      <c r="FS60" s="1"/>
      <c r="FT60" s="1"/>
      <c r="FU60" s="1"/>
      <c r="FV60" s="1"/>
      <c r="FW60" s="1"/>
      <c r="FX60" s="1"/>
      <c r="FY60" s="1"/>
      <c r="FZ60" s="1"/>
      <c r="GA60" s="1"/>
      <c r="GB60" s="1"/>
      <c r="GC60" s="1"/>
      <c r="GD60" s="1"/>
      <c r="GE60" s="1"/>
      <c r="GF60" s="1"/>
      <c r="GG60" s="1"/>
      <c r="GH60" s="1"/>
      <c r="GI60" s="1"/>
      <c r="GJ60" s="1"/>
      <c r="GK60" s="1"/>
      <c r="GL60" s="1"/>
      <c r="GM60" s="1"/>
      <c r="GN60" s="1"/>
      <c r="GO60" s="1"/>
      <c r="GP60" s="1"/>
      <c r="GQ60" s="1"/>
      <c r="GR60" s="1"/>
      <c r="GS60" s="1"/>
      <c r="GT60" s="1"/>
      <c r="GU60" s="1"/>
      <c r="GV60" s="1"/>
      <c r="GW60" s="1"/>
      <c r="GX60" s="1"/>
      <c r="GY60" s="1"/>
      <c r="GZ60" s="1"/>
      <c r="HA60" s="1"/>
      <c r="HB60" s="1"/>
      <c r="HC60" s="1"/>
      <c r="HD60" s="1"/>
      <c r="HE60" s="1"/>
      <c r="HF60" s="1"/>
      <c r="HG60" s="1"/>
      <c r="HH60" s="1"/>
      <c r="HI60" s="1"/>
      <c r="HJ60" s="1"/>
      <c r="HK60" s="1"/>
      <c r="HL60" s="1"/>
      <c r="HM60" s="1"/>
      <c r="HN60" s="1"/>
      <c r="HO60" s="1"/>
      <c r="HP60" s="1"/>
      <c r="HQ60" s="1"/>
      <c r="HR60" s="1"/>
      <c r="HS60" s="1"/>
      <c r="HT60" s="1"/>
      <c r="HU60" s="1"/>
      <c r="HV60" s="1"/>
      <c r="HW60" s="1"/>
      <c r="HX60" s="1"/>
      <c r="HY60" s="1"/>
      <c r="HZ60" s="1"/>
      <c r="IA60" s="1"/>
      <c r="IB60" s="1"/>
      <c r="IC60" s="1"/>
      <c r="ID60" s="1"/>
      <c r="IE60" s="1"/>
      <c r="IF60" s="1"/>
      <c r="IG60" s="1"/>
      <c r="IH60" s="1"/>
      <c r="II60" s="1"/>
      <c r="IJ60" s="1"/>
      <c r="IK60" s="1"/>
    </row>
    <row r="61" spans="1:245">
      <c r="A61" s="211" t="s">
        <v>294</v>
      </c>
      <c r="B61" s="117">
        <f>SUM(C61:G61)</f>
        <v>264</v>
      </c>
      <c r="C61" s="114">
        <v>127</v>
      </c>
      <c r="D61" s="114">
        <v>70</v>
      </c>
      <c r="E61" s="114">
        <v>34</v>
      </c>
      <c r="F61" s="114">
        <v>32</v>
      </c>
      <c r="G61" s="114">
        <v>1</v>
      </c>
      <c r="H61" s="114">
        <v>39</v>
      </c>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S61" s="1"/>
      <c r="BT61" s="1"/>
      <c r="BU61" s="1"/>
      <c r="BV61" s="1"/>
      <c r="BW61" s="1"/>
      <c r="BX61" s="1"/>
      <c r="BY61" s="1"/>
      <c r="BZ61" s="1"/>
      <c r="CA61" s="1"/>
      <c r="CB61" s="1"/>
      <c r="CC61" s="1"/>
      <c r="CD61" s="1"/>
      <c r="CE61" s="1"/>
      <c r="CF61" s="1"/>
      <c r="CG61" s="1"/>
      <c r="CH61" s="1"/>
      <c r="CI61" s="1"/>
      <c r="CJ61" s="1"/>
      <c r="CK61" s="1"/>
      <c r="CL61" s="1"/>
      <c r="CM61" s="1"/>
      <c r="CN61" s="1"/>
      <c r="CO61" s="1"/>
      <c r="CP61" s="1"/>
      <c r="CQ61" s="1"/>
      <c r="CR61" s="1"/>
      <c r="CS61" s="1"/>
      <c r="CT61" s="1"/>
      <c r="CU61" s="1"/>
      <c r="CV61" s="1"/>
      <c r="CW61" s="1"/>
      <c r="CX61" s="1"/>
      <c r="CY61" s="1"/>
      <c r="CZ61" s="1"/>
      <c r="DA61" s="1"/>
      <c r="DB61" s="1"/>
      <c r="DC61" s="1"/>
      <c r="DD61" s="1"/>
      <c r="DE61" s="1"/>
      <c r="DF61" s="1"/>
      <c r="DG61" s="1"/>
      <c r="DH61" s="1"/>
      <c r="DI61" s="1"/>
      <c r="DJ61" s="1"/>
      <c r="DK61" s="1"/>
      <c r="DL61" s="1"/>
      <c r="DM61" s="1"/>
      <c r="DN61" s="1"/>
      <c r="DO61" s="1"/>
      <c r="DP61" s="1"/>
      <c r="DQ61" s="1"/>
      <c r="DR61" s="1"/>
      <c r="DS61" s="1"/>
      <c r="DT61" s="1"/>
      <c r="DU61" s="1"/>
      <c r="DV61" s="1"/>
      <c r="DW61" s="1"/>
      <c r="DX61" s="1"/>
      <c r="DY61" s="1"/>
      <c r="DZ61" s="1"/>
      <c r="EA61" s="1"/>
      <c r="EB61" s="1"/>
      <c r="EC61" s="1"/>
      <c r="ED61" s="1"/>
      <c r="EE61" s="1"/>
      <c r="EF61" s="1"/>
      <c r="EG61" s="1"/>
      <c r="EH61" s="1"/>
      <c r="EI61" s="1"/>
      <c r="EJ61" s="1"/>
      <c r="EK61" s="1"/>
      <c r="EL61" s="1"/>
      <c r="EM61" s="1"/>
      <c r="EN61" s="1"/>
      <c r="EO61" s="1"/>
      <c r="EP61" s="1"/>
      <c r="EQ61" s="1"/>
      <c r="ER61" s="1"/>
      <c r="ES61" s="1"/>
      <c r="ET61" s="1"/>
      <c r="EU61" s="1"/>
      <c r="EV61" s="1"/>
      <c r="EW61" s="1"/>
      <c r="EX61" s="1"/>
      <c r="EY61" s="1"/>
      <c r="EZ61" s="1"/>
      <c r="FA61" s="1"/>
      <c r="FB61" s="1"/>
      <c r="FC61" s="1"/>
      <c r="FD61" s="1"/>
      <c r="FE61" s="1"/>
      <c r="FF61" s="1"/>
      <c r="FG61" s="1"/>
      <c r="FH61" s="1"/>
      <c r="FI61" s="1"/>
      <c r="FJ61" s="1"/>
      <c r="FK61" s="1"/>
      <c r="FL61" s="1"/>
      <c r="FM61" s="1"/>
      <c r="FN61" s="1"/>
      <c r="FO61" s="1"/>
      <c r="FP61" s="1"/>
      <c r="FQ61" s="1"/>
      <c r="FR61" s="1"/>
      <c r="FS61" s="1"/>
      <c r="FT61" s="1"/>
      <c r="FU61" s="1"/>
      <c r="FV61" s="1"/>
      <c r="FW61" s="1"/>
      <c r="FX61" s="1"/>
      <c r="FY61" s="1"/>
      <c r="FZ61" s="1"/>
      <c r="GA61" s="1"/>
      <c r="GB61" s="1"/>
      <c r="GC61" s="1"/>
      <c r="GD61" s="1"/>
      <c r="GE61" s="1"/>
      <c r="GF61" s="1"/>
      <c r="GG61" s="1"/>
      <c r="GH61" s="1"/>
      <c r="GI61" s="1"/>
      <c r="GJ61" s="1"/>
      <c r="GK61" s="1"/>
      <c r="GL61" s="1"/>
      <c r="GM61" s="1"/>
      <c r="GN61" s="1"/>
      <c r="GO61" s="1"/>
      <c r="GP61" s="1"/>
      <c r="GQ61" s="1"/>
      <c r="GR61" s="1"/>
      <c r="GS61" s="1"/>
      <c r="GT61" s="1"/>
      <c r="GU61" s="1"/>
      <c r="GV61" s="1"/>
      <c r="GW61" s="1"/>
      <c r="GX61" s="1"/>
      <c r="GY61" s="1"/>
      <c r="GZ61" s="1"/>
      <c r="HA61" s="1"/>
      <c r="HB61" s="1"/>
      <c r="HC61" s="1"/>
      <c r="HD61" s="1"/>
      <c r="HE61" s="1"/>
      <c r="HF61" s="1"/>
      <c r="HG61" s="1"/>
      <c r="HH61" s="1"/>
      <c r="HI61" s="1"/>
      <c r="HJ61" s="1"/>
      <c r="HK61" s="1"/>
      <c r="HL61" s="1"/>
      <c r="HM61" s="1"/>
      <c r="HN61" s="1"/>
      <c r="HO61" s="1"/>
      <c r="HP61" s="1"/>
      <c r="HQ61" s="1"/>
      <c r="HR61" s="1"/>
      <c r="HS61" s="1"/>
      <c r="HT61" s="1"/>
      <c r="HU61" s="1"/>
      <c r="HV61" s="1"/>
      <c r="HW61" s="1"/>
      <c r="HX61" s="1"/>
      <c r="HY61" s="1"/>
      <c r="HZ61" s="1"/>
      <c r="IA61" s="1"/>
      <c r="IB61" s="1"/>
      <c r="IC61" s="1"/>
      <c r="ID61" s="1"/>
      <c r="IE61" s="1"/>
      <c r="IF61" s="1"/>
      <c r="IG61" s="1"/>
      <c r="IH61" s="1"/>
      <c r="II61" s="1"/>
      <c r="IJ61" s="1"/>
      <c r="IK61" s="1"/>
    </row>
    <row r="62" spans="1:245">
      <c r="A62" s="211" t="s">
        <v>295</v>
      </c>
      <c r="B62" s="117">
        <f t="shared" ref="B62" si="15">SUM(C62:G62)</f>
        <v>221</v>
      </c>
      <c r="C62" s="114">
        <v>110</v>
      </c>
      <c r="D62" s="114">
        <v>54</v>
      </c>
      <c r="E62" s="114">
        <v>34</v>
      </c>
      <c r="F62" s="114">
        <v>23</v>
      </c>
      <c r="G62" s="114">
        <v>0</v>
      </c>
      <c r="H62" s="114">
        <v>29</v>
      </c>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S62" s="1"/>
      <c r="BT62" s="1"/>
      <c r="BU62" s="1"/>
      <c r="BV62" s="1"/>
      <c r="BW62" s="1"/>
      <c r="BX62" s="1"/>
      <c r="BY62" s="1"/>
      <c r="BZ62" s="1"/>
      <c r="CA62" s="1"/>
      <c r="CB62" s="1"/>
      <c r="CC62" s="1"/>
      <c r="CD62" s="1"/>
      <c r="CE62" s="1"/>
      <c r="CF62" s="1"/>
      <c r="CG62" s="1"/>
      <c r="CH62" s="1"/>
      <c r="CI62" s="1"/>
      <c r="CJ62" s="1"/>
      <c r="CK62" s="1"/>
      <c r="CL62" s="1"/>
      <c r="CM62" s="1"/>
      <c r="CN62" s="1"/>
      <c r="CO62" s="1"/>
      <c r="CP62" s="1"/>
      <c r="CQ62" s="1"/>
      <c r="CR62" s="1"/>
      <c r="CS62" s="1"/>
      <c r="CT62" s="1"/>
      <c r="CU62" s="1"/>
      <c r="CV62" s="1"/>
      <c r="CW62" s="1"/>
      <c r="CX62" s="1"/>
      <c r="CY62" s="1"/>
      <c r="CZ62" s="1"/>
      <c r="DA62" s="1"/>
      <c r="DB62" s="1"/>
      <c r="DC62" s="1"/>
      <c r="DD62" s="1"/>
      <c r="DE62" s="1"/>
      <c r="DF62" s="1"/>
      <c r="DG62" s="1"/>
      <c r="DH62" s="1"/>
      <c r="DI62" s="1"/>
      <c r="DJ62" s="1"/>
      <c r="DK62" s="1"/>
      <c r="DL62" s="1"/>
      <c r="DM62" s="1"/>
      <c r="DN62" s="1"/>
      <c r="DO62" s="1"/>
      <c r="DP62" s="1"/>
      <c r="DQ62" s="1"/>
      <c r="DR62" s="1"/>
      <c r="DS62" s="1"/>
      <c r="DT62" s="1"/>
      <c r="DU62" s="1"/>
      <c r="DV62" s="1"/>
      <c r="DW62" s="1"/>
      <c r="DX62" s="1"/>
      <c r="DY62" s="1"/>
      <c r="DZ62" s="1"/>
      <c r="EA62" s="1"/>
      <c r="EB62" s="1"/>
      <c r="EC62" s="1"/>
      <c r="ED62" s="1"/>
      <c r="EE62" s="1"/>
      <c r="EF62" s="1"/>
      <c r="EG62" s="1"/>
      <c r="EH62" s="1"/>
      <c r="EI62" s="1"/>
      <c r="EJ62" s="1"/>
      <c r="EK62" s="1"/>
      <c r="EL62" s="1"/>
      <c r="EM62" s="1"/>
      <c r="EN62" s="1"/>
      <c r="EO62" s="1"/>
      <c r="EP62" s="1"/>
      <c r="EQ62" s="1"/>
      <c r="ER62" s="1"/>
      <c r="ES62" s="1"/>
      <c r="ET62" s="1"/>
      <c r="EU62" s="1"/>
      <c r="EV62" s="1"/>
      <c r="EW62" s="1"/>
      <c r="EX62" s="1"/>
      <c r="EY62" s="1"/>
      <c r="EZ62" s="1"/>
      <c r="FA62" s="1"/>
      <c r="FB62" s="1"/>
      <c r="FC62" s="1"/>
      <c r="FD62" s="1"/>
      <c r="FE62" s="1"/>
      <c r="FF62" s="1"/>
      <c r="FG62" s="1"/>
      <c r="FH62" s="1"/>
      <c r="FI62" s="1"/>
      <c r="FJ62" s="1"/>
      <c r="FK62" s="1"/>
      <c r="FL62" s="1"/>
      <c r="FM62" s="1"/>
      <c r="FN62" s="1"/>
      <c r="FO62" s="1"/>
      <c r="FP62" s="1"/>
      <c r="FQ62" s="1"/>
      <c r="FR62" s="1"/>
      <c r="FS62" s="1"/>
      <c r="FT62" s="1"/>
      <c r="FU62" s="1"/>
      <c r="FV62" s="1"/>
      <c r="FW62" s="1"/>
      <c r="FX62" s="1"/>
      <c r="FY62" s="1"/>
      <c r="FZ62" s="1"/>
      <c r="GA62" s="1"/>
      <c r="GB62" s="1"/>
      <c r="GC62" s="1"/>
      <c r="GD62" s="1"/>
      <c r="GE62" s="1"/>
      <c r="GF62" s="1"/>
      <c r="GG62" s="1"/>
      <c r="GH62" s="1"/>
      <c r="GI62" s="1"/>
      <c r="GJ62" s="1"/>
      <c r="GK62" s="1"/>
      <c r="GL62" s="1"/>
      <c r="GM62" s="1"/>
      <c r="GN62" s="1"/>
      <c r="GO62" s="1"/>
      <c r="GP62" s="1"/>
      <c r="GQ62" s="1"/>
      <c r="GR62" s="1"/>
      <c r="GS62" s="1"/>
      <c r="GT62" s="1"/>
      <c r="GU62" s="1"/>
      <c r="GV62" s="1"/>
      <c r="GW62" s="1"/>
      <c r="GX62" s="1"/>
      <c r="GY62" s="1"/>
      <c r="GZ62" s="1"/>
      <c r="HA62" s="1"/>
      <c r="HB62" s="1"/>
      <c r="HC62" s="1"/>
      <c r="HD62" s="1"/>
      <c r="HE62" s="1"/>
      <c r="HF62" s="1"/>
      <c r="HG62" s="1"/>
      <c r="HH62" s="1"/>
      <c r="HI62" s="1"/>
      <c r="HJ62" s="1"/>
      <c r="HK62" s="1"/>
      <c r="HL62" s="1"/>
      <c r="HM62" s="1"/>
      <c r="HN62" s="1"/>
      <c r="HO62" s="1"/>
      <c r="HP62" s="1"/>
      <c r="HQ62" s="1"/>
      <c r="HR62" s="1"/>
      <c r="HS62" s="1"/>
      <c r="HT62" s="1"/>
      <c r="HU62" s="1"/>
      <c r="HV62" s="1"/>
      <c r="HW62" s="1"/>
      <c r="HX62" s="1"/>
      <c r="HY62" s="1"/>
      <c r="HZ62" s="1"/>
      <c r="IA62" s="1"/>
      <c r="IB62" s="1"/>
      <c r="IC62" s="1"/>
      <c r="ID62" s="1"/>
      <c r="IE62" s="1"/>
      <c r="IF62" s="1"/>
      <c r="IG62" s="1"/>
      <c r="IH62" s="1"/>
      <c r="II62" s="1"/>
      <c r="IJ62" s="1"/>
      <c r="IK62" s="1"/>
    </row>
    <row r="63" spans="1:245">
      <c r="A63" s="211" t="s">
        <v>321</v>
      </c>
      <c r="B63" s="117">
        <f>SUM(C63:G63)</f>
        <v>509</v>
      </c>
      <c r="C63" s="114">
        <v>136</v>
      </c>
      <c r="D63" s="114">
        <v>231</v>
      </c>
      <c r="E63" s="114">
        <v>119</v>
      </c>
      <c r="F63" s="114">
        <v>20</v>
      </c>
      <c r="G63" s="114">
        <v>3</v>
      </c>
      <c r="H63" s="114">
        <v>43</v>
      </c>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S63" s="1"/>
      <c r="BT63" s="1"/>
      <c r="BU63" s="1"/>
      <c r="BV63" s="1"/>
      <c r="BW63" s="1"/>
      <c r="BX63" s="1"/>
      <c r="BY63" s="1"/>
      <c r="BZ63" s="1"/>
      <c r="CA63" s="1"/>
      <c r="CB63" s="1"/>
      <c r="CC63" s="1"/>
      <c r="CD63" s="1"/>
      <c r="CE63" s="1"/>
      <c r="CF63" s="1"/>
      <c r="CG63" s="1"/>
      <c r="CH63" s="1"/>
      <c r="CI63" s="1"/>
      <c r="CJ63" s="1"/>
      <c r="CK63" s="1"/>
      <c r="CL63" s="1"/>
      <c r="CM63" s="1"/>
      <c r="CN63" s="1"/>
      <c r="CO63" s="1"/>
      <c r="CP63" s="1"/>
      <c r="CQ63" s="1"/>
      <c r="CR63" s="1"/>
      <c r="CS63" s="1"/>
      <c r="CT63" s="1"/>
      <c r="CU63" s="1"/>
      <c r="CV63" s="1"/>
      <c r="CW63" s="1"/>
      <c r="CX63" s="1"/>
      <c r="CY63" s="1"/>
      <c r="CZ63" s="1"/>
      <c r="DA63" s="1"/>
      <c r="DB63" s="1"/>
      <c r="DC63" s="1"/>
      <c r="DD63" s="1"/>
      <c r="DE63" s="1"/>
      <c r="DF63" s="1"/>
      <c r="DG63" s="1"/>
      <c r="DH63" s="1"/>
      <c r="DI63" s="1"/>
      <c r="DJ63" s="1"/>
      <c r="DK63" s="1"/>
      <c r="DL63" s="1"/>
      <c r="DM63" s="1"/>
      <c r="DN63" s="1"/>
      <c r="DO63" s="1"/>
      <c r="DP63" s="1"/>
      <c r="DQ63" s="1"/>
      <c r="DR63" s="1"/>
      <c r="DS63" s="1"/>
      <c r="DT63" s="1"/>
      <c r="DU63" s="1"/>
      <c r="DV63" s="1"/>
      <c r="DW63" s="1"/>
      <c r="DX63" s="1"/>
      <c r="DY63" s="1"/>
      <c r="DZ63" s="1"/>
      <c r="EA63" s="1"/>
      <c r="EB63" s="1"/>
      <c r="EC63" s="1"/>
      <c r="ED63" s="1"/>
      <c r="EE63" s="1"/>
      <c r="EF63" s="1"/>
      <c r="EG63" s="1"/>
      <c r="EH63" s="1"/>
      <c r="EI63" s="1"/>
      <c r="EJ63" s="1"/>
      <c r="EK63" s="1"/>
      <c r="EL63" s="1"/>
      <c r="EM63" s="1"/>
      <c r="EN63" s="1"/>
      <c r="EO63" s="1"/>
      <c r="EP63" s="1"/>
      <c r="EQ63" s="1"/>
      <c r="ER63" s="1"/>
      <c r="ES63" s="1"/>
      <c r="ET63" s="1"/>
      <c r="EU63" s="1"/>
      <c r="EV63" s="1"/>
      <c r="EW63" s="1"/>
      <c r="EX63" s="1"/>
      <c r="EY63" s="1"/>
      <c r="EZ63" s="1"/>
      <c r="FA63" s="1"/>
      <c r="FB63" s="1"/>
      <c r="FC63" s="1"/>
      <c r="FD63" s="1"/>
      <c r="FE63" s="1"/>
      <c r="FF63" s="1"/>
      <c r="FG63" s="1"/>
      <c r="FH63" s="1"/>
      <c r="FI63" s="1"/>
      <c r="FJ63" s="1"/>
      <c r="FK63" s="1"/>
      <c r="FL63" s="1"/>
      <c r="FM63" s="1"/>
      <c r="FN63" s="1"/>
      <c r="FO63" s="1"/>
      <c r="FP63" s="1"/>
      <c r="FQ63" s="1"/>
      <c r="FR63" s="1"/>
      <c r="FS63" s="1"/>
      <c r="FT63" s="1"/>
      <c r="FU63" s="1"/>
      <c r="FV63" s="1"/>
      <c r="FW63" s="1"/>
      <c r="FX63" s="1"/>
      <c r="FY63" s="1"/>
      <c r="FZ63" s="1"/>
      <c r="GA63" s="1"/>
      <c r="GB63" s="1"/>
      <c r="GC63" s="1"/>
      <c r="GD63" s="1"/>
      <c r="GE63" s="1"/>
      <c r="GF63" s="1"/>
      <c r="GG63" s="1"/>
      <c r="GH63" s="1"/>
      <c r="GI63" s="1"/>
      <c r="GJ63" s="1"/>
      <c r="GK63" s="1"/>
      <c r="GL63" s="1"/>
      <c r="GM63" s="1"/>
      <c r="GN63" s="1"/>
      <c r="GO63" s="1"/>
      <c r="GP63" s="1"/>
      <c r="GQ63" s="1"/>
      <c r="GR63" s="1"/>
      <c r="GS63" s="1"/>
      <c r="GT63" s="1"/>
      <c r="GU63" s="1"/>
      <c r="GV63" s="1"/>
      <c r="GW63" s="1"/>
      <c r="GX63" s="1"/>
      <c r="GY63" s="1"/>
      <c r="GZ63" s="1"/>
      <c r="HA63" s="1"/>
      <c r="HB63" s="1"/>
      <c r="HC63" s="1"/>
      <c r="HD63" s="1"/>
      <c r="HE63" s="1"/>
      <c r="HF63" s="1"/>
      <c r="HG63" s="1"/>
      <c r="HH63" s="1"/>
      <c r="HI63" s="1"/>
      <c r="HJ63" s="1"/>
      <c r="HK63" s="1"/>
      <c r="HL63" s="1"/>
      <c r="HM63" s="1"/>
      <c r="HN63" s="1"/>
      <c r="HO63" s="1"/>
      <c r="HP63" s="1"/>
      <c r="HQ63" s="1"/>
      <c r="HR63" s="1"/>
      <c r="HS63" s="1"/>
      <c r="HT63" s="1"/>
      <c r="HU63" s="1"/>
      <c r="HV63" s="1"/>
      <c r="HW63" s="1"/>
      <c r="HX63" s="1"/>
      <c r="HY63" s="1"/>
      <c r="HZ63" s="1"/>
      <c r="IA63" s="1"/>
      <c r="IB63" s="1"/>
      <c r="IC63" s="1"/>
      <c r="ID63" s="1"/>
      <c r="IE63" s="1"/>
      <c r="IF63" s="1"/>
      <c r="IG63" s="1"/>
      <c r="IH63" s="1"/>
      <c r="II63" s="1"/>
      <c r="IJ63" s="1"/>
      <c r="IK63" s="1"/>
    </row>
    <row r="64" spans="1:245">
      <c r="A64" s="211" t="s">
        <v>296</v>
      </c>
      <c r="B64" s="117">
        <f>SUM(C64:G64)</f>
        <v>491</v>
      </c>
      <c r="C64" s="114">
        <v>248</v>
      </c>
      <c r="D64" s="114">
        <v>141</v>
      </c>
      <c r="E64" s="114">
        <v>69</v>
      </c>
      <c r="F64" s="114">
        <v>33</v>
      </c>
      <c r="G64" s="114">
        <v>0</v>
      </c>
      <c r="H64" s="114">
        <v>63</v>
      </c>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S64" s="1"/>
      <c r="BT64" s="1"/>
      <c r="BU64" s="1"/>
      <c r="BV64" s="1"/>
      <c r="BW64" s="1"/>
      <c r="BX64" s="1"/>
      <c r="BY64" s="1"/>
      <c r="BZ64" s="1"/>
      <c r="CA64" s="1"/>
      <c r="CB64" s="1"/>
      <c r="CC64" s="1"/>
      <c r="CD64" s="1"/>
      <c r="CE64" s="1"/>
      <c r="CF64" s="1"/>
      <c r="CG64" s="1"/>
      <c r="CH64" s="1"/>
      <c r="CI64" s="1"/>
      <c r="CJ64" s="1"/>
      <c r="CK64" s="1"/>
      <c r="CL64" s="1"/>
      <c r="CM64" s="1"/>
      <c r="CN64" s="1"/>
      <c r="CO64" s="1"/>
      <c r="CP64" s="1"/>
      <c r="CQ64" s="1"/>
      <c r="CR64" s="1"/>
      <c r="CS64" s="1"/>
      <c r="CT64" s="1"/>
      <c r="CU64" s="1"/>
      <c r="CV64" s="1"/>
      <c r="CW64" s="1"/>
      <c r="CX64" s="1"/>
      <c r="CY64" s="1"/>
      <c r="CZ64" s="1"/>
      <c r="DA64" s="1"/>
      <c r="DB64" s="1"/>
      <c r="DC64" s="1"/>
      <c r="DD64" s="1"/>
      <c r="DE64" s="1"/>
      <c r="DF64" s="1"/>
      <c r="DG64" s="1"/>
      <c r="DH64" s="1"/>
      <c r="DI64" s="1"/>
      <c r="DJ64" s="1"/>
      <c r="DK64" s="1"/>
      <c r="DL64" s="1"/>
      <c r="DM64" s="1"/>
      <c r="DN64" s="1"/>
      <c r="DO64" s="1"/>
      <c r="DP64" s="1"/>
      <c r="DQ64" s="1"/>
      <c r="DR64" s="1"/>
      <c r="DS64" s="1"/>
      <c r="DT64" s="1"/>
      <c r="DU64" s="1"/>
      <c r="DV64" s="1"/>
      <c r="DW64" s="1"/>
      <c r="DX64" s="1"/>
      <c r="DY64" s="1"/>
      <c r="DZ64" s="1"/>
      <c r="EA64" s="1"/>
      <c r="EB64" s="1"/>
      <c r="EC64" s="1"/>
      <c r="ED64" s="1"/>
      <c r="EE64" s="1"/>
      <c r="EF64" s="1"/>
      <c r="EG64" s="1"/>
      <c r="EH64" s="1"/>
      <c r="EI64" s="1"/>
      <c r="EJ64" s="1"/>
      <c r="EK64" s="1"/>
      <c r="EL64" s="1"/>
      <c r="EM64" s="1"/>
      <c r="EN64" s="1"/>
      <c r="EO64" s="1"/>
      <c r="EP64" s="1"/>
      <c r="EQ64" s="1"/>
      <c r="ER64" s="1"/>
      <c r="ES64" s="1"/>
      <c r="ET64" s="1"/>
      <c r="EU64" s="1"/>
      <c r="EV64" s="1"/>
      <c r="EW64" s="1"/>
      <c r="EX64" s="1"/>
      <c r="EY64" s="1"/>
      <c r="EZ64" s="1"/>
      <c r="FA64" s="1"/>
      <c r="FB64" s="1"/>
      <c r="FC64" s="1"/>
      <c r="FD64" s="1"/>
      <c r="FE64" s="1"/>
      <c r="FF64" s="1"/>
      <c r="FG64" s="1"/>
      <c r="FH64" s="1"/>
      <c r="FI64" s="1"/>
      <c r="FJ64" s="1"/>
      <c r="FK64" s="1"/>
      <c r="FL64" s="1"/>
      <c r="FM64" s="1"/>
      <c r="FN64" s="1"/>
      <c r="FO64" s="1"/>
      <c r="FP64" s="1"/>
      <c r="FQ64" s="1"/>
      <c r="FR64" s="1"/>
      <c r="FS64" s="1"/>
      <c r="FT64" s="1"/>
      <c r="FU64" s="1"/>
      <c r="FV64" s="1"/>
      <c r="FW64" s="1"/>
      <c r="FX64" s="1"/>
      <c r="FY64" s="1"/>
      <c r="FZ64" s="1"/>
      <c r="GA64" s="1"/>
      <c r="GB64" s="1"/>
      <c r="GC64" s="1"/>
      <c r="GD64" s="1"/>
      <c r="GE64" s="1"/>
      <c r="GF64" s="1"/>
      <c r="GG64" s="1"/>
      <c r="GH64" s="1"/>
      <c r="GI64" s="1"/>
      <c r="GJ64" s="1"/>
      <c r="GK64" s="1"/>
      <c r="GL64" s="1"/>
      <c r="GM64" s="1"/>
      <c r="GN64" s="1"/>
      <c r="GO64" s="1"/>
      <c r="GP64" s="1"/>
      <c r="GQ64" s="1"/>
      <c r="GR64" s="1"/>
      <c r="GS64" s="1"/>
      <c r="GT64" s="1"/>
      <c r="GU64" s="1"/>
      <c r="GV64" s="1"/>
      <c r="GW64" s="1"/>
      <c r="GX64" s="1"/>
      <c r="GY64" s="1"/>
      <c r="GZ64" s="1"/>
      <c r="HA64" s="1"/>
      <c r="HB64" s="1"/>
      <c r="HC64" s="1"/>
      <c r="HD64" s="1"/>
      <c r="HE64" s="1"/>
      <c r="HF64" s="1"/>
      <c r="HG64" s="1"/>
      <c r="HH64" s="1"/>
      <c r="HI64" s="1"/>
      <c r="HJ64" s="1"/>
      <c r="HK64" s="1"/>
      <c r="HL64" s="1"/>
      <c r="HM64" s="1"/>
      <c r="HN64" s="1"/>
      <c r="HO64" s="1"/>
      <c r="HP64" s="1"/>
      <c r="HQ64" s="1"/>
      <c r="HR64" s="1"/>
      <c r="HS64" s="1"/>
      <c r="HT64" s="1"/>
      <c r="HU64" s="1"/>
      <c r="HV64" s="1"/>
      <c r="HW64" s="1"/>
      <c r="HX64" s="1"/>
      <c r="HY64" s="1"/>
      <c r="HZ64" s="1"/>
      <c r="IA64" s="1"/>
      <c r="IB64" s="1"/>
      <c r="IC64" s="1"/>
      <c r="ID64" s="1"/>
      <c r="IE64" s="1"/>
      <c r="IF64" s="1"/>
      <c r="IG64" s="1"/>
      <c r="IH64" s="1"/>
      <c r="II64" s="1"/>
      <c r="IJ64" s="1"/>
      <c r="IK64" s="1"/>
    </row>
    <row r="65" spans="1:245">
      <c r="A65" s="211" t="s">
        <v>297</v>
      </c>
      <c r="B65" s="117">
        <f>SUM(C65:G65)</f>
        <v>2904</v>
      </c>
      <c r="C65" s="114">
        <v>1134</v>
      </c>
      <c r="D65" s="114">
        <v>805</v>
      </c>
      <c r="E65" s="114">
        <v>415</v>
      </c>
      <c r="F65" s="114">
        <v>533</v>
      </c>
      <c r="G65" s="114">
        <v>17</v>
      </c>
      <c r="H65" s="114">
        <v>508</v>
      </c>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S65" s="1"/>
      <c r="BT65" s="1"/>
      <c r="BU65" s="1"/>
      <c r="BV65" s="1"/>
      <c r="BW65" s="1"/>
      <c r="BX65" s="1"/>
      <c r="BY65" s="1"/>
      <c r="BZ65" s="1"/>
      <c r="CA65" s="1"/>
      <c r="CB65" s="1"/>
      <c r="CC65" s="1"/>
      <c r="CD65" s="1"/>
      <c r="CE65" s="1"/>
      <c r="CF65" s="1"/>
      <c r="CG65" s="1"/>
      <c r="CH65" s="1"/>
      <c r="CI65" s="1"/>
      <c r="CJ65" s="1"/>
      <c r="CK65" s="1"/>
      <c r="CL65" s="1"/>
      <c r="CM65" s="1"/>
      <c r="CN65" s="1"/>
      <c r="CO65" s="1"/>
      <c r="CP65" s="1"/>
      <c r="CQ65" s="1"/>
      <c r="CR65" s="1"/>
      <c r="CS65" s="1"/>
      <c r="CT65" s="1"/>
      <c r="CU65" s="1"/>
      <c r="CV65" s="1"/>
      <c r="CW65" s="1"/>
      <c r="CX65" s="1"/>
      <c r="CY65" s="1"/>
      <c r="CZ65" s="1"/>
      <c r="DA65" s="1"/>
      <c r="DB65" s="1"/>
      <c r="DC65" s="1"/>
      <c r="DD65" s="1"/>
      <c r="DE65" s="1"/>
      <c r="DF65" s="1"/>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1"/>
      <c r="GM65" s="1"/>
      <c r="GN65" s="1"/>
      <c r="GO65" s="1"/>
      <c r="GP65" s="1"/>
      <c r="GQ65" s="1"/>
      <c r="GR65" s="1"/>
      <c r="GS65" s="1"/>
      <c r="GT65" s="1"/>
      <c r="GU65" s="1"/>
      <c r="GV65" s="1"/>
      <c r="GW65" s="1"/>
      <c r="GX65" s="1"/>
      <c r="GY65" s="1"/>
      <c r="GZ65" s="1"/>
      <c r="HA65" s="1"/>
      <c r="HB65" s="1"/>
      <c r="HC65" s="1"/>
      <c r="HD65" s="1"/>
      <c r="HE65" s="1"/>
      <c r="HF65" s="1"/>
      <c r="HG65" s="1"/>
      <c r="HH65" s="1"/>
      <c r="HI65" s="1"/>
      <c r="HJ65" s="1"/>
      <c r="HK65" s="1"/>
      <c r="HL65" s="1"/>
      <c r="HM65" s="1"/>
      <c r="HN65" s="1"/>
      <c r="HO65" s="1"/>
      <c r="HP65" s="1"/>
      <c r="HQ65" s="1"/>
      <c r="HR65" s="1"/>
      <c r="HS65" s="1"/>
      <c r="HT65" s="1"/>
      <c r="HU65" s="1"/>
      <c r="HV65" s="1"/>
      <c r="HW65" s="1"/>
      <c r="HX65" s="1"/>
      <c r="HY65" s="1"/>
      <c r="HZ65" s="1"/>
      <c r="IA65" s="1"/>
      <c r="IB65" s="1"/>
      <c r="IC65" s="1"/>
      <c r="ID65" s="1"/>
      <c r="IE65" s="1"/>
      <c r="IF65" s="1"/>
      <c r="IG65" s="1"/>
      <c r="IH65" s="1"/>
      <c r="II65" s="1"/>
      <c r="IJ65" s="1"/>
      <c r="IK65" s="1"/>
    </row>
    <row r="66" spans="1:245">
      <c r="A66" s="222" t="s">
        <v>322</v>
      </c>
      <c r="B66" s="119">
        <f>SUM(B67:B77)</f>
        <v>6726</v>
      </c>
      <c r="C66" s="119">
        <f t="shared" ref="C66:G66" si="16">SUM(C67:C77)</f>
        <v>2357</v>
      </c>
      <c r="D66" s="119">
        <f>SUM(D67:D77)</f>
        <v>2113</v>
      </c>
      <c r="E66" s="119">
        <f t="shared" si="16"/>
        <v>1131</v>
      </c>
      <c r="F66" s="119">
        <f t="shared" si="16"/>
        <v>1097</v>
      </c>
      <c r="G66" s="119">
        <f t="shared" si="16"/>
        <v>28</v>
      </c>
      <c r="H66" s="119">
        <f>SUM(H67:H77)</f>
        <v>1229</v>
      </c>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S66" s="1"/>
      <c r="BT66" s="1"/>
      <c r="BU66" s="1"/>
      <c r="BV66" s="1"/>
      <c r="BW66" s="1"/>
      <c r="BX66" s="1"/>
      <c r="BY66" s="1"/>
      <c r="BZ66" s="1"/>
      <c r="CA66" s="1"/>
      <c r="CB66" s="1"/>
      <c r="CC66" s="1"/>
      <c r="CD66" s="1"/>
      <c r="CE66" s="1"/>
      <c r="CF66" s="1"/>
      <c r="CG66" s="1"/>
      <c r="CH66" s="1"/>
      <c r="CI66" s="1"/>
      <c r="CJ66" s="1"/>
      <c r="CK66" s="1"/>
      <c r="CL66" s="1"/>
      <c r="CM66" s="1"/>
      <c r="CN66" s="1"/>
      <c r="CO66" s="1"/>
      <c r="CP66" s="1"/>
      <c r="CQ66" s="1"/>
      <c r="CR66" s="1"/>
      <c r="CS66" s="1"/>
      <c r="CT66" s="1"/>
      <c r="CU66" s="1"/>
      <c r="CV66" s="1"/>
      <c r="CW66" s="1"/>
      <c r="CX66" s="1"/>
      <c r="CY66" s="1"/>
      <c r="CZ66" s="1"/>
      <c r="DA66" s="1"/>
      <c r="DB66" s="1"/>
      <c r="DC66" s="1"/>
      <c r="DD66" s="1"/>
      <c r="DE66" s="1"/>
      <c r="DF66" s="1"/>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1"/>
      <c r="GM66" s="1"/>
      <c r="GN66" s="1"/>
      <c r="GO66" s="1"/>
      <c r="GP66" s="1"/>
      <c r="GQ66" s="1"/>
      <c r="GR66" s="1"/>
      <c r="GS66" s="1"/>
      <c r="GT66" s="1"/>
      <c r="GU66" s="1"/>
      <c r="GV66" s="1"/>
      <c r="GW66" s="1"/>
      <c r="GX66" s="1"/>
      <c r="GY66" s="1"/>
      <c r="GZ66" s="1"/>
      <c r="HA66" s="1"/>
      <c r="HB66" s="1"/>
      <c r="HC66" s="1"/>
      <c r="HD66" s="1"/>
      <c r="HE66" s="1"/>
      <c r="HF66" s="1"/>
      <c r="HG66" s="1"/>
      <c r="HH66" s="1"/>
      <c r="HI66" s="1"/>
      <c r="HJ66" s="1"/>
      <c r="HK66" s="1"/>
      <c r="HL66" s="1"/>
      <c r="HM66" s="1"/>
      <c r="HN66" s="1"/>
      <c r="HO66" s="1"/>
      <c r="HP66" s="1"/>
      <c r="HQ66" s="1"/>
      <c r="HR66" s="1"/>
      <c r="HS66" s="1"/>
      <c r="HT66" s="1"/>
      <c r="HU66" s="1"/>
      <c r="HV66" s="1"/>
      <c r="HW66" s="1"/>
      <c r="HX66" s="1"/>
      <c r="HY66" s="1"/>
      <c r="HZ66" s="1"/>
      <c r="IA66" s="1"/>
      <c r="IB66" s="1"/>
      <c r="IC66" s="1"/>
      <c r="ID66" s="1"/>
      <c r="IE66" s="1"/>
      <c r="IF66" s="1"/>
      <c r="IG66" s="1"/>
      <c r="IH66" s="1"/>
      <c r="II66" s="1"/>
      <c r="IJ66" s="1"/>
      <c r="IK66" s="1"/>
    </row>
    <row r="67" spans="1:245">
      <c r="A67" s="211" t="s">
        <v>323</v>
      </c>
      <c r="B67" s="117">
        <f t="shared" ref="B67:B77" si="17">SUM(C67:G67)</f>
        <v>0</v>
      </c>
      <c r="C67" s="114">
        <v>0</v>
      </c>
      <c r="D67" s="114">
        <v>0</v>
      </c>
      <c r="E67" s="114">
        <v>0</v>
      </c>
      <c r="F67" s="114">
        <v>0</v>
      </c>
      <c r="G67" s="114">
        <v>0</v>
      </c>
      <c r="H67" s="114">
        <v>0</v>
      </c>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c r="BS67" s="1"/>
      <c r="BT67" s="1"/>
      <c r="BU67" s="1"/>
      <c r="BV67" s="1"/>
      <c r="BW67" s="1"/>
      <c r="BX67" s="1"/>
      <c r="BY67" s="1"/>
      <c r="BZ67" s="1"/>
      <c r="CA67" s="1"/>
      <c r="CB67" s="1"/>
      <c r="CC67" s="1"/>
      <c r="CD67" s="1"/>
      <c r="CE67" s="1"/>
      <c r="CF67" s="1"/>
      <c r="CG67" s="1"/>
      <c r="CH67" s="1"/>
      <c r="CI67" s="1"/>
      <c r="CJ67" s="1"/>
      <c r="CK67" s="1"/>
      <c r="CL67" s="1"/>
      <c r="CM67" s="1"/>
      <c r="CN67" s="1"/>
      <c r="CO67" s="1"/>
      <c r="CP67" s="1"/>
      <c r="CQ67" s="1"/>
      <c r="CR67" s="1"/>
      <c r="CS67" s="1"/>
      <c r="CT67" s="1"/>
      <c r="CU67" s="1"/>
      <c r="CV67" s="1"/>
      <c r="CW67" s="1"/>
      <c r="CX67" s="1"/>
      <c r="CY67" s="1"/>
      <c r="CZ67" s="1"/>
      <c r="DA67" s="1"/>
      <c r="DB67" s="1"/>
      <c r="DC67" s="1"/>
      <c r="DD67" s="1"/>
      <c r="DE67" s="1"/>
      <c r="DF67" s="1"/>
      <c r="DG67" s="1"/>
      <c r="DH67" s="1"/>
      <c r="DI67" s="1"/>
      <c r="DJ67" s="1"/>
      <c r="DK67" s="1"/>
      <c r="DL67" s="1"/>
      <c r="DM67" s="1"/>
      <c r="DN67" s="1"/>
      <c r="DO67" s="1"/>
      <c r="DP67" s="1"/>
      <c r="DQ67" s="1"/>
      <c r="DR67" s="1"/>
      <c r="DS67" s="1"/>
      <c r="DT67" s="1"/>
      <c r="DU67" s="1"/>
      <c r="DV67" s="1"/>
      <c r="DW67" s="1"/>
      <c r="DX67" s="1"/>
      <c r="DY67" s="1"/>
      <c r="DZ67" s="1"/>
      <c r="EA67" s="1"/>
      <c r="EB67" s="1"/>
      <c r="EC67" s="1"/>
      <c r="ED67" s="1"/>
      <c r="EE67" s="1"/>
      <c r="EF67" s="1"/>
      <c r="EG67" s="1"/>
      <c r="EH67" s="1"/>
      <c r="EI67" s="1"/>
      <c r="EJ67" s="1"/>
      <c r="EK67" s="1"/>
      <c r="EL67" s="1"/>
      <c r="EM67" s="1"/>
      <c r="EN67" s="1"/>
      <c r="EO67" s="1"/>
      <c r="EP67" s="1"/>
      <c r="EQ67" s="1"/>
      <c r="ER67" s="1"/>
      <c r="ES67" s="1"/>
      <c r="ET67" s="1"/>
      <c r="EU67" s="1"/>
      <c r="EV67" s="1"/>
      <c r="EW67" s="1"/>
      <c r="EX67" s="1"/>
      <c r="EY67" s="1"/>
      <c r="EZ67" s="1"/>
      <c r="FA67" s="1"/>
      <c r="FB67" s="1"/>
      <c r="FC67" s="1"/>
      <c r="FD67" s="1"/>
      <c r="FE67" s="1"/>
      <c r="FF67" s="1"/>
      <c r="FG67" s="1"/>
      <c r="FH67" s="1"/>
      <c r="FI67" s="1"/>
      <c r="FJ67" s="1"/>
      <c r="FK67" s="1"/>
      <c r="FL67" s="1"/>
      <c r="FM67" s="1"/>
      <c r="FN67" s="1"/>
      <c r="FO67" s="1"/>
      <c r="FP67" s="1"/>
      <c r="FQ67" s="1"/>
      <c r="FR67" s="1"/>
      <c r="FS67" s="1"/>
      <c r="FT67" s="1"/>
      <c r="FU67" s="1"/>
      <c r="FV67" s="1"/>
      <c r="FW67" s="1"/>
      <c r="FX67" s="1"/>
      <c r="FY67" s="1"/>
      <c r="FZ67" s="1"/>
      <c r="GA67" s="1"/>
      <c r="GB67" s="1"/>
      <c r="GC67" s="1"/>
      <c r="GD67" s="1"/>
      <c r="GE67" s="1"/>
      <c r="GF67" s="1"/>
      <c r="GG67" s="1"/>
      <c r="GH67" s="1"/>
      <c r="GI67" s="1"/>
      <c r="GJ67" s="1"/>
      <c r="GK67" s="1"/>
      <c r="GL67" s="1"/>
      <c r="GM67" s="1"/>
      <c r="GN67" s="1"/>
      <c r="GO67" s="1"/>
      <c r="GP67" s="1"/>
      <c r="GQ67" s="1"/>
      <c r="GR67" s="1"/>
      <c r="GS67" s="1"/>
      <c r="GT67" s="1"/>
      <c r="GU67" s="1"/>
      <c r="GV67" s="1"/>
      <c r="GW67" s="1"/>
      <c r="GX67" s="1"/>
      <c r="GY67" s="1"/>
      <c r="GZ67" s="1"/>
      <c r="HA67" s="1"/>
      <c r="HB67" s="1"/>
      <c r="HC67" s="1"/>
      <c r="HD67" s="1"/>
      <c r="HE67" s="1"/>
      <c r="HF67" s="1"/>
      <c r="HG67" s="1"/>
      <c r="HH67" s="1"/>
      <c r="HI67" s="1"/>
      <c r="HJ67" s="1"/>
      <c r="HK67" s="1"/>
      <c r="HL67" s="1"/>
      <c r="HM67" s="1"/>
      <c r="HN67" s="1"/>
      <c r="HO67" s="1"/>
      <c r="HP67" s="1"/>
      <c r="HQ67" s="1"/>
      <c r="HR67" s="1"/>
      <c r="HS67" s="1"/>
      <c r="HT67" s="1"/>
      <c r="HU67" s="1"/>
      <c r="HV67" s="1"/>
      <c r="HW67" s="1"/>
      <c r="HX67" s="1"/>
      <c r="HY67" s="1"/>
      <c r="HZ67" s="1"/>
      <c r="IA67" s="1"/>
      <c r="IB67" s="1"/>
      <c r="IC67" s="1"/>
      <c r="ID67" s="1"/>
      <c r="IE67" s="1"/>
      <c r="IF67" s="1"/>
      <c r="IG67" s="1"/>
      <c r="IH67" s="1"/>
      <c r="II67" s="1"/>
      <c r="IJ67" s="1"/>
      <c r="IK67" s="1"/>
    </row>
    <row r="68" spans="1:245" ht="11.4">
      <c r="A68" s="234" t="s">
        <v>332</v>
      </c>
      <c r="B68" s="117">
        <f t="shared" si="17"/>
        <v>44</v>
      </c>
      <c r="C68" s="114">
        <v>28</v>
      </c>
      <c r="D68" s="114">
        <v>3</v>
      </c>
      <c r="E68" s="114">
        <v>12</v>
      </c>
      <c r="F68" s="114">
        <v>1</v>
      </c>
      <c r="G68" s="114">
        <v>0</v>
      </c>
      <c r="H68" s="114">
        <v>4</v>
      </c>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c r="BO68" s="1"/>
      <c r="BP68" s="1"/>
      <c r="BQ68" s="1"/>
      <c r="BR68" s="1"/>
      <c r="BS68" s="1"/>
      <c r="BT68" s="1"/>
      <c r="BU68" s="1"/>
      <c r="BV68" s="1"/>
      <c r="BW68" s="1"/>
      <c r="BX68" s="1"/>
      <c r="BY68" s="1"/>
      <c r="BZ68" s="1"/>
      <c r="CA68" s="1"/>
      <c r="CB68" s="1"/>
      <c r="CC68" s="1"/>
      <c r="CD68" s="1"/>
      <c r="CE68" s="1"/>
      <c r="CF68" s="1"/>
      <c r="CG68" s="1"/>
      <c r="CH68" s="1"/>
      <c r="CI68" s="1"/>
      <c r="CJ68" s="1"/>
      <c r="CK68" s="1"/>
      <c r="CL68" s="1"/>
      <c r="CM68" s="1"/>
      <c r="CN68" s="1"/>
      <c r="CO68" s="1"/>
      <c r="CP68" s="1"/>
      <c r="CQ68" s="1"/>
      <c r="CR68" s="1"/>
      <c r="CS68" s="1"/>
      <c r="CT68" s="1"/>
      <c r="CU68" s="1"/>
      <c r="CV68" s="1"/>
      <c r="CW68" s="1"/>
      <c r="CX68" s="1"/>
      <c r="CY68" s="1"/>
      <c r="CZ68" s="1"/>
      <c r="DA68" s="1"/>
      <c r="DB68" s="1"/>
      <c r="DC68" s="1"/>
      <c r="DD68" s="1"/>
      <c r="DE68" s="1"/>
      <c r="DF68" s="1"/>
      <c r="DG68" s="1"/>
      <c r="DH68" s="1"/>
      <c r="DI68" s="1"/>
      <c r="DJ68" s="1"/>
      <c r="DK68" s="1"/>
      <c r="DL68" s="1"/>
      <c r="DM68" s="1"/>
      <c r="DN68" s="1"/>
      <c r="DO68" s="1"/>
      <c r="DP68" s="1"/>
      <c r="DQ68" s="1"/>
      <c r="DR68" s="1"/>
      <c r="DS68" s="1"/>
      <c r="DT68" s="1"/>
      <c r="DU68" s="1"/>
      <c r="DV68" s="1"/>
      <c r="DW68" s="1"/>
      <c r="DX68" s="1"/>
      <c r="DY68" s="1"/>
      <c r="DZ68" s="1"/>
      <c r="EA68" s="1"/>
      <c r="EB68" s="1"/>
      <c r="EC68" s="1"/>
      <c r="ED68" s="1"/>
      <c r="EE68" s="1"/>
      <c r="EF68" s="1"/>
      <c r="EG68" s="1"/>
      <c r="EH68" s="1"/>
      <c r="EI68" s="1"/>
      <c r="EJ68" s="1"/>
      <c r="EK68" s="1"/>
      <c r="EL68" s="1"/>
      <c r="EM68" s="1"/>
      <c r="EN68" s="1"/>
      <c r="EO68" s="1"/>
      <c r="EP68" s="1"/>
      <c r="EQ68" s="1"/>
      <c r="ER68" s="1"/>
      <c r="ES68" s="1"/>
      <c r="ET68" s="1"/>
      <c r="EU68" s="1"/>
      <c r="EV68" s="1"/>
      <c r="EW68" s="1"/>
      <c r="EX68" s="1"/>
      <c r="EY68" s="1"/>
      <c r="EZ68" s="1"/>
      <c r="FA68" s="1"/>
      <c r="FB68" s="1"/>
      <c r="FC68" s="1"/>
      <c r="FD68" s="1"/>
      <c r="FE68" s="1"/>
      <c r="FF68" s="1"/>
      <c r="FG68" s="1"/>
      <c r="FH68" s="1"/>
      <c r="FI68" s="1"/>
      <c r="FJ68" s="1"/>
      <c r="FK68" s="1"/>
      <c r="FL68" s="1"/>
      <c r="FM68" s="1"/>
      <c r="FN68" s="1"/>
      <c r="FO68" s="1"/>
      <c r="FP68" s="1"/>
      <c r="FQ68" s="1"/>
      <c r="FR68" s="1"/>
      <c r="FS68" s="1"/>
      <c r="FT68" s="1"/>
      <c r="FU68" s="1"/>
      <c r="FV68" s="1"/>
      <c r="FW68" s="1"/>
      <c r="FX68" s="1"/>
      <c r="FY68" s="1"/>
      <c r="FZ68" s="1"/>
      <c r="GA68" s="1"/>
      <c r="GB68" s="1"/>
      <c r="GC68" s="1"/>
      <c r="GD68" s="1"/>
      <c r="GE68" s="1"/>
      <c r="GF68" s="1"/>
      <c r="GG68" s="1"/>
      <c r="GH68" s="1"/>
      <c r="GI68" s="1"/>
      <c r="GJ68" s="1"/>
      <c r="GK68" s="1"/>
      <c r="GL68" s="1"/>
      <c r="GM68" s="1"/>
      <c r="GN68" s="1"/>
      <c r="GO68" s="1"/>
      <c r="GP68" s="1"/>
      <c r="GQ68" s="1"/>
      <c r="GR68" s="1"/>
      <c r="GS68" s="1"/>
      <c r="GT68" s="1"/>
      <c r="GU68" s="1"/>
      <c r="GV68" s="1"/>
      <c r="GW68" s="1"/>
      <c r="GX68" s="1"/>
      <c r="GY68" s="1"/>
      <c r="GZ68" s="1"/>
      <c r="HA68" s="1"/>
      <c r="HB68" s="1"/>
      <c r="HC68" s="1"/>
      <c r="HD68" s="1"/>
      <c r="HE68" s="1"/>
      <c r="HF68" s="1"/>
      <c r="HG68" s="1"/>
      <c r="HH68" s="1"/>
      <c r="HI68" s="1"/>
      <c r="HJ68" s="1"/>
      <c r="HK68" s="1"/>
      <c r="HL68" s="1"/>
      <c r="HM68" s="1"/>
      <c r="HN68" s="1"/>
      <c r="HO68" s="1"/>
      <c r="HP68" s="1"/>
      <c r="HQ68" s="1"/>
      <c r="HR68" s="1"/>
      <c r="HS68" s="1"/>
      <c r="HT68" s="1"/>
      <c r="HU68" s="1"/>
      <c r="HV68" s="1"/>
      <c r="HW68" s="1"/>
      <c r="HX68" s="1"/>
      <c r="HY68" s="1"/>
      <c r="HZ68" s="1"/>
      <c r="IA68" s="1"/>
      <c r="IB68" s="1"/>
      <c r="IC68" s="1"/>
      <c r="ID68" s="1"/>
      <c r="IE68" s="1"/>
      <c r="IF68" s="1"/>
      <c r="IG68" s="1"/>
      <c r="IH68" s="1"/>
      <c r="II68" s="1"/>
      <c r="IJ68" s="1"/>
      <c r="IK68" s="1"/>
    </row>
    <row r="69" spans="1:245">
      <c r="A69" s="211" t="s">
        <v>299</v>
      </c>
      <c r="B69" s="117">
        <f t="shared" si="17"/>
        <v>1241</v>
      </c>
      <c r="C69" s="114">
        <v>405</v>
      </c>
      <c r="D69" s="114">
        <v>363</v>
      </c>
      <c r="E69" s="114">
        <v>218</v>
      </c>
      <c r="F69" s="114">
        <v>249</v>
      </c>
      <c r="G69" s="114">
        <v>6</v>
      </c>
      <c r="H69" s="114">
        <v>262</v>
      </c>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c r="BK69" s="1"/>
      <c r="BL69" s="1"/>
      <c r="BM69" s="1"/>
      <c r="BN69" s="1"/>
      <c r="BO69" s="1"/>
      <c r="BP69" s="1"/>
      <c r="BQ69" s="1"/>
      <c r="BR69" s="1"/>
      <c r="BS69" s="1"/>
      <c r="BT69" s="1"/>
      <c r="BU69" s="1"/>
      <c r="BV69" s="1"/>
      <c r="BW69" s="1"/>
      <c r="BX69" s="1"/>
      <c r="BY69" s="1"/>
      <c r="BZ69" s="1"/>
      <c r="CA69" s="1"/>
      <c r="CB69" s="1"/>
      <c r="CC69" s="1"/>
      <c r="CD69" s="1"/>
      <c r="CE69" s="1"/>
      <c r="CF69" s="1"/>
      <c r="CG69" s="1"/>
      <c r="CH69" s="1"/>
      <c r="CI69" s="1"/>
      <c r="CJ69" s="1"/>
      <c r="CK69" s="1"/>
      <c r="CL69" s="1"/>
      <c r="CM69" s="1"/>
      <c r="CN69" s="1"/>
      <c r="CO69" s="1"/>
      <c r="CP69" s="1"/>
      <c r="CQ69" s="1"/>
      <c r="CR69" s="1"/>
      <c r="CS69" s="1"/>
      <c r="CT69" s="1"/>
      <c r="CU69" s="1"/>
      <c r="CV69" s="1"/>
      <c r="CW69" s="1"/>
      <c r="CX69" s="1"/>
      <c r="CY69" s="1"/>
      <c r="CZ69" s="1"/>
      <c r="DA69" s="1"/>
      <c r="DB69" s="1"/>
      <c r="DC69" s="1"/>
      <c r="DD69" s="1"/>
      <c r="DE69" s="1"/>
      <c r="DF69" s="1"/>
      <c r="DG69" s="1"/>
      <c r="DH69" s="1"/>
      <c r="DI69" s="1"/>
      <c r="DJ69" s="1"/>
      <c r="DK69" s="1"/>
      <c r="DL69" s="1"/>
      <c r="DM69" s="1"/>
      <c r="DN69" s="1"/>
      <c r="DO69" s="1"/>
      <c r="DP69" s="1"/>
      <c r="DQ69" s="1"/>
      <c r="DR69" s="1"/>
      <c r="DS69" s="1"/>
      <c r="DT69" s="1"/>
      <c r="DU69" s="1"/>
      <c r="DV69" s="1"/>
      <c r="DW69" s="1"/>
      <c r="DX69" s="1"/>
      <c r="DY69" s="1"/>
      <c r="DZ69" s="1"/>
      <c r="EA69" s="1"/>
      <c r="EB69" s="1"/>
      <c r="EC69" s="1"/>
      <c r="ED69" s="1"/>
      <c r="EE69" s="1"/>
      <c r="EF69" s="1"/>
      <c r="EG69" s="1"/>
      <c r="EH69" s="1"/>
      <c r="EI69" s="1"/>
      <c r="EJ69" s="1"/>
      <c r="EK69" s="1"/>
      <c r="EL69" s="1"/>
      <c r="EM69" s="1"/>
      <c r="EN69" s="1"/>
      <c r="EO69" s="1"/>
      <c r="EP69" s="1"/>
      <c r="EQ69" s="1"/>
      <c r="ER69" s="1"/>
      <c r="ES69" s="1"/>
      <c r="ET69" s="1"/>
      <c r="EU69" s="1"/>
      <c r="EV69" s="1"/>
      <c r="EW69" s="1"/>
      <c r="EX69" s="1"/>
      <c r="EY69" s="1"/>
      <c r="EZ69" s="1"/>
      <c r="FA69" s="1"/>
      <c r="FB69" s="1"/>
      <c r="FC69" s="1"/>
      <c r="FD69" s="1"/>
      <c r="FE69" s="1"/>
      <c r="FF69" s="1"/>
      <c r="FG69" s="1"/>
      <c r="FH69" s="1"/>
      <c r="FI69" s="1"/>
      <c r="FJ69" s="1"/>
      <c r="FK69" s="1"/>
      <c r="FL69" s="1"/>
      <c r="FM69" s="1"/>
      <c r="FN69" s="1"/>
      <c r="FO69" s="1"/>
      <c r="FP69" s="1"/>
      <c r="FQ69" s="1"/>
      <c r="FR69" s="1"/>
      <c r="FS69" s="1"/>
      <c r="FT69" s="1"/>
      <c r="FU69" s="1"/>
      <c r="FV69" s="1"/>
      <c r="FW69" s="1"/>
      <c r="FX69" s="1"/>
      <c r="FY69" s="1"/>
      <c r="FZ69" s="1"/>
      <c r="GA69" s="1"/>
      <c r="GB69" s="1"/>
      <c r="GC69" s="1"/>
      <c r="GD69" s="1"/>
      <c r="GE69" s="1"/>
      <c r="GF69" s="1"/>
      <c r="GG69" s="1"/>
      <c r="GH69" s="1"/>
      <c r="GI69" s="1"/>
      <c r="GJ69" s="1"/>
      <c r="GK69" s="1"/>
      <c r="GL69" s="1"/>
      <c r="GM69" s="1"/>
      <c r="GN69" s="1"/>
      <c r="GO69" s="1"/>
      <c r="GP69" s="1"/>
      <c r="GQ69" s="1"/>
      <c r="GR69" s="1"/>
      <c r="GS69" s="1"/>
      <c r="GT69" s="1"/>
      <c r="GU69" s="1"/>
      <c r="GV69" s="1"/>
      <c r="GW69" s="1"/>
      <c r="GX69" s="1"/>
      <c r="GY69" s="1"/>
      <c r="GZ69" s="1"/>
      <c r="HA69" s="1"/>
      <c r="HB69" s="1"/>
      <c r="HC69" s="1"/>
      <c r="HD69" s="1"/>
      <c r="HE69" s="1"/>
      <c r="HF69" s="1"/>
      <c r="HG69" s="1"/>
      <c r="HH69" s="1"/>
      <c r="HI69" s="1"/>
      <c r="HJ69" s="1"/>
      <c r="HK69" s="1"/>
      <c r="HL69" s="1"/>
      <c r="HM69" s="1"/>
      <c r="HN69" s="1"/>
      <c r="HO69" s="1"/>
      <c r="HP69" s="1"/>
      <c r="HQ69" s="1"/>
      <c r="HR69" s="1"/>
      <c r="HS69" s="1"/>
      <c r="HT69" s="1"/>
      <c r="HU69" s="1"/>
      <c r="HV69" s="1"/>
      <c r="HW69" s="1"/>
      <c r="HX69" s="1"/>
      <c r="HY69" s="1"/>
      <c r="HZ69" s="1"/>
      <c r="IA69" s="1"/>
      <c r="IB69" s="1"/>
      <c r="IC69" s="1"/>
      <c r="ID69" s="1"/>
      <c r="IE69" s="1"/>
      <c r="IF69" s="1"/>
      <c r="IG69" s="1"/>
      <c r="IH69" s="1"/>
      <c r="II69" s="1"/>
      <c r="IJ69" s="1"/>
      <c r="IK69" s="1"/>
    </row>
    <row r="70" spans="1:245">
      <c r="A70" s="211" t="s">
        <v>300</v>
      </c>
      <c r="B70" s="117">
        <f t="shared" si="17"/>
        <v>4561</v>
      </c>
      <c r="C70" s="114">
        <v>1638</v>
      </c>
      <c r="D70" s="114">
        <v>1541</v>
      </c>
      <c r="E70" s="114">
        <v>729</v>
      </c>
      <c r="F70" s="114">
        <v>636</v>
      </c>
      <c r="G70" s="114">
        <v>17</v>
      </c>
      <c r="H70" s="114">
        <v>774</v>
      </c>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c r="BF70" s="1"/>
      <c r="BG70" s="1"/>
      <c r="BH70" s="1"/>
      <c r="BI70" s="1"/>
      <c r="BJ70" s="1"/>
      <c r="BK70" s="1"/>
      <c r="BL70" s="1"/>
      <c r="BM70" s="1"/>
      <c r="BN70" s="1"/>
      <c r="BO70" s="1"/>
      <c r="BP70" s="1"/>
      <c r="BQ70" s="1"/>
      <c r="BR70" s="1"/>
      <c r="BS70" s="1"/>
      <c r="BT70" s="1"/>
      <c r="BU70" s="1"/>
      <c r="BV70" s="1"/>
      <c r="BW70" s="1"/>
      <c r="BX70" s="1"/>
      <c r="BY70" s="1"/>
      <c r="BZ70" s="1"/>
      <c r="CA70" s="1"/>
      <c r="CB70" s="1"/>
      <c r="CC70" s="1"/>
      <c r="CD70" s="1"/>
      <c r="CE70" s="1"/>
      <c r="CF70" s="1"/>
      <c r="CG70" s="1"/>
      <c r="CH70" s="1"/>
      <c r="CI70" s="1"/>
      <c r="CJ70" s="1"/>
      <c r="CK70" s="1"/>
      <c r="CL70" s="1"/>
      <c r="CM70" s="1"/>
      <c r="CN70" s="1"/>
      <c r="CO70" s="1"/>
      <c r="CP70" s="1"/>
      <c r="CQ70" s="1"/>
      <c r="CR70" s="1"/>
      <c r="CS70" s="1"/>
      <c r="CT70" s="1"/>
      <c r="CU70" s="1"/>
      <c r="CV70" s="1"/>
      <c r="CW70" s="1"/>
      <c r="CX70" s="1"/>
      <c r="CY70" s="1"/>
      <c r="CZ70" s="1"/>
      <c r="DA70" s="1"/>
      <c r="DB70" s="1"/>
      <c r="DC70" s="1"/>
      <c r="DD70" s="1"/>
      <c r="DE70" s="1"/>
      <c r="DF70" s="1"/>
      <c r="DG70" s="1"/>
      <c r="DH70" s="1"/>
      <c r="DI70" s="1"/>
      <c r="DJ70" s="1"/>
      <c r="DK70" s="1"/>
      <c r="DL70" s="1"/>
      <c r="DM70" s="1"/>
      <c r="DN70" s="1"/>
      <c r="DO70" s="1"/>
      <c r="DP70" s="1"/>
      <c r="DQ70" s="1"/>
      <c r="DR70" s="1"/>
      <c r="DS70" s="1"/>
      <c r="DT70" s="1"/>
      <c r="DU70" s="1"/>
      <c r="DV70" s="1"/>
      <c r="DW70" s="1"/>
      <c r="DX70" s="1"/>
      <c r="DY70" s="1"/>
      <c r="DZ70" s="1"/>
      <c r="EA70" s="1"/>
      <c r="EB70" s="1"/>
      <c r="EC70" s="1"/>
      <c r="ED70" s="1"/>
      <c r="EE70" s="1"/>
      <c r="EF70" s="1"/>
      <c r="EG70" s="1"/>
      <c r="EH70" s="1"/>
      <c r="EI70" s="1"/>
      <c r="EJ70" s="1"/>
      <c r="EK70" s="1"/>
      <c r="EL70" s="1"/>
      <c r="EM70" s="1"/>
      <c r="EN70" s="1"/>
      <c r="EO70" s="1"/>
      <c r="EP70" s="1"/>
      <c r="EQ70" s="1"/>
      <c r="ER70" s="1"/>
      <c r="ES70" s="1"/>
      <c r="ET70" s="1"/>
      <c r="EU70" s="1"/>
      <c r="EV70" s="1"/>
      <c r="EW70" s="1"/>
      <c r="EX70" s="1"/>
      <c r="EY70" s="1"/>
      <c r="EZ70" s="1"/>
      <c r="FA70" s="1"/>
      <c r="FB70" s="1"/>
      <c r="FC70" s="1"/>
      <c r="FD70" s="1"/>
      <c r="FE70" s="1"/>
      <c r="FF70" s="1"/>
      <c r="FG70" s="1"/>
      <c r="FH70" s="1"/>
      <c r="FI70" s="1"/>
      <c r="FJ70" s="1"/>
      <c r="FK70" s="1"/>
      <c r="FL70" s="1"/>
      <c r="FM70" s="1"/>
      <c r="FN70" s="1"/>
      <c r="FO70" s="1"/>
      <c r="FP70" s="1"/>
      <c r="FQ70" s="1"/>
      <c r="FR70" s="1"/>
      <c r="FS70" s="1"/>
      <c r="FT70" s="1"/>
      <c r="FU70" s="1"/>
      <c r="FV70" s="1"/>
      <c r="FW70" s="1"/>
      <c r="FX70" s="1"/>
      <c r="FY70" s="1"/>
      <c r="FZ70" s="1"/>
      <c r="GA70" s="1"/>
      <c r="GB70" s="1"/>
      <c r="GC70" s="1"/>
      <c r="GD70" s="1"/>
      <c r="GE70" s="1"/>
      <c r="GF70" s="1"/>
      <c r="GG70" s="1"/>
      <c r="GH70" s="1"/>
      <c r="GI70" s="1"/>
      <c r="GJ70" s="1"/>
      <c r="GK70" s="1"/>
      <c r="GL70" s="1"/>
      <c r="GM70" s="1"/>
      <c r="GN70" s="1"/>
      <c r="GO70" s="1"/>
      <c r="GP70" s="1"/>
      <c r="GQ70" s="1"/>
      <c r="GR70" s="1"/>
      <c r="GS70" s="1"/>
      <c r="GT70" s="1"/>
      <c r="GU70" s="1"/>
      <c r="GV70" s="1"/>
      <c r="GW70" s="1"/>
      <c r="GX70" s="1"/>
      <c r="GY70" s="1"/>
      <c r="GZ70" s="1"/>
      <c r="HA70" s="1"/>
      <c r="HB70" s="1"/>
      <c r="HC70" s="1"/>
      <c r="HD70" s="1"/>
      <c r="HE70" s="1"/>
      <c r="HF70" s="1"/>
      <c r="HG70" s="1"/>
      <c r="HH70" s="1"/>
      <c r="HI70" s="1"/>
      <c r="HJ70" s="1"/>
      <c r="HK70" s="1"/>
      <c r="HL70" s="1"/>
      <c r="HM70" s="1"/>
      <c r="HN70" s="1"/>
      <c r="HO70" s="1"/>
      <c r="HP70" s="1"/>
      <c r="HQ70" s="1"/>
      <c r="HR70" s="1"/>
      <c r="HS70" s="1"/>
      <c r="HT70" s="1"/>
      <c r="HU70" s="1"/>
      <c r="HV70" s="1"/>
      <c r="HW70" s="1"/>
      <c r="HX70" s="1"/>
      <c r="HY70" s="1"/>
      <c r="HZ70" s="1"/>
      <c r="IA70" s="1"/>
      <c r="IB70" s="1"/>
      <c r="IC70" s="1"/>
      <c r="ID70" s="1"/>
      <c r="IE70" s="1"/>
      <c r="IF70" s="1"/>
      <c r="IG70" s="1"/>
      <c r="IH70" s="1"/>
      <c r="II70" s="1"/>
      <c r="IJ70" s="1"/>
      <c r="IK70" s="1"/>
    </row>
    <row r="71" spans="1:245">
      <c r="A71" s="211" t="s">
        <v>324</v>
      </c>
      <c r="B71" s="117">
        <f t="shared" si="17"/>
        <v>0</v>
      </c>
      <c r="C71" s="114">
        <v>0</v>
      </c>
      <c r="D71" s="114">
        <v>0</v>
      </c>
      <c r="E71" s="114">
        <v>0</v>
      </c>
      <c r="F71" s="114">
        <v>0</v>
      </c>
      <c r="G71" s="114">
        <v>0</v>
      </c>
      <c r="H71" s="114">
        <v>0</v>
      </c>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c r="BE71" s="1"/>
      <c r="BF71" s="1"/>
      <c r="BG71" s="1"/>
      <c r="BH71" s="1"/>
      <c r="BI71" s="1"/>
      <c r="BJ71" s="1"/>
      <c r="BK71" s="1"/>
      <c r="BL71" s="1"/>
      <c r="BM71" s="1"/>
      <c r="BN71" s="1"/>
      <c r="BO71" s="1"/>
      <c r="BP71" s="1"/>
      <c r="BQ71" s="1"/>
      <c r="BR71" s="1"/>
      <c r="BS71" s="1"/>
      <c r="BT71" s="1"/>
      <c r="BU71" s="1"/>
      <c r="BV71" s="1"/>
      <c r="BW71" s="1"/>
      <c r="BX71" s="1"/>
      <c r="BY71" s="1"/>
      <c r="BZ71" s="1"/>
      <c r="CA71" s="1"/>
      <c r="CB71" s="1"/>
      <c r="CC71" s="1"/>
      <c r="CD71" s="1"/>
      <c r="CE71" s="1"/>
      <c r="CF71" s="1"/>
      <c r="CG71" s="1"/>
      <c r="CH71" s="1"/>
      <c r="CI71" s="1"/>
      <c r="CJ71" s="1"/>
      <c r="CK71" s="1"/>
      <c r="CL71" s="1"/>
      <c r="CM71" s="1"/>
      <c r="CN71" s="1"/>
      <c r="CO71" s="1"/>
      <c r="CP71" s="1"/>
      <c r="CQ71" s="1"/>
      <c r="CR71" s="1"/>
      <c r="CS71" s="1"/>
      <c r="CT71" s="1"/>
      <c r="CU71" s="1"/>
      <c r="CV71" s="1"/>
      <c r="CW71" s="1"/>
      <c r="CX71" s="1"/>
      <c r="CY71" s="1"/>
      <c r="CZ71" s="1"/>
      <c r="DA71" s="1"/>
      <c r="DB71" s="1"/>
      <c r="DC71" s="1"/>
      <c r="DD71" s="1"/>
      <c r="DE71" s="1"/>
      <c r="DF71" s="1"/>
      <c r="DG71" s="1"/>
      <c r="DH71" s="1"/>
      <c r="DI71" s="1"/>
      <c r="DJ71" s="1"/>
      <c r="DK71" s="1"/>
      <c r="DL71" s="1"/>
      <c r="DM71" s="1"/>
      <c r="DN71" s="1"/>
      <c r="DO71" s="1"/>
      <c r="DP71" s="1"/>
      <c r="DQ71" s="1"/>
      <c r="DR71" s="1"/>
      <c r="DS71" s="1"/>
      <c r="DT71" s="1"/>
      <c r="DU71" s="1"/>
      <c r="DV71" s="1"/>
      <c r="DW71" s="1"/>
      <c r="DX71" s="1"/>
      <c r="DY71" s="1"/>
      <c r="DZ71" s="1"/>
      <c r="EA71" s="1"/>
      <c r="EB71" s="1"/>
      <c r="EC71" s="1"/>
      <c r="ED71" s="1"/>
      <c r="EE71" s="1"/>
      <c r="EF71" s="1"/>
      <c r="EG71" s="1"/>
      <c r="EH71" s="1"/>
      <c r="EI71" s="1"/>
      <c r="EJ71" s="1"/>
      <c r="EK71" s="1"/>
      <c r="EL71" s="1"/>
      <c r="EM71" s="1"/>
      <c r="EN71" s="1"/>
      <c r="EO71" s="1"/>
      <c r="EP71" s="1"/>
      <c r="EQ71" s="1"/>
      <c r="ER71" s="1"/>
      <c r="ES71" s="1"/>
      <c r="ET71" s="1"/>
      <c r="EU71" s="1"/>
      <c r="EV71" s="1"/>
      <c r="EW71" s="1"/>
      <c r="EX71" s="1"/>
      <c r="EY71" s="1"/>
      <c r="EZ71" s="1"/>
      <c r="FA71" s="1"/>
      <c r="FB71" s="1"/>
      <c r="FC71" s="1"/>
      <c r="FD71" s="1"/>
      <c r="FE71" s="1"/>
      <c r="FF71" s="1"/>
      <c r="FG71" s="1"/>
      <c r="FH71" s="1"/>
      <c r="FI71" s="1"/>
      <c r="FJ71" s="1"/>
      <c r="FK71" s="1"/>
      <c r="FL71" s="1"/>
      <c r="FM71" s="1"/>
      <c r="FN71" s="1"/>
      <c r="FO71" s="1"/>
      <c r="FP71" s="1"/>
      <c r="FQ71" s="1"/>
      <c r="FR71" s="1"/>
      <c r="FS71" s="1"/>
      <c r="FT71" s="1"/>
      <c r="FU71" s="1"/>
      <c r="FV71" s="1"/>
      <c r="FW71" s="1"/>
      <c r="FX71" s="1"/>
      <c r="FY71" s="1"/>
      <c r="FZ71" s="1"/>
      <c r="GA71" s="1"/>
      <c r="GB71" s="1"/>
      <c r="GC71" s="1"/>
      <c r="GD71" s="1"/>
      <c r="GE71" s="1"/>
      <c r="GF71" s="1"/>
      <c r="GG71" s="1"/>
      <c r="GH71" s="1"/>
      <c r="GI71" s="1"/>
      <c r="GJ71" s="1"/>
      <c r="GK71" s="1"/>
      <c r="GL71" s="1"/>
      <c r="GM71" s="1"/>
      <c r="GN71" s="1"/>
      <c r="GO71" s="1"/>
      <c r="GP71" s="1"/>
      <c r="GQ71" s="1"/>
      <c r="GR71" s="1"/>
      <c r="GS71" s="1"/>
      <c r="GT71" s="1"/>
      <c r="GU71" s="1"/>
      <c r="GV71" s="1"/>
      <c r="GW71" s="1"/>
      <c r="GX71" s="1"/>
      <c r="GY71" s="1"/>
      <c r="GZ71" s="1"/>
      <c r="HA71" s="1"/>
      <c r="HB71" s="1"/>
      <c r="HC71" s="1"/>
      <c r="HD71" s="1"/>
      <c r="HE71" s="1"/>
      <c r="HF71" s="1"/>
      <c r="HG71" s="1"/>
      <c r="HH71" s="1"/>
      <c r="HI71" s="1"/>
      <c r="HJ71" s="1"/>
      <c r="HK71" s="1"/>
      <c r="HL71" s="1"/>
      <c r="HM71" s="1"/>
      <c r="HN71" s="1"/>
      <c r="HO71" s="1"/>
      <c r="HP71" s="1"/>
      <c r="HQ71" s="1"/>
      <c r="HR71" s="1"/>
      <c r="HS71" s="1"/>
      <c r="HT71" s="1"/>
      <c r="HU71" s="1"/>
      <c r="HV71" s="1"/>
      <c r="HW71" s="1"/>
      <c r="HX71" s="1"/>
      <c r="HY71" s="1"/>
      <c r="HZ71" s="1"/>
      <c r="IA71" s="1"/>
      <c r="IB71" s="1"/>
      <c r="IC71" s="1"/>
      <c r="ID71" s="1"/>
      <c r="IE71" s="1"/>
      <c r="IF71" s="1"/>
      <c r="IG71" s="1"/>
      <c r="IH71" s="1"/>
      <c r="II71" s="1"/>
      <c r="IJ71" s="1"/>
      <c r="IK71" s="1"/>
    </row>
    <row r="72" spans="1:245">
      <c r="A72" s="211" t="s">
        <v>301</v>
      </c>
      <c r="B72" s="117">
        <f t="shared" si="17"/>
        <v>14</v>
      </c>
      <c r="C72" s="114">
        <v>3</v>
      </c>
      <c r="D72" s="114">
        <v>2</v>
      </c>
      <c r="E72" s="114">
        <v>1</v>
      </c>
      <c r="F72" s="114">
        <v>8</v>
      </c>
      <c r="G72" s="114">
        <v>0</v>
      </c>
      <c r="H72" s="114">
        <v>4</v>
      </c>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c r="BE72" s="1"/>
      <c r="BF72" s="1"/>
      <c r="BG72" s="1"/>
      <c r="BH72" s="1"/>
      <c r="BI72" s="1"/>
      <c r="BJ72" s="1"/>
      <c r="BK72" s="1"/>
      <c r="BL72" s="1"/>
      <c r="BM72" s="1"/>
      <c r="BN72" s="1"/>
      <c r="BO72" s="1"/>
      <c r="BP72" s="1"/>
      <c r="BQ72" s="1"/>
      <c r="BR72" s="1"/>
      <c r="BS72" s="1"/>
      <c r="BT72" s="1"/>
      <c r="BU72" s="1"/>
      <c r="BV72" s="1"/>
      <c r="BW72" s="1"/>
      <c r="BX72" s="1"/>
      <c r="BY72" s="1"/>
      <c r="BZ72" s="1"/>
      <c r="CA72" s="1"/>
      <c r="CB72" s="1"/>
      <c r="CC72" s="1"/>
      <c r="CD72" s="1"/>
      <c r="CE72" s="1"/>
      <c r="CF72" s="1"/>
      <c r="CG72" s="1"/>
      <c r="CH72" s="1"/>
      <c r="CI72" s="1"/>
      <c r="CJ72" s="1"/>
      <c r="CK72" s="1"/>
      <c r="CL72" s="1"/>
      <c r="CM72" s="1"/>
      <c r="CN72" s="1"/>
      <c r="CO72" s="1"/>
      <c r="CP72" s="1"/>
      <c r="CQ72" s="1"/>
      <c r="CR72" s="1"/>
      <c r="CS72" s="1"/>
      <c r="CT72" s="1"/>
      <c r="CU72" s="1"/>
      <c r="CV72" s="1"/>
      <c r="CW72" s="1"/>
      <c r="CX72" s="1"/>
      <c r="CY72" s="1"/>
      <c r="CZ72" s="1"/>
      <c r="DA72" s="1"/>
      <c r="DB72" s="1"/>
      <c r="DC72" s="1"/>
      <c r="DD72" s="1"/>
      <c r="DE72" s="1"/>
      <c r="DF72" s="1"/>
      <c r="DG72" s="1"/>
      <c r="DH72" s="1"/>
      <c r="DI72" s="1"/>
      <c r="DJ72" s="1"/>
      <c r="DK72" s="1"/>
      <c r="DL72" s="1"/>
      <c r="DM72" s="1"/>
      <c r="DN72" s="1"/>
      <c r="DO72" s="1"/>
      <c r="DP72" s="1"/>
      <c r="DQ72" s="1"/>
      <c r="DR72" s="1"/>
      <c r="DS72" s="1"/>
      <c r="DT72" s="1"/>
      <c r="DU72" s="1"/>
      <c r="DV72" s="1"/>
      <c r="DW72" s="1"/>
      <c r="DX72" s="1"/>
      <c r="DY72" s="1"/>
      <c r="DZ72" s="1"/>
      <c r="EA72" s="1"/>
      <c r="EB72" s="1"/>
      <c r="EC72" s="1"/>
      <c r="ED72" s="1"/>
      <c r="EE72" s="1"/>
      <c r="EF72" s="1"/>
      <c r="EG72" s="1"/>
      <c r="EH72" s="1"/>
      <c r="EI72" s="1"/>
      <c r="EJ72" s="1"/>
      <c r="EK72" s="1"/>
      <c r="EL72" s="1"/>
      <c r="EM72" s="1"/>
      <c r="EN72" s="1"/>
      <c r="EO72" s="1"/>
      <c r="EP72" s="1"/>
      <c r="EQ72" s="1"/>
      <c r="ER72" s="1"/>
      <c r="ES72" s="1"/>
      <c r="ET72" s="1"/>
      <c r="EU72" s="1"/>
      <c r="EV72" s="1"/>
      <c r="EW72" s="1"/>
      <c r="EX72" s="1"/>
      <c r="EY72" s="1"/>
      <c r="EZ72" s="1"/>
      <c r="FA72" s="1"/>
      <c r="FB72" s="1"/>
      <c r="FC72" s="1"/>
      <c r="FD72" s="1"/>
      <c r="FE72" s="1"/>
      <c r="FF72" s="1"/>
      <c r="FG72" s="1"/>
      <c r="FH72" s="1"/>
      <c r="FI72" s="1"/>
      <c r="FJ72" s="1"/>
      <c r="FK72" s="1"/>
      <c r="FL72" s="1"/>
      <c r="FM72" s="1"/>
      <c r="FN72" s="1"/>
      <c r="FO72" s="1"/>
      <c r="FP72" s="1"/>
      <c r="FQ72" s="1"/>
      <c r="FR72" s="1"/>
      <c r="FS72" s="1"/>
      <c r="FT72" s="1"/>
      <c r="FU72" s="1"/>
      <c r="FV72" s="1"/>
      <c r="FW72" s="1"/>
      <c r="FX72" s="1"/>
      <c r="FY72" s="1"/>
      <c r="FZ72" s="1"/>
      <c r="GA72" s="1"/>
      <c r="GB72" s="1"/>
      <c r="GC72" s="1"/>
      <c r="GD72" s="1"/>
      <c r="GE72" s="1"/>
      <c r="GF72" s="1"/>
      <c r="GG72" s="1"/>
      <c r="GH72" s="1"/>
      <c r="GI72" s="1"/>
      <c r="GJ72" s="1"/>
      <c r="GK72" s="1"/>
      <c r="GL72" s="1"/>
      <c r="GM72" s="1"/>
      <c r="GN72" s="1"/>
      <c r="GO72" s="1"/>
      <c r="GP72" s="1"/>
      <c r="GQ72" s="1"/>
      <c r="GR72" s="1"/>
      <c r="GS72" s="1"/>
      <c r="GT72" s="1"/>
      <c r="GU72" s="1"/>
      <c r="GV72" s="1"/>
      <c r="GW72" s="1"/>
      <c r="GX72" s="1"/>
      <c r="GY72" s="1"/>
      <c r="GZ72" s="1"/>
      <c r="HA72" s="1"/>
      <c r="HB72" s="1"/>
      <c r="HC72" s="1"/>
      <c r="HD72" s="1"/>
      <c r="HE72" s="1"/>
      <c r="HF72" s="1"/>
      <c r="HG72" s="1"/>
      <c r="HH72" s="1"/>
      <c r="HI72" s="1"/>
      <c r="HJ72" s="1"/>
      <c r="HK72" s="1"/>
      <c r="HL72" s="1"/>
      <c r="HM72" s="1"/>
      <c r="HN72" s="1"/>
      <c r="HO72" s="1"/>
      <c r="HP72" s="1"/>
      <c r="HQ72" s="1"/>
      <c r="HR72" s="1"/>
      <c r="HS72" s="1"/>
      <c r="HT72" s="1"/>
      <c r="HU72" s="1"/>
      <c r="HV72" s="1"/>
      <c r="HW72" s="1"/>
      <c r="HX72" s="1"/>
      <c r="HY72" s="1"/>
      <c r="HZ72" s="1"/>
      <c r="IA72" s="1"/>
      <c r="IB72" s="1"/>
      <c r="IC72" s="1"/>
      <c r="ID72" s="1"/>
      <c r="IE72" s="1"/>
      <c r="IF72" s="1"/>
      <c r="IG72" s="1"/>
      <c r="IH72" s="1"/>
      <c r="II72" s="1"/>
      <c r="IJ72" s="1"/>
      <c r="IK72" s="1"/>
    </row>
    <row r="73" spans="1:245">
      <c r="A73" s="211" t="s">
        <v>302</v>
      </c>
      <c r="B73" s="117">
        <f t="shared" si="17"/>
        <v>354</v>
      </c>
      <c r="C73" s="114">
        <v>123</v>
      </c>
      <c r="D73" s="114">
        <v>64</v>
      </c>
      <c r="E73" s="114">
        <v>80</v>
      </c>
      <c r="F73" s="114">
        <v>86</v>
      </c>
      <c r="G73" s="114">
        <v>1</v>
      </c>
      <c r="H73" s="114">
        <v>77</v>
      </c>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1"/>
      <c r="BJ73" s="1"/>
      <c r="BK73" s="1"/>
      <c r="BL73" s="1"/>
      <c r="BM73" s="1"/>
      <c r="BN73" s="1"/>
      <c r="BO73" s="1"/>
      <c r="BP73" s="1"/>
      <c r="BQ73" s="1"/>
      <c r="BR73" s="1"/>
      <c r="BS73" s="1"/>
      <c r="BT73" s="1"/>
      <c r="BU73" s="1"/>
      <c r="BV73" s="1"/>
      <c r="BW73" s="1"/>
      <c r="BX73" s="1"/>
      <c r="BY73" s="1"/>
      <c r="BZ73" s="1"/>
      <c r="CA73" s="1"/>
      <c r="CB73" s="1"/>
      <c r="CC73" s="1"/>
      <c r="CD73" s="1"/>
      <c r="CE73" s="1"/>
      <c r="CF73" s="1"/>
      <c r="CG73" s="1"/>
      <c r="CH73" s="1"/>
      <c r="CI73" s="1"/>
      <c r="CJ73" s="1"/>
      <c r="CK73" s="1"/>
      <c r="CL73" s="1"/>
      <c r="CM73" s="1"/>
      <c r="CN73" s="1"/>
      <c r="CO73" s="1"/>
      <c r="CP73" s="1"/>
      <c r="CQ73" s="1"/>
      <c r="CR73" s="1"/>
      <c r="CS73" s="1"/>
      <c r="CT73" s="1"/>
      <c r="CU73" s="1"/>
      <c r="CV73" s="1"/>
      <c r="CW73" s="1"/>
      <c r="CX73" s="1"/>
      <c r="CY73" s="1"/>
      <c r="CZ73" s="1"/>
      <c r="DA73" s="1"/>
      <c r="DB73" s="1"/>
      <c r="DC73" s="1"/>
      <c r="DD73" s="1"/>
      <c r="DE73" s="1"/>
      <c r="DF73" s="1"/>
      <c r="DG73" s="1"/>
      <c r="DH73" s="1"/>
      <c r="DI73" s="1"/>
      <c r="DJ73" s="1"/>
      <c r="DK73" s="1"/>
      <c r="DL73" s="1"/>
      <c r="DM73" s="1"/>
      <c r="DN73" s="1"/>
      <c r="DO73" s="1"/>
      <c r="DP73" s="1"/>
      <c r="DQ73" s="1"/>
      <c r="DR73" s="1"/>
      <c r="DS73" s="1"/>
      <c r="DT73" s="1"/>
      <c r="DU73" s="1"/>
      <c r="DV73" s="1"/>
      <c r="DW73" s="1"/>
      <c r="DX73" s="1"/>
      <c r="DY73" s="1"/>
      <c r="DZ73" s="1"/>
      <c r="EA73" s="1"/>
      <c r="EB73" s="1"/>
      <c r="EC73" s="1"/>
      <c r="ED73" s="1"/>
      <c r="EE73" s="1"/>
      <c r="EF73" s="1"/>
      <c r="EG73" s="1"/>
      <c r="EH73" s="1"/>
      <c r="EI73" s="1"/>
      <c r="EJ73" s="1"/>
      <c r="EK73" s="1"/>
      <c r="EL73" s="1"/>
      <c r="EM73" s="1"/>
      <c r="EN73" s="1"/>
      <c r="EO73" s="1"/>
      <c r="EP73" s="1"/>
      <c r="EQ73" s="1"/>
      <c r="ER73" s="1"/>
      <c r="ES73" s="1"/>
      <c r="ET73" s="1"/>
      <c r="EU73" s="1"/>
      <c r="EV73" s="1"/>
      <c r="EW73" s="1"/>
      <c r="EX73" s="1"/>
      <c r="EY73" s="1"/>
      <c r="EZ73" s="1"/>
      <c r="FA73" s="1"/>
      <c r="FB73" s="1"/>
      <c r="FC73" s="1"/>
      <c r="FD73" s="1"/>
      <c r="FE73" s="1"/>
      <c r="FF73" s="1"/>
      <c r="FG73" s="1"/>
      <c r="FH73" s="1"/>
      <c r="FI73" s="1"/>
      <c r="FJ73" s="1"/>
      <c r="FK73" s="1"/>
      <c r="FL73" s="1"/>
      <c r="FM73" s="1"/>
      <c r="FN73" s="1"/>
      <c r="FO73" s="1"/>
      <c r="FP73" s="1"/>
      <c r="FQ73" s="1"/>
      <c r="FR73" s="1"/>
      <c r="FS73" s="1"/>
      <c r="FT73" s="1"/>
      <c r="FU73" s="1"/>
      <c r="FV73" s="1"/>
      <c r="FW73" s="1"/>
      <c r="FX73" s="1"/>
      <c r="FY73" s="1"/>
      <c r="FZ73" s="1"/>
      <c r="GA73" s="1"/>
      <c r="GB73" s="1"/>
      <c r="GC73" s="1"/>
      <c r="GD73" s="1"/>
      <c r="GE73" s="1"/>
      <c r="GF73" s="1"/>
      <c r="GG73" s="1"/>
      <c r="GH73" s="1"/>
      <c r="GI73" s="1"/>
      <c r="GJ73" s="1"/>
      <c r="GK73" s="1"/>
      <c r="GL73" s="1"/>
      <c r="GM73" s="1"/>
      <c r="GN73" s="1"/>
      <c r="GO73" s="1"/>
      <c r="GP73" s="1"/>
      <c r="GQ73" s="1"/>
      <c r="GR73" s="1"/>
      <c r="GS73" s="1"/>
      <c r="GT73" s="1"/>
      <c r="GU73" s="1"/>
      <c r="GV73" s="1"/>
      <c r="GW73" s="1"/>
      <c r="GX73" s="1"/>
      <c r="GY73" s="1"/>
      <c r="GZ73" s="1"/>
      <c r="HA73" s="1"/>
      <c r="HB73" s="1"/>
      <c r="HC73" s="1"/>
      <c r="HD73" s="1"/>
      <c r="HE73" s="1"/>
      <c r="HF73" s="1"/>
      <c r="HG73" s="1"/>
      <c r="HH73" s="1"/>
      <c r="HI73" s="1"/>
      <c r="HJ73" s="1"/>
      <c r="HK73" s="1"/>
      <c r="HL73" s="1"/>
      <c r="HM73" s="1"/>
      <c r="HN73" s="1"/>
      <c r="HO73" s="1"/>
      <c r="HP73" s="1"/>
      <c r="HQ73" s="1"/>
      <c r="HR73" s="1"/>
      <c r="HS73" s="1"/>
      <c r="HT73" s="1"/>
      <c r="HU73" s="1"/>
      <c r="HV73" s="1"/>
      <c r="HW73" s="1"/>
      <c r="HX73" s="1"/>
      <c r="HY73" s="1"/>
      <c r="HZ73" s="1"/>
      <c r="IA73" s="1"/>
      <c r="IB73" s="1"/>
      <c r="IC73" s="1"/>
      <c r="ID73" s="1"/>
      <c r="IE73" s="1"/>
      <c r="IF73" s="1"/>
      <c r="IG73" s="1"/>
      <c r="IH73" s="1"/>
      <c r="II73" s="1"/>
      <c r="IJ73" s="1"/>
      <c r="IK73" s="1"/>
    </row>
    <row r="74" spans="1:245">
      <c r="A74" s="211" t="s">
        <v>325</v>
      </c>
      <c r="B74" s="117">
        <f t="shared" si="17"/>
        <v>0</v>
      </c>
      <c r="C74" s="114">
        <v>0</v>
      </c>
      <c r="D74" s="114">
        <v>0</v>
      </c>
      <c r="E74" s="114">
        <v>0</v>
      </c>
      <c r="F74" s="114">
        <v>0</v>
      </c>
      <c r="G74" s="114">
        <v>0</v>
      </c>
      <c r="H74" s="114">
        <v>0</v>
      </c>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c r="BJ74" s="1"/>
      <c r="BK74" s="1"/>
      <c r="BL74" s="1"/>
      <c r="BM74" s="1"/>
      <c r="BN74" s="1"/>
      <c r="BO74" s="1"/>
      <c r="BP74" s="1"/>
      <c r="BQ74" s="1"/>
      <c r="BR74" s="1"/>
      <c r="BS74" s="1"/>
      <c r="BT74" s="1"/>
      <c r="BU74" s="1"/>
      <c r="BV74" s="1"/>
      <c r="BW74" s="1"/>
      <c r="BX74" s="1"/>
      <c r="BY74" s="1"/>
      <c r="BZ74" s="1"/>
      <c r="CA74" s="1"/>
      <c r="CB74" s="1"/>
      <c r="CC74" s="1"/>
      <c r="CD74" s="1"/>
      <c r="CE74" s="1"/>
      <c r="CF74" s="1"/>
      <c r="CG74" s="1"/>
      <c r="CH74" s="1"/>
      <c r="CI74" s="1"/>
      <c r="CJ74" s="1"/>
      <c r="CK74" s="1"/>
      <c r="CL74" s="1"/>
      <c r="CM74" s="1"/>
      <c r="CN74" s="1"/>
      <c r="CO74" s="1"/>
      <c r="CP74" s="1"/>
      <c r="CQ74" s="1"/>
      <c r="CR74" s="1"/>
      <c r="CS74" s="1"/>
      <c r="CT74" s="1"/>
      <c r="CU74" s="1"/>
      <c r="CV74" s="1"/>
      <c r="CW74" s="1"/>
      <c r="CX74" s="1"/>
      <c r="CY74" s="1"/>
      <c r="CZ74" s="1"/>
      <c r="DA74" s="1"/>
      <c r="DB74" s="1"/>
      <c r="DC74" s="1"/>
      <c r="DD74" s="1"/>
      <c r="DE74" s="1"/>
      <c r="DF74" s="1"/>
      <c r="DG74" s="1"/>
      <c r="DH74" s="1"/>
      <c r="DI74" s="1"/>
      <c r="DJ74" s="1"/>
      <c r="DK74" s="1"/>
      <c r="DL74" s="1"/>
      <c r="DM74" s="1"/>
      <c r="DN74" s="1"/>
      <c r="DO74" s="1"/>
      <c r="DP74" s="1"/>
      <c r="DQ74" s="1"/>
      <c r="DR74" s="1"/>
      <c r="DS74" s="1"/>
      <c r="DT74" s="1"/>
      <c r="DU74" s="1"/>
      <c r="DV74" s="1"/>
      <c r="DW74" s="1"/>
      <c r="DX74" s="1"/>
      <c r="DY74" s="1"/>
      <c r="DZ74" s="1"/>
      <c r="EA74" s="1"/>
      <c r="EB74" s="1"/>
      <c r="EC74" s="1"/>
      <c r="ED74" s="1"/>
      <c r="EE74" s="1"/>
      <c r="EF74" s="1"/>
      <c r="EG74" s="1"/>
      <c r="EH74" s="1"/>
      <c r="EI74" s="1"/>
      <c r="EJ74" s="1"/>
      <c r="EK74" s="1"/>
      <c r="EL74" s="1"/>
      <c r="EM74" s="1"/>
      <c r="EN74" s="1"/>
      <c r="EO74" s="1"/>
      <c r="EP74" s="1"/>
      <c r="EQ74" s="1"/>
      <c r="ER74" s="1"/>
      <c r="ES74" s="1"/>
      <c r="ET74" s="1"/>
      <c r="EU74" s="1"/>
      <c r="EV74" s="1"/>
      <c r="EW74" s="1"/>
      <c r="EX74" s="1"/>
      <c r="EY74" s="1"/>
      <c r="EZ74" s="1"/>
      <c r="FA74" s="1"/>
      <c r="FB74" s="1"/>
      <c r="FC74" s="1"/>
      <c r="FD74" s="1"/>
      <c r="FE74" s="1"/>
      <c r="FF74" s="1"/>
      <c r="FG74" s="1"/>
      <c r="FH74" s="1"/>
      <c r="FI74" s="1"/>
      <c r="FJ74" s="1"/>
      <c r="FK74" s="1"/>
      <c r="FL74" s="1"/>
      <c r="FM74" s="1"/>
      <c r="FN74" s="1"/>
      <c r="FO74" s="1"/>
      <c r="FP74" s="1"/>
      <c r="FQ74" s="1"/>
      <c r="FR74" s="1"/>
      <c r="FS74" s="1"/>
      <c r="FT74" s="1"/>
      <c r="FU74" s="1"/>
      <c r="FV74" s="1"/>
      <c r="FW74" s="1"/>
      <c r="FX74" s="1"/>
      <c r="FY74" s="1"/>
      <c r="FZ74" s="1"/>
      <c r="GA74" s="1"/>
      <c r="GB74" s="1"/>
      <c r="GC74" s="1"/>
      <c r="GD74" s="1"/>
      <c r="GE74" s="1"/>
      <c r="GF74" s="1"/>
      <c r="GG74" s="1"/>
      <c r="GH74" s="1"/>
      <c r="GI74" s="1"/>
      <c r="GJ74" s="1"/>
      <c r="GK74" s="1"/>
      <c r="GL74" s="1"/>
      <c r="GM74" s="1"/>
      <c r="GN74" s="1"/>
      <c r="GO74" s="1"/>
      <c r="GP74" s="1"/>
      <c r="GQ74" s="1"/>
      <c r="GR74" s="1"/>
      <c r="GS74" s="1"/>
      <c r="GT74" s="1"/>
      <c r="GU74" s="1"/>
      <c r="GV74" s="1"/>
      <c r="GW74" s="1"/>
      <c r="GX74" s="1"/>
      <c r="GY74" s="1"/>
      <c r="GZ74" s="1"/>
      <c r="HA74" s="1"/>
      <c r="HB74" s="1"/>
      <c r="HC74" s="1"/>
      <c r="HD74" s="1"/>
      <c r="HE74" s="1"/>
      <c r="HF74" s="1"/>
      <c r="HG74" s="1"/>
      <c r="HH74" s="1"/>
      <c r="HI74" s="1"/>
      <c r="HJ74" s="1"/>
      <c r="HK74" s="1"/>
      <c r="HL74" s="1"/>
      <c r="HM74" s="1"/>
      <c r="HN74" s="1"/>
      <c r="HO74" s="1"/>
      <c r="HP74" s="1"/>
      <c r="HQ74" s="1"/>
      <c r="HR74" s="1"/>
      <c r="HS74" s="1"/>
      <c r="HT74" s="1"/>
      <c r="HU74" s="1"/>
      <c r="HV74" s="1"/>
      <c r="HW74" s="1"/>
      <c r="HX74" s="1"/>
      <c r="HY74" s="1"/>
      <c r="HZ74" s="1"/>
      <c r="IA74" s="1"/>
      <c r="IB74" s="1"/>
      <c r="IC74" s="1"/>
      <c r="ID74" s="1"/>
      <c r="IE74" s="1"/>
      <c r="IF74" s="1"/>
      <c r="IG74" s="1"/>
      <c r="IH74" s="1"/>
      <c r="II74" s="1"/>
      <c r="IJ74" s="1"/>
      <c r="IK74" s="1"/>
    </row>
    <row r="75" spans="1:245">
      <c r="A75" s="211" t="s">
        <v>303</v>
      </c>
      <c r="B75" s="117">
        <f t="shared" si="17"/>
        <v>512</v>
      </c>
      <c r="C75" s="114">
        <v>160</v>
      </c>
      <c r="D75" s="114">
        <v>140</v>
      </c>
      <c r="E75" s="114">
        <v>91</v>
      </c>
      <c r="F75" s="114">
        <v>117</v>
      </c>
      <c r="G75" s="114">
        <v>4</v>
      </c>
      <c r="H75" s="114">
        <v>108</v>
      </c>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1"/>
      <c r="BJ75" s="1"/>
      <c r="BK75" s="1"/>
      <c r="BL75" s="1"/>
      <c r="BM75" s="1"/>
      <c r="BN75" s="1"/>
      <c r="BO75" s="1"/>
      <c r="BP75" s="1"/>
      <c r="BQ75" s="1"/>
      <c r="BR75" s="1"/>
      <c r="BS75" s="1"/>
      <c r="BT75" s="1"/>
      <c r="BU75" s="1"/>
      <c r="BV75" s="1"/>
      <c r="BW75" s="1"/>
      <c r="BX75" s="1"/>
      <c r="BY75" s="1"/>
      <c r="BZ75" s="1"/>
      <c r="CA75" s="1"/>
      <c r="CB75" s="1"/>
      <c r="CC75" s="1"/>
      <c r="CD75" s="1"/>
      <c r="CE75" s="1"/>
      <c r="CF75" s="1"/>
      <c r="CG75" s="1"/>
      <c r="CH75" s="1"/>
      <c r="CI75" s="1"/>
      <c r="CJ75" s="1"/>
      <c r="CK75" s="1"/>
      <c r="CL75" s="1"/>
      <c r="CM75" s="1"/>
      <c r="CN75" s="1"/>
      <c r="CO75" s="1"/>
      <c r="CP75" s="1"/>
      <c r="CQ75" s="1"/>
      <c r="CR75" s="1"/>
      <c r="CS75" s="1"/>
      <c r="CT75" s="1"/>
      <c r="CU75" s="1"/>
      <c r="CV75" s="1"/>
      <c r="CW75" s="1"/>
      <c r="CX75" s="1"/>
      <c r="CY75" s="1"/>
      <c r="CZ75" s="1"/>
      <c r="DA75" s="1"/>
      <c r="DB75" s="1"/>
      <c r="DC75" s="1"/>
      <c r="DD75" s="1"/>
      <c r="DE75" s="1"/>
      <c r="DF75" s="1"/>
      <c r="DG75" s="1"/>
      <c r="DH75" s="1"/>
      <c r="DI75" s="1"/>
      <c r="DJ75" s="1"/>
      <c r="DK75" s="1"/>
      <c r="DL75" s="1"/>
      <c r="DM75" s="1"/>
      <c r="DN75" s="1"/>
      <c r="DO75" s="1"/>
      <c r="DP75" s="1"/>
      <c r="DQ75" s="1"/>
      <c r="DR75" s="1"/>
      <c r="DS75" s="1"/>
      <c r="DT75" s="1"/>
      <c r="DU75" s="1"/>
      <c r="DV75" s="1"/>
      <c r="DW75" s="1"/>
      <c r="DX75" s="1"/>
      <c r="DY75" s="1"/>
      <c r="DZ75" s="1"/>
      <c r="EA75" s="1"/>
      <c r="EB75" s="1"/>
      <c r="EC75" s="1"/>
      <c r="ED75" s="1"/>
      <c r="EE75" s="1"/>
      <c r="EF75" s="1"/>
      <c r="EG75" s="1"/>
      <c r="EH75" s="1"/>
      <c r="EI75" s="1"/>
      <c r="EJ75" s="1"/>
      <c r="EK75" s="1"/>
      <c r="EL75" s="1"/>
      <c r="EM75" s="1"/>
      <c r="EN75" s="1"/>
      <c r="EO75" s="1"/>
      <c r="EP75" s="1"/>
      <c r="EQ75" s="1"/>
      <c r="ER75" s="1"/>
      <c r="ES75" s="1"/>
      <c r="ET75" s="1"/>
      <c r="EU75" s="1"/>
      <c r="EV75" s="1"/>
      <c r="EW75" s="1"/>
      <c r="EX75" s="1"/>
      <c r="EY75" s="1"/>
      <c r="EZ75" s="1"/>
      <c r="FA75" s="1"/>
      <c r="FB75" s="1"/>
      <c r="FC75" s="1"/>
      <c r="FD75" s="1"/>
      <c r="FE75" s="1"/>
      <c r="FF75" s="1"/>
      <c r="FG75" s="1"/>
      <c r="FH75" s="1"/>
      <c r="FI75" s="1"/>
      <c r="FJ75" s="1"/>
      <c r="FK75" s="1"/>
      <c r="FL75" s="1"/>
      <c r="FM75" s="1"/>
      <c r="FN75" s="1"/>
      <c r="FO75" s="1"/>
      <c r="FP75" s="1"/>
      <c r="FQ75" s="1"/>
      <c r="FR75" s="1"/>
      <c r="FS75" s="1"/>
      <c r="FT75" s="1"/>
      <c r="FU75" s="1"/>
      <c r="FV75" s="1"/>
      <c r="FW75" s="1"/>
      <c r="FX75" s="1"/>
      <c r="FY75" s="1"/>
      <c r="FZ75" s="1"/>
      <c r="GA75" s="1"/>
      <c r="GB75" s="1"/>
      <c r="GC75" s="1"/>
      <c r="GD75" s="1"/>
      <c r="GE75" s="1"/>
      <c r="GF75" s="1"/>
      <c r="GG75" s="1"/>
      <c r="GH75" s="1"/>
      <c r="GI75" s="1"/>
      <c r="GJ75" s="1"/>
      <c r="GK75" s="1"/>
      <c r="GL75" s="1"/>
      <c r="GM75" s="1"/>
      <c r="GN75" s="1"/>
      <c r="GO75" s="1"/>
      <c r="GP75" s="1"/>
      <c r="GQ75" s="1"/>
      <c r="GR75" s="1"/>
      <c r="GS75" s="1"/>
      <c r="GT75" s="1"/>
      <c r="GU75" s="1"/>
      <c r="GV75" s="1"/>
      <c r="GW75" s="1"/>
      <c r="GX75" s="1"/>
      <c r="GY75" s="1"/>
      <c r="GZ75" s="1"/>
      <c r="HA75" s="1"/>
      <c r="HB75" s="1"/>
      <c r="HC75" s="1"/>
      <c r="HD75" s="1"/>
      <c r="HE75" s="1"/>
      <c r="HF75" s="1"/>
      <c r="HG75" s="1"/>
      <c r="HH75" s="1"/>
      <c r="HI75" s="1"/>
      <c r="HJ75" s="1"/>
      <c r="HK75" s="1"/>
      <c r="HL75" s="1"/>
      <c r="HM75" s="1"/>
      <c r="HN75" s="1"/>
      <c r="HO75" s="1"/>
      <c r="HP75" s="1"/>
      <c r="HQ75" s="1"/>
      <c r="HR75" s="1"/>
      <c r="HS75" s="1"/>
      <c r="HT75" s="1"/>
      <c r="HU75" s="1"/>
      <c r="HV75" s="1"/>
      <c r="HW75" s="1"/>
      <c r="HX75" s="1"/>
      <c r="HY75" s="1"/>
      <c r="HZ75" s="1"/>
      <c r="IA75" s="1"/>
      <c r="IB75" s="1"/>
      <c r="IC75" s="1"/>
      <c r="ID75" s="1"/>
      <c r="IE75" s="1"/>
      <c r="IF75" s="1"/>
      <c r="IG75" s="1"/>
      <c r="IH75" s="1"/>
      <c r="II75" s="1"/>
      <c r="IJ75" s="1"/>
      <c r="IK75" s="1"/>
    </row>
    <row r="76" spans="1:245">
      <c r="A76" s="211" t="s">
        <v>326</v>
      </c>
      <c r="B76" s="117">
        <f t="shared" si="17"/>
        <v>0</v>
      </c>
      <c r="C76" s="114">
        <v>0</v>
      </c>
      <c r="D76" s="114">
        <v>0</v>
      </c>
      <c r="E76" s="114">
        <v>0</v>
      </c>
      <c r="F76" s="114">
        <v>0</v>
      </c>
      <c r="G76" s="114">
        <v>0</v>
      </c>
      <c r="H76" s="114">
        <v>0</v>
      </c>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c r="BI76" s="1"/>
      <c r="BJ76" s="1"/>
      <c r="BK76" s="1"/>
      <c r="BL76" s="1"/>
      <c r="BM76" s="1"/>
      <c r="BN76" s="1"/>
      <c r="BO76" s="1"/>
      <c r="BP76" s="1"/>
      <c r="BQ76" s="1"/>
      <c r="BR76" s="1"/>
      <c r="BS76" s="1"/>
      <c r="BT76" s="1"/>
      <c r="BU76" s="1"/>
      <c r="BV76" s="1"/>
      <c r="BW76" s="1"/>
      <c r="BX76" s="1"/>
      <c r="BY76" s="1"/>
      <c r="BZ76" s="1"/>
      <c r="CA76" s="1"/>
      <c r="CB76" s="1"/>
      <c r="CC76" s="1"/>
      <c r="CD76" s="1"/>
      <c r="CE76" s="1"/>
      <c r="CF76" s="1"/>
      <c r="CG76" s="1"/>
      <c r="CH76" s="1"/>
      <c r="CI76" s="1"/>
      <c r="CJ76" s="1"/>
      <c r="CK76" s="1"/>
      <c r="CL76" s="1"/>
      <c r="CM76" s="1"/>
      <c r="CN76" s="1"/>
      <c r="CO76" s="1"/>
      <c r="CP76" s="1"/>
      <c r="CQ76" s="1"/>
      <c r="CR76" s="1"/>
      <c r="CS76" s="1"/>
      <c r="CT76" s="1"/>
      <c r="CU76" s="1"/>
      <c r="CV76" s="1"/>
      <c r="CW76" s="1"/>
      <c r="CX76" s="1"/>
      <c r="CY76" s="1"/>
      <c r="CZ76" s="1"/>
      <c r="DA76" s="1"/>
      <c r="DB76" s="1"/>
      <c r="DC76" s="1"/>
      <c r="DD76" s="1"/>
      <c r="DE76" s="1"/>
      <c r="DF76" s="1"/>
      <c r="DG76" s="1"/>
      <c r="DH76" s="1"/>
      <c r="DI76" s="1"/>
      <c r="DJ76" s="1"/>
      <c r="DK76" s="1"/>
      <c r="DL76" s="1"/>
      <c r="DM76" s="1"/>
      <c r="DN76" s="1"/>
      <c r="DO76" s="1"/>
      <c r="DP76" s="1"/>
      <c r="DQ76" s="1"/>
      <c r="DR76" s="1"/>
      <c r="DS76" s="1"/>
      <c r="DT76" s="1"/>
      <c r="DU76" s="1"/>
      <c r="DV76" s="1"/>
      <c r="DW76" s="1"/>
      <c r="DX76" s="1"/>
      <c r="DY76" s="1"/>
      <c r="DZ76" s="1"/>
      <c r="EA76" s="1"/>
      <c r="EB76" s="1"/>
      <c r="EC76" s="1"/>
      <c r="ED76" s="1"/>
      <c r="EE76" s="1"/>
      <c r="EF76" s="1"/>
      <c r="EG76" s="1"/>
      <c r="EH76" s="1"/>
      <c r="EI76" s="1"/>
      <c r="EJ76" s="1"/>
      <c r="EK76" s="1"/>
      <c r="EL76" s="1"/>
      <c r="EM76" s="1"/>
      <c r="EN76" s="1"/>
      <c r="EO76" s="1"/>
      <c r="EP76" s="1"/>
      <c r="EQ76" s="1"/>
      <c r="ER76" s="1"/>
      <c r="ES76" s="1"/>
      <c r="ET76" s="1"/>
      <c r="EU76" s="1"/>
      <c r="EV76" s="1"/>
      <c r="EW76" s="1"/>
      <c r="EX76" s="1"/>
      <c r="EY76" s="1"/>
      <c r="EZ76" s="1"/>
      <c r="FA76" s="1"/>
      <c r="FB76" s="1"/>
      <c r="FC76" s="1"/>
      <c r="FD76" s="1"/>
      <c r="FE76" s="1"/>
      <c r="FF76" s="1"/>
      <c r="FG76" s="1"/>
      <c r="FH76" s="1"/>
      <c r="FI76" s="1"/>
      <c r="FJ76" s="1"/>
      <c r="FK76" s="1"/>
      <c r="FL76" s="1"/>
      <c r="FM76" s="1"/>
      <c r="FN76" s="1"/>
      <c r="FO76" s="1"/>
      <c r="FP76" s="1"/>
      <c r="FQ76" s="1"/>
      <c r="FR76" s="1"/>
      <c r="FS76" s="1"/>
      <c r="FT76" s="1"/>
      <c r="FU76" s="1"/>
      <c r="FV76" s="1"/>
      <c r="FW76" s="1"/>
      <c r="FX76" s="1"/>
      <c r="FY76" s="1"/>
      <c r="FZ76" s="1"/>
      <c r="GA76" s="1"/>
      <c r="GB76" s="1"/>
      <c r="GC76" s="1"/>
      <c r="GD76" s="1"/>
      <c r="GE76" s="1"/>
      <c r="GF76" s="1"/>
      <c r="GG76" s="1"/>
      <c r="GH76" s="1"/>
      <c r="GI76" s="1"/>
      <c r="GJ76" s="1"/>
      <c r="GK76" s="1"/>
      <c r="GL76" s="1"/>
      <c r="GM76" s="1"/>
      <c r="GN76" s="1"/>
      <c r="GO76" s="1"/>
      <c r="GP76" s="1"/>
      <c r="GQ76" s="1"/>
      <c r="GR76" s="1"/>
      <c r="GS76" s="1"/>
      <c r="GT76" s="1"/>
      <c r="GU76" s="1"/>
      <c r="GV76" s="1"/>
      <c r="GW76" s="1"/>
      <c r="GX76" s="1"/>
      <c r="GY76" s="1"/>
      <c r="GZ76" s="1"/>
      <c r="HA76" s="1"/>
      <c r="HB76" s="1"/>
      <c r="HC76" s="1"/>
      <c r="HD76" s="1"/>
      <c r="HE76" s="1"/>
      <c r="HF76" s="1"/>
      <c r="HG76" s="1"/>
      <c r="HH76" s="1"/>
      <c r="HI76" s="1"/>
      <c r="HJ76" s="1"/>
      <c r="HK76" s="1"/>
      <c r="HL76" s="1"/>
      <c r="HM76" s="1"/>
      <c r="HN76" s="1"/>
      <c r="HO76" s="1"/>
      <c r="HP76" s="1"/>
      <c r="HQ76" s="1"/>
      <c r="HR76" s="1"/>
      <c r="HS76" s="1"/>
      <c r="HT76" s="1"/>
      <c r="HU76" s="1"/>
      <c r="HV76" s="1"/>
      <c r="HW76" s="1"/>
      <c r="HX76" s="1"/>
      <c r="HY76" s="1"/>
      <c r="HZ76" s="1"/>
      <c r="IA76" s="1"/>
      <c r="IB76" s="1"/>
      <c r="IC76" s="1"/>
      <c r="ID76" s="1"/>
      <c r="IE76" s="1"/>
      <c r="IF76" s="1"/>
      <c r="IG76" s="1"/>
      <c r="IH76" s="1"/>
      <c r="II76" s="1"/>
      <c r="IJ76" s="1"/>
      <c r="IK76" s="1"/>
    </row>
    <row r="77" spans="1:245">
      <c r="A77" s="211" t="s">
        <v>304</v>
      </c>
      <c r="B77" s="117">
        <f t="shared" si="17"/>
        <v>0</v>
      </c>
      <c r="C77" s="114">
        <v>0</v>
      </c>
      <c r="D77" s="114">
        <v>0</v>
      </c>
      <c r="E77" s="114">
        <v>0</v>
      </c>
      <c r="F77" s="114">
        <v>0</v>
      </c>
      <c r="G77" s="114">
        <v>0</v>
      </c>
      <c r="H77" s="114">
        <v>0</v>
      </c>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c r="BJ77" s="1"/>
      <c r="BK77" s="1"/>
      <c r="BL77" s="1"/>
      <c r="BM77" s="1"/>
      <c r="BN77" s="1"/>
      <c r="BO77" s="1"/>
      <c r="BP77" s="1"/>
      <c r="BQ77" s="1"/>
      <c r="BR77" s="1"/>
      <c r="BS77" s="1"/>
      <c r="BT77" s="1"/>
      <c r="BU77" s="1"/>
      <c r="BV77" s="1"/>
      <c r="BW77" s="1"/>
      <c r="BX77" s="1"/>
      <c r="BY77" s="1"/>
      <c r="BZ77" s="1"/>
      <c r="CA77" s="1"/>
      <c r="CB77" s="1"/>
      <c r="CC77" s="1"/>
      <c r="CD77" s="1"/>
      <c r="CE77" s="1"/>
      <c r="CF77" s="1"/>
      <c r="CG77" s="1"/>
      <c r="CH77" s="1"/>
      <c r="CI77" s="1"/>
      <c r="CJ77" s="1"/>
      <c r="CK77" s="1"/>
      <c r="CL77" s="1"/>
      <c r="CM77" s="1"/>
      <c r="CN77" s="1"/>
      <c r="CO77" s="1"/>
      <c r="CP77" s="1"/>
      <c r="CQ77" s="1"/>
      <c r="CR77" s="1"/>
      <c r="CS77" s="1"/>
      <c r="CT77" s="1"/>
      <c r="CU77" s="1"/>
      <c r="CV77" s="1"/>
      <c r="CW77" s="1"/>
      <c r="CX77" s="1"/>
      <c r="CY77" s="1"/>
      <c r="CZ77" s="1"/>
      <c r="DA77" s="1"/>
      <c r="DB77" s="1"/>
      <c r="DC77" s="1"/>
      <c r="DD77" s="1"/>
      <c r="DE77" s="1"/>
      <c r="DF77" s="1"/>
      <c r="DG77" s="1"/>
      <c r="DH77" s="1"/>
      <c r="DI77" s="1"/>
      <c r="DJ77" s="1"/>
      <c r="DK77" s="1"/>
      <c r="DL77" s="1"/>
      <c r="DM77" s="1"/>
      <c r="DN77" s="1"/>
      <c r="DO77" s="1"/>
      <c r="DP77" s="1"/>
      <c r="DQ77" s="1"/>
      <c r="DR77" s="1"/>
      <c r="DS77" s="1"/>
      <c r="DT77" s="1"/>
      <c r="DU77" s="1"/>
      <c r="DV77" s="1"/>
      <c r="DW77" s="1"/>
      <c r="DX77" s="1"/>
      <c r="DY77" s="1"/>
      <c r="DZ77" s="1"/>
      <c r="EA77" s="1"/>
      <c r="EB77" s="1"/>
      <c r="EC77" s="1"/>
      <c r="ED77" s="1"/>
      <c r="EE77" s="1"/>
      <c r="EF77" s="1"/>
      <c r="EG77" s="1"/>
      <c r="EH77" s="1"/>
      <c r="EI77" s="1"/>
      <c r="EJ77" s="1"/>
      <c r="EK77" s="1"/>
      <c r="EL77" s="1"/>
      <c r="EM77" s="1"/>
      <c r="EN77" s="1"/>
      <c r="EO77" s="1"/>
      <c r="EP77" s="1"/>
      <c r="EQ77" s="1"/>
      <c r="ER77" s="1"/>
      <c r="ES77" s="1"/>
      <c r="ET77" s="1"/>
      <c r="EU77" s="1"/>
      <c r="EV77" s="1"/>
      <c r="EW77" s="1"/>
      <c r="EX77" s="1"/>
      <c r="EY77" s="1"/>
      <c r="EZ77" s="1"/>
      <c r="FA77" s="1"/>
      <c r="FB77" s="1"/>
      <c r="FC77" s="1"/>
      <c r="FD77" s="1"/>
      <c r="FE77" s="1"/>
      <c r="FF77" s="1"/>
      <c r="FG77" s="1"/>
      <c r="FH77" s="1"/>
      <c r="FI77" s="1"/>
      <c r="FJ77" s="1"/>
      <c r="FK77" s="1"/>
      <c r="FL77" s="1"/>
      <c r="FM77" s="1"/>
      <c r="FN77" s="1"/>
      <c r="FO77" s="1"/>
      <c r="FP77" s="1"/>
      <c r="FQ77" s="1"/>
      <c r="FR77" s="1"/>
      <c r="FS77" s="1"/>
      <c r="FT77" s="1"/>
      <c r="FU77" s="1"/>
      <c r="FV77" s="1"/>
      <c r="FW77" s="1"/>
      <c r="FX77" s="1"/>
      <c r="FY77" s="1"/>
      <c r="FZ77" s="1"/>
      <c r="GA77" s="1"/>
      <c r="GB77" s="1"/>
      <c r="GC77" s="1"/>
      <c r="GD77" s="1"/>
      <c r="GE77" s="1"/>
      <c r="GF77" s="1"/>
      <c r="GG77" s="1"/>
      <c r="GH77" s="1"/>
      <c r="GI77" s="1"/>
      <c r="GJ77" s="1"/>
      <c r="GK77" s="1"/>
      <c r="GL77" s="1"/>
      <c r="GM77" s="1"/>
      <c r="GN77" s="1"/>
      <c r="GO77" s="1"/>
      <c r="GP77" s="1"/>
      <c r="GQ77" s="1"/>
      <c r="GR77" s="1"/>
      <c r="GS77" s="1"/>
      <c r="GT77" s="1"/>
      <c r="GU77" s="1"/>
      <c r="GV77" s="1"/>
      <c r="GW77" s="1"/>
      <c r="GX77" s="1"/>
      <c r="GY77" s="1"/>
      <c r="GZ77" s="1"/>
      <c r="HA77" s="1"/>
      <c r="HB77" s="1"/>
      <c r="HC77" s="1"/>
      <c r="HD77" s="1"/>
      <c r="HE77" s="1"/>
      <c r="HF77" s="1"/>
      <c r="HG77" s="1"/>
      <c r="HH77" s="1"/>
      <c r="HI77" s="1"/>
      <c r="HJ77" s="1"/>
      <c r="HK77" s="1"/>
      <c r="HL77" s="1"/>
      <c r="HM77" s="1"/>
      <c r="HN77" s="1"/>
      <c r="HO77" s="1"/>
      <c r="HP77" s="1"/>
      <c r="HQ77" s="1"/>
      <c r="HR77" s="1"/>
      <c r="HS77" s="1"/>
      <c r="HT77" s="1"/>
      <c r="HU77" s="1"/>
      <c r="HV77" s="1"/>
      <c r="HW77" s="1"/>
      <c r="HX77" s="1"/>
      <c r="HY77" s="1"/>
      <c r="HZ77" s="1"/>
      <c r="IA77" s="1"/>
      <c r="IB77" s="1"/>
      <c r="IC77" s="1"/>
      <c r="ID77" s="1"/>
      <c r="IE77" s="1"/>
      <c r="IF77" s="1"/>
      <c r="IG77" s="1"/>
      <c r="IH77" s="1"/>
      <c r="II77" s="1"/>
      <c r="IJ77" s="1"/>
      <c r="IK77" s="1"/>
    </row>
    <row r="78" spans="1:245" s="22" customFormat="1">
      <c r="A78" s="222" t="s">
        <v>327</v>
      </c>
      <c r="B78" s="119">
        <f t="shared" ref="B78:B80" si="18">SUM(C78:G78)</f>
        <v>59</v>
      </c>
      <c r="C78" s="112">
        <v>35</v>
      </c>
      <c r="D78" s="112">
        <v>6</v>
      </c>
      <c r="E78" s="112">
        <v>14</v>
      </c>
      <c r="F78" s="112">
        <v>4</v>
      </c>
      <c r="G78" s="112">
        <v>0</v>
      </c>
      <c r="H78" s="112">
        <v>8</v>
      </c>
      <c r="I78" s="3"/>
    </row>
    <row r="79" spans="1:245" s="22" customFormat="1">
      <c r="A79" s="222" t="s">
        <v>328</v>
      </c>
      <c r="B79" s="119">
        <f t="shared" si="18"/>
        <v>0</v>
      </c>
      <c r="C79" s="112">
        <v>0</v>
      </c>
      <c r="D79" s="112">
        <v>0</v>
      </c>
      <c r="E79" s="112">
        <v>0</v>
      </c>
      <c r="F79" s="112">
        <v>0</v>
      </c>
      <c r="G79" s="112">
        <v>0</v>
      </c>
      <c r="H79" s="112">
        <v>0</v>
      </c>
      <c r="I79" s="3"/>
    </row>
    <row r="80" spans="1:245" s="22" customFormat="1">
      <c r="A80" s="231" t="s">
        <v>329</v>
      </c>
      <c r="B80" s="177">
        <f t="shared" si="18"/>
        <v>2755</v>
      </c>
      <c r="C80" s="109">
        <v>993</v>
      </c>
      <c r="D80" s="109">
        <v>661</v>
      </c>
      <c r="E80" s="109">
        <v>915</v>
      </c>
      <c r="F80" s="109">
        <v>184</v>
      </c>
      <c r="G80" s="109">
        <v>2</v>
      </c>
      <c r="H80" s="109">
        <v>157</v>
      </c>
    </row>
    <row r="81" spans="1:9">
      <c r="I81" s="1"/>
    </row>
    <row r="82" spans="1:9">
      <c r="A82" s="4" t="s">
        <v>162</v>
      </c>
      <c r="I82" s="1"/>
    </row>
    <row r="83" spans="1:9">
      <c r="A83" s="5" t="s">
        <v>78</v>
      </c>
      <c r="I83" s="1"/>
    </row>
    <row r="84" spans="1:9">
      <c r="A84" s="5" t="s">
        <v>77</v>
      </c>
    </row>
    <row r="85" spans="1:9">
      <c r="A85" s="5" t="s">
        <v>117</v>
      </c>
    </row>
    <row r="86" spans="1:9">
      <c r="A86" s="3" t="s">
        <v>102</v>
      </c>
      <c r="B86" s="7"/>
      <c r="C86" s="7"/>
      <c r="D86" s="7"/>
      <c r="E86" s="7"/>
      <c r="F86" s="7"/>
      <c r="G86" s="7"/>
      <c r="H86" s="7"/>
      <c r="I86" s="7"/>
    </row>
    <row r="87" spans="1:9">
      <c r="A87" s="1" t="s">
        <v>86</v>
      </c>
      <c r="B87" s="7"/>
      <c r="C87" s="7"/>
      <c r="D87" s="7"/>
      <c r="E87" s="7"/>
      <c r="F87" s="7"/>
      <c r="G87" s="7"/>
      <c r="H87" s="7"/>
      <c r="I87" s="7"/>
    </row>
    <row r="89" spans="1:9">
      <c r="B89" s="7"/>
      <c r="C89" s="7"/>
      <c r="D89" s="7"/>
      <c r="E89" s="7"/>
      <c r="F89" s="7"/>
      <c r="G89" s="7"/>
      <c r="H89" s="7"/>
      <c r="I89" s="7"/>
    </row>
  </sheetData>
  <pageMargins left="0.5" right="0.18" top="1" bottom="1" header="0.5" footer="0.5"/>
  <pageSetup firstPageNumber="9" orientation="portrait" useFirstPageNumber="1" r:id="rId1"/>
  <headerFooter alignWithMargins="0">
    <oddFooter>&amp;C&amp;P of 31</oddFooter>
  </headerFooter>
  <rowBreaks count="1" manualBreakCount="1">
    <brk id="50" max="7" man="1"/>
  </rowBreaks>
  <ignoredErrors>
    <ignoredError sqref="B9 B67:B80 B60:B65 C67:H67 B44:B50 B18:B33 B11:B16" formulaRange="1"/>
    <ignoredError sqref="B66 B51:B59 C66:H66 B34:B43 B17 B10" formula="1" formulaRange="1"/>
    <ignoredError sqref="C51:H58" formula="1"/>
    <ignoredError sqref="C59:H59 C34:H43" formula="1" unlockedFormula="1"/>
    <ignoredError sqref="C10:H10" unlocked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0"/>
  <sheetViews>
    <sheetView showGridLines="0" zoomScaleNormal="100" workbookViewId="0">
      <selection activeCell="R1" sqref="R1"/>
    </sheetView>
  </sheetViews>
  <sheetFormatPr defaultColWidth="11.77734375" defaultRowHeight="10.199999999999999"/>
  <cols>
    <col min="1" max="1" width="36.109375" style="53" customWidth="1"/>
    <col min="2" max="9" width="7.6640625" style="53" customWidth="1"/>
    <col min="10" max="11" width="7.6640625" style="1" customWidth="1"/>
    <col min="12" max="14" width="7.6640625" style="4" hidden="1" customWidth="1"/>
    <col min="15" max="16" width="9.33203125" style="4" hidden="1" customWidth="1"/>
    <col min="17" max="257" width="11.77734375" style="1" customWidth="1"/>
    <col min="258" max="16384" width="11.77734375" style="3"/>
  </cols>
  <sheetData>
    <row r="1" spans="1:257">
      <c r="A1" s="35" t="s">
        <v>72</v>
      </c>
      <c r="B1" s="35"/>
      <c r="C1" s="35"/>
      <c r="D1" s="35"/>
      <c r="E1" s="35"/>
      <c r="F1" s="35"/>
      <c r="G1" s="35"/>
      <c r="H1" s="35"/>
      <c r="I1" s="35"/>
      <c r="J1" s="35"/>
      <c r="K1" s="35"/>
      <c r="L1" s="145"/>
      <c r="M1" s="145"/>
      <c r="N1" s="145"/>
      <c r="O1" s="145"/>
      <c r="P1" s="145"/>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c r="GP1" s="3"/>
      <c r="GQ1" s="3"/>
      <c r="GR1" s="3"/>
      <c r="GS1" s="3"/>
      <c r="GT1" s="3"/>
      <c r="GU1" s="3"/>
      <c r="GV1" s="3"/>
      <c r="GW1" s="3"/>
      <c r="GX1" s="3"/>
      <c r="GY1" s="3"/>
      <c r="GZ1" s="3"/>
      <c r="HA1" s="3"/>
      <c r="HB1" s="3"/>
      <c r="HC1" s="3"/>
      <c r="HD1" s="3"/>
      <c r="HE1" s="3"/>
      <c r="HF1" s="3"/>
      <c r="HG1" s="3"/>
      <c r="HH1" s="3"/>
      <c r="HI1" s="3"/>
      <c r="HJ1" s="3"/>
      <c r="HK1" s="3"/>
      <c r="HL1" s="3"/>
      <c r="HM1" s="3"/>
      <c r="HN1" s="3"/>
      <c r="HO1" s="3"/>
      <c r="HP1" s="3"/>
      <c r="HQ1" s="3"/>
      <c r="HR1" s="3"/>
      <c r="HS1" s="3"/>
      <c r="HT1" s="3"/>
      <c r="HU1" s="3"/>
      <c r="HV1" s="3"/>
      <c r="HW1" s="3"/>
      <c r="HX1" s="3"/>
      <c r="HY1" s="3"/>
      <c r="HZ1" s="3"/>
      <c r="IA1" s="3"/>
      <c r="IB1" s="3"/>
      <c r="IC1" s="3"/>
      <c r="ID1" s="3"/>
      <c r="IE1" s="3"/>
      <c r="IF1" s="3"/>
      <c r="IG1" s="3"/>
      <c r="IH1" s="3"/>
      <c r="II1" s="3"/>
      <c r="IJ1" s="3"/>
      <c r="IK1" s="3"/>
      <c r="IL1" s="3"/>
      <c r="IM1" s="3"/>
      <c r="IN1" s="3"/>
      <c r="IO1" s="3"/>
      <c r="IP1" s="3"/>
      <c r="IQ1" s="3"/>
      <c r="IR1" s="3"/>
      <c r="IS1" s="3"/>
      <c r="IT1" s="3"/>
      <c r="IU1" s="3"/>
      <c r="IV1" s="3"/>
      <c r="IW1" s="3"/>
    </row>
    <row r="2" spans="1:257" ht="13.5" customHeight="1">
      <c r="A2" s="35" t="s">
        <v>124</v>
      </c>
      <c r="B2" s="35"/>
      <c r="C2" s="35"/>
      <c r="D2" s="35"/>
      <c r="E2" s="35"/>
      <c r="F2" s="35"/>
      <c r="G2" s="35"/>
      <c r="H2" s="35"/>
      <c r="I2" s="35"/>
      <c r="J2" s="35"/>
      <c r="K2" s="35"/>
      <c r="L2" s="145"/>
      <c r="M2" s="145"/>
      <c r="N2" s="145"/>
      <c r="O2" s="145"/>
      <c r="P2" s="145"/>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c r="GO2" s="3"/>
      <c r="GP2" s="3"/>
      <c r="GQ2" s="3"/>
      <c r="GR2" s="3"/>
      <c r="GS2" s="3"/>
      <c r="GT2" s="3"/>
      <c r="GU2" s="3"/>
      <c r="GV2" s="3"/>
      <c r="GW2" s="3"/>
      <c r="GX2" s="3"/>
      <c r="GY2" s="3"/>
      <c r="GZ2" s="3"/>
      <c r="HA2" s="3"/>
      <c r="HB2" s="3"/>
      <c r="HC2" s="3"/>
      <c r="HD2" s="3"/>
      <c r="HE2" s="3"/>
      <c r="HF2" s="3"/>
      <c r="HG2" s="3"/>
      <c r="HH2" s="3"/>
      <c r="HI2" s="3"/>
      <c r="HJ2" s="3"/>
      <c r="HK2" s="3"/>
      <c r="HL2" s="3"/>
      <c r="HM2" s="3"/>
      <c r="HN2" s="3"/>
      <c r="HO2" s="3"/>
      <c r="HP2" s="3"/>
      <c r="HQ2" s="3"/>
      <c r="HR2" s="3"/>
      <c r="HS2" s="3"/>
      <c r="HT2" s="3"/>
      <c r="HU2" s="3"/>
      <c r="HV2" s="3"/>
      <c r="HW2" s="3"/>
      <c r="HX2" s="3"/>
      <c r="HY2" s="3"/>
      <c r="HZ2" s="3"/>
      <c r="IA2" s="3"/>
      <c r="IB2" s="3"/>
      <c r="IC2" s="3"/>
      <c r="ID2" s="3"/>
      <c r="IE2" s="3"/>
      <c r="IF2" s="3"/>
      <c r="IG2" s="3"/>
      <c r="IH2" s="3"/>
      <c r="II2" s="3"/>
      <c r="IJ2" s="3"/>
      <c r="IK2" s="3"/>
      <c r="IL2" s="3"/>
      <c r="IM2" s="3"/>
      <c r="IN2" s="3"/>
      <c r="IO2" s="3"/>
      <c r="IP2" s="3"/>
      <c r="IQ2" s="3"/>
      <c r="IR2" s="3"/>
      <c r="IS2" s="3"/>
      <c r="IT2" s="3"/>
      <c r="IU2" s="3"/>
      <c r="IV2" s="3"/>
      <c r="IW2" s="3"/>
    </row>
    <row r="3" spans="1:257">
      <c r="A3" s="188" t="s">
        <v>126</v>
      </c>
      <c r="B3" s="35"/>
      <c r="C3" s="35"/>
      <c r="D3" s="35"/>
      <c r="E3" s="35"/>
      <c r="F3" s="35"/>
      <c r="G3" s="35"/>
      <c r="H3" s="35"/>
      <c r="I3" s="35"/>
      <c r="J3" s="35"/>
      <c r="K3" s="35"/>
      <c r="L3" s="145"/>
      <c r="M3" s="145"/>
      <c r="N3" s="145"/>
      <c r="O3" s="145"/>
      <c r="P3" s="145"/>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c r="GP3" s="3"/>
      <c r="GQ3" s="3"/>
      <c r="GR3" s="3"/>
      <c r="GS3" s="3"/>
      <c r="GT3" s="3"/>
      <c r="GU3" s="3"/>
      <c r="GV3" s="3"/>
      <c r="GW3" s="3"/>
      <c r="GX3" s="3"/>
      <c r="GY3" s="3"/>
      <c r="GZ3" s="3"/>
      <c r="HA3" s="3"/>
      <c r="HB3" s="3"/>
      <c r="HC3" s="3"/>
      <c r="HD3" s="3"/>
      <c r="HE3" s="3"/>
      <c r="HF3" s="3"/>
      <c r="HG3" s="3"/>
      <c r="HH3" s="3"/>
      <c r="HI3" s="3"/>
      <c r="HJ3" s="3"/>
      <c r="HK3" s="3"/>
      <c r="HL3" s="3"/>
      <c r="HM3" s="3"/>
      <c r="HN3" s="3"/>
      <c r="HO3" s="3"/>
      <c r="HP3" s="3"/>
      <c r="HQ3" s="3"/>
      <c r="HR3" s="3"/>
      <c r="HS3" s="3"/>
      <c r="HT3" s="3"/>
      <c r="HU3" s="3"/>
      <c r="HV3" s="3"/>
      <c r="HW3" s="3"/>
      <c r="HX3" s="3"/>
      <c r="HY3" s="3"/>
      <c r="HZ3" s="3"/>
      <c r="IA3" s="3"/>
      <c r="IB3" s="3"/>
      <c r="IC3" s="3"/>
      <c r="ID3" s="3"/>
      <c r="IE3" s="3"/>
      <c r="IF3" s="3"/>
      <c r="IG3" s="3"/>
      <c r="IH3" s="3"/>
      <c r="II3" s="3"/>
      <c r="IJ3" s="3"/>
      <c r="IK3" s="3"/>
      <c r="IL3" s="3"/>
      <c r="IM3" s="3"/>
      <c r="IN3" s="3"/>
      <c r="IO3" s="3"/>
      <c r="IP3" s="3"/>
      <c r="IQ3" s="3"/>
      <c r="IR3" s="3"/>
      <c r="IS3" s="3"/>
      <c r="IT3" s="3"/>
      <c r="IU3" s="3"/>
      <c r="IV3" s="3"/>
      <c r="IW3" s="3"/>
    </row>
    <row r="4" spans="1:257">
      <c r="A4" s="167"/>
      <c r="B4" s="167"/>
      <c r="C4" s="167"/>
      <c r="D4" s="167"/>
      <c r="E4" s="167"/>
      <c r="F4" s="167"/>
      <c r="G4" s="167"/>
      <c r="H4" s="167"/>
      <c r="I4" s="167"/>
      <c r="J4" s="166"/>
      <c r="K4" s="166"/>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c r="GL4" s="3"/>
      <c r="GM4" s="3"/>
      <c r="GN4" s="3"/>
      <c r="GO4" s="3"/>
      <c r="GP4" s="3"/>
      <c r="GQ4" s="3"/>
      <c r="GR4" s="3"/>
      <c r="GS4" s="3"/>
      <c r="GT4" s="3"/>
      <c r="GU4" s="3"/>
      <c r="GV4" s="3"/>
      <c r="GW4" s="3"/>
      <c r="GX4" s="3"/>
      <c r="GY4" s="3"/>
      <c r="GZ4" s="3"/>
      <c r="HA4" s="3"/>
      <c r="HB4" s="3"/>
      <c r="HC4" s="3"/>
      <c r="HD4" s="3"/>
      <c r="HE4" s="3"/>
      <c r="HF4" s="3"/>
      <c r="HG4" s="3"/>
      <c r="HH4" s="3"/>
      <c r="HI4" s="3"/>
      <c r="HJ4" s="3"/>
      <c r="HK4" s="3"/>
      <c r="HL4" s="3"/>
      <c r="HM4" s="3"/>
      <c r="HN4" s="3"/>
      <c r="HO4" s="3"/>
      <c r="HP4" s="3"/>
      <c r="HQ4" s="3"/>
      <c r="HR4" s="3"/>
      <c r="HS4" s="3"/>
      <c r="HT4" s="3"/>
      <c r="HU4" s="3"/>
      <c r="HV4" s="3"/>
      <c r="HW4" s="3"/>
      <c r="HX4" s="3"/>
      <c r="HY4" s="3"/>
      <c r="HZ4" s="3"/>
      <c r="IA4" s="3"/>
      <c r="IB4" s="3"/>
      <c r="IC4" s="3"/>
      <c r="ID4" s="3"/>
      <c r="IE4" s="3"/>
      <c r="IF4" s="3"/>
      <c r="IG4" s="3"/>
      <c r="IH4" s="3"/>
      <c r="II4" s="3"/>
      <c r="IJ4" s="3"/>
      <c r="IK4" s="3"/>
      <c r="IL4" s="3"/>
      <c r="IM4" s="3"/>
      <c r="IN4" s="3"/>
      <c r="IO4" s="3"/>
      <c r="IP4" s="3"/>
      <c r="IQ4" s="3"/>
      <c r="IR4" s="3"/>
      <c r="IS4" s="3"/>
      <c r="IT4" s="3"/>
      <c r="IU4" s="3"/>
      <c r="IV4" s="3"/>
      <c r="IW4" s="3"/>
    </row>
    <row r="5" spans="1:257" s="165" customFormat="1" ht="16.5" customHeight="1">
      <c r="A5" s="175" t="s">
        <v>48</v>
      </c>
      <c r="B5" s="31">
        <v>2015</v>
      </c>
      <c r="C5" s="31">
        <v>2014</v>
      </c>
      <c r="D5" s="31">
        <v>2013</v>
      </c>
      <c r="E5" s="31">
        <v>2012</v>
      </c>
      <c r="F5" s="31">
        <v>2011</v>
      </c>
      <c r="G5" s="31">
        <v>2010</v>
      </c>
      <c r="H5" s="31">
        <v>2009</v>
      </c>
      <c r="I5" s="31">
        <v>2008</v>
      </c>
      <c r="J5" s="31">
        <v>2007</v>
      </c>
      <c r="K5" s="31">
        <v>2006</v>
      </c>
      <c r="L5" s="31">
        <v>2005</v>
      </c>
      <c r="M5" s="31">
        <v>2004</v>
      </c>
      <c r="N5" s="31">
        <v>2003</v>
      </c>
      <c r="O5" s="31">
        <v>2002</v>
      </c>
      <c r="P5" s="31">
        <v>2001</v>
      </c>
    </row>
    <row r="6" spans="1:257" s="136" customFormat="1">
      <c r="A6" s="69" t="s">
        <v>71</v>
      </c>
      <c r="B6" s="164">
        <f t="shared" ref="B6:P6" si="0">B7+B15+B32+B36+B37</f>
        <v>33163</v>
      </c>
      <c r="C6" s="164">
        <f t="shared" ref="C6" si="1">C7+C15+C32+C36+C37</f>
        <v>33292</v>
      </c>
      <c r="D6" s="164">
        <f t="shared" si="0"/>
        <v>33362</v>
      </c>
      <c r="E6" s="164">
        <f t="shared" si="0"/>
        <v>33923</v>
      </c>
      <c r="F6" s="164">
        <f t="shared" si="0"/>
        <v>34252</v>
      </c>
      <c r="G6" s="164">
        <f t="shared" si="0"/>
        <v>34859</v>
      </c>
      <c r="H6" s="164">
        <f t="shared" si="0"/>
        <v>35407</v>
      </c>
      <c r="I6" s="164">
        <f t="shared" si="0"/>
        <v>34831</v>
      </c>
      <c r="J6" s="164">
        <f t="shared" si="0"/>
        <v>30853</v>
      </c>
      <c r="K6" s="164">
        <f t="shared" si="0"/>
        <v>29207</v>
      </c>
      <c r="L6" s="164">
        <f t="shared" si="0"/>
        <v>28262</v>
      </c>
      <c r="M6" s="164">
        <f t="shared" si="0"/>
        <v>27242</v>
      </c>
      <c r="N6" s="164">
        <f t="shared" si="0"/>
        <v>26441</v>
      </c>
      <c r="O6" s="164">
        <f t="shared" si="0"/>
        <v>26834</v>
      </c>
      <c r="P6" s="164">
        <f t="shared" si="0"/>
        <v>27039</v>
      </c>
      <c r="Q6" s="111"/>
      <c r="R6" s="111"/>
      <c r="S6" s="111"/>
      <c r="T6" s="111"/>
      <c r="U6" s="111"/>
      <c r="V6" s="111"/>
      <c r="W6" s="111"/>
      <c r="X6" s="111"/>
      <c r="Y6" s="111"/>
      <c r="Z6" s="111"/>
      <c r="AA6" s="111"/>
    </row>
    <row r="7" spans="1:257" s="136" customFormat="1">
      <c r="A7" s="149" t="s">
        <v>70</v>
      </c>
      <c r="B7" s="160">
        <f t="shared" ref="B7:P7" si="2">SUM(B8:B14)</f>
        <v>7036</v>
      </c>
      <c r="C7" s="160">
        <f t="shared" ref="C7" si="3">SUM(C8:C14)</f>
        <v>7186</v>
      </c>
      <c r="D7" s="160">
        <f t="shared" si="2"/>
        <v>7212</v>
      </c>
      <c r="E7" s="160">
        <f t="shared" si="2"/>
        <v>7504</v>
      </c>
      <c r="F7" s="160">
        <f t="shared" si="2"/>
        <v>7889</v>
      </c>
      <c r="G7" s="160">
        <f t="shared" si="2"/>
        <v>8296</v>
      </c>
      <c r="H7" s="160">
        <f t="shared" si="2"/>
        <v>8484</v>
      </c>
      <c r="I7" s="160">
        <f t="shared" si="2"/>
        <v>8536</v>
      </c>
      <c r="J7" s="160">
        <f t="shared" si="2"/>
        <v>7547</v>
      </c>
      <c r="K7" s="160">
        <f t="shared" si="2"/>
        <v>6899</v>
      </c>
      <c r="L7" s="160">
        <f t="shared" si="2"/>
        <v>6522</v>
      </c>
      <c r="M7" s="160">
        <f t="shared" si="2"/>
        <v>5980</v>
      </c>
      <c r="N7" s="160">
        <f t="shared" si="2"/>
        <v>5488</v>
      </c>
      <c r="O7" s="160">
        <f t="shared" si="2"/>
        <v>5287</v>
      </c>
      <c r="P7" s="160">
        <f t="shared" si="2"/>
        <v>5033</v>
      </c>
      <c r="Q7" s="111"/>
      <c r="R7" s="111"/>
      <c r="S7" s="111"/>
      <c r="T7" s="111"/>
      <c r="U7" s="111"/>
      <c r="V7" s="111"/>
      <c r="W7" s="111"/>
      <c r="X7" s="111"/>
      <c r="Y7" s="111"/>
      <c r="Z7" s="111"/>
      <c r="AA7" s="111"/>
    </row>
    <row r="8" spans="1:257">
      <c r="A8" s="215" t="s">
        <v>227</v>
      </c>
      <c r="B8" s="162">
        <v>3859</v>
      </c>
      <c r="C8" s="227">
        <v>4000</v>
      </c>
      <c r="D8" s="162">
        <v>3954</v>
      </c>
      <c r="E8" s="162">
        <v>4167</v>
      </c>
      <c r="F8" s="162">
        <v>4534</v>
      </c>
      <c r="G8" s="162">
        <v>4863</v>
      </c>
      <c r="H8" s="162">
        <v>4985</v>
      </c>
      <c r="I8" s="162">
        <v>4983</v>
      </c>
      <c r="J8" s="162">
        <v>4180</v>
      </c>
      <c r="K8" s="162">
        <v>3590</v>
      </c>
      <c r="L8" s="162">
        <v>3201</v>
      </c>
      <c r="M8" s="162">
        <v>2800</v>
      </c>
      <c r="N8" s="162">
        <v>2503</v>
      </c>
      <c r="O8" s="162">
        <v>2327</v>
      </c>
      <c r="P8" s="162">
        <v>2203</v>
      </c>
      <c r="Q8" s="10"/>
      <c r="R8" s="10"/>
      <c r="S8" s="10"/>
      <c r="T8" s="10"/>
      <c r="U8" s="10"/>
      <c r="V8" s="10"/>
      <c r="W8" s="10"/>
      <c r="X8" s="10"/>
      <c r="Y8" s="10"/>
      <c r="Z8" s="10"/>
      <c r="AA8" s="10"/>
      <c r="AB8" s="3"/>
      <c r="AC8" s="3"/>
      <c r="AD8" s="3"/>
      <c r="AE8" s="3"/>
      <c r="AF8" s="3"/>
      <c r="AG8" s="3"/>
      <c r="AH8" s="3"/>
      <c r="AI8" s="3"/>
      <c r="AJ8" s="3"/>
      <c r="AK8" s="3"/>
      <c r="AL8" s="3"/>
      <c r="AM8" s="3"/>
      <c r="AN8" s="3"/>
      <c r="AO8" s="3"/>
      <c r="AP8" s="3"/>
      <c r="AQ8" s="3"/>
      <c r="AR8" s="3"/>
      <c r="AS8" s="3"/>
      <c r="AT8" s="3"/>
      <c r="AU8" s="3"/>
      <c r="AV8" s="3"/>
      <c r="AW8" s="3"/>
      <c r="AX8" s="3"/>
      <c r="AY8" s="3"/>
      <c r="AZ8" s="3"/>
      <c r="BA8" s="3"/>
      <c r="BB8" s="3"/>
      <c r="BC8" s="3"/>
      <c r="BD8" s="3"/>
      <c r="BE8" s="3"/>
      <c r="BF8" s="3"/>
      <c r="BG8" s="3"/>
      <c r="BH8" s="3"/>
      <c r="BI8" s="3"/>
      <c r="BJ8" s="3"/>
      <c r="BK8" s="3"/>
      <c r="BL8" s="3"/>
      <c r="BM8" s="3"/>
      <c r="BN8" s="3"/>
      <c r="BO8" s="3"/>
      <c r="BP8" s="3"/>
      <c r="BQ8" s="3"/>
      <c r="BR8" s="3"/>
      <c r="BS8" s="3"/>
      <c r="BT8" s="3"/>
      <c r="BU8" s="3"/>
      <c r="BV8" s="3"/>
      <c r="BW8" s="3"/>
      <c r="BX8" s="3"/>
      <c r="BY8" s="3"/>
      <c r="BZ8" s="3"/>
      <c r="CA8" s="3"/>
      <c r="CB8" s="3"/>
      <c r="CC8" s="3"/>
      <c r="CD8" s="3"/>
      <c r="CE8" s="3"/>
      <c r="CF8" s="3"/>
      <c r="CG8" s="3"/>
      <c r="CH8" s="3"/>
      <c r="CI8" s="3"/>
      <c r="CJ8" s="3"/>
      <c r="CK8" s="3"/>
      <c r="CL8" s="3"/>
      <c r="CM8" s="3"/>
      <c r="CN8" s="3"/>
      <c r="CO8" s="3"/>
      <c r="CP8" s="3"/>
      <c r="CQ8" s="3"/>
      <c r="CR8" s="3"/>
      <c r="CS8" s="3"/>
      <c r="CT8" s="3"/>
      <c r="CU8" s="3"/>
      <c r="CV8" s="3"/>
      <c r="CW8" s="3"/>
      <c r="CX8" s="3"/>
      <c r="CY8" s="3"/>
      <c r="CZ8" s="3"/>
      <c r="DA8" s="3"/>
      <c r="DB8" s="3"/>
      <c r="DC8" s="3"/>
      <c r="DD8" s="3"/>
      <c r="DE8" s="3"/>
      <c r="DF8" s="3"/>
      <c r="DG8" s="3"/>
      <c r="DH8" s="3"/>
      <c r="DI8" s="3"/>
      <c r="DJ8" s="3"/>
      <c r="DK8" s="3"/>
      <c r="DL8" s="3"/>
      <c r="DM8" s="3"/>
      <c r="DN8" s="3"/>
      <c r="DO8" s="3"/>
      <c r="DP8" s="3"/>
      <c r="DQ8" s="3"/>
      <c r="DR8" s="3"/>
      <c r="DS8" s="3"/>
      <c r="DT8" s="3"/>
      <c r="DU8" s="3"/>
      <c r="DV8" s="3"/>
      <c r="DW8" s="3"/>
      <c r="DX8" s="3"/>
      <c r="DY8" s="3"/>
      <c r="DZ8" s="3"/>
      <c r="EA8" s="3"/>
      <c r="EB8" s="3"/>
      <c r="EC8" s="3"/>
      <c r="ED8" s="3"/>
      <c r="EE8" s="3"/>
      <c r="EF8" s="3"/>
      <c r="EG8" s="3"/>
      <c r="EH8" s="3"/>
      <c r="EI8" s="3"/>
      <c r="EJ8" s="3"/>
      <c r="EK8" s="3"/>
      <c r="EL8" s="3"/>
      <c r="EM8" s="3"/>
      <c r="EN8" s="3"/>
      <c r="EO8" s="3"/>
      <c r="EP8" s="3"/>
      <c r="EQ8" s="3"/>
      <c r="ER8" s="3"/>
      <c r="ES8" s="3"/>
      <c r="ET8" s="3"/>
      <c r="EU8" s="3"/>
      <c r="EV8" s="3"/>
      <c r="EW8" s="3"/>
      <c r="EX8" s="3"/>
      <c r="EY8" s="3"/>
      <c r="EZ8" s="3"/>
      <c r="FA8" s="3"/>
      <c r="FB8" s="3"/>
      <c r="FC8" s="3"/>
      <c r="FD8" s="3"/>
      <c r="FE8" s="3"/>
      <c r="FF8" s="3"/>
      <c r="FG8" s="3"/>
      <c r="FH8" s="3"/>
      <c r="FI8" s="3"/>
      <c r="FJ8" s="3"/>
      <c r="FK8" s="3"/>
      <c r="FL8" s="3"/>
      <c r="FM8" s="3"/>
      <c r="FN8" s="3"/>
      <c r="FO8" s="3"/>
      <c r="FP8" s="3"/>
      <c r="FQ8" s="3"/>
      <c r="FR8" s="3"/>
      <c r="FS8" s="3"/>
      <c r="FT8" s="3"/>
      <c r="FU8" s="3"/>
      <c r="FV8" s="3"/>
      <c r="FW8" s="3"/>
      <c r="FX8" s="3"/>
      <c r="FY8" s="3"/>
      <c r="FZ8" s="3"/>
      <c r="GA8" s="3"/>
      <c r="GB8" s="3"/>
      <c r="GC8" s="3"/>
      <c r="GD8" s="3"/>
      <c r="GE8" s="3"/>
      <c r="GF8" s="3"/>
      <c r="GG8" s="3"/>
      <c r="GH8" s="3"/>
      <c r="GI8" s="3"/>
      <c r="GJ8" s="3"/>
      <c r="GK8" s="3"/>
      <c r="GL8" s="3"/>
      <c r="GM8" s="3"/>
      <c r="GN8" s="3"/>
      <c r="GO8" s="3"/>
      <c r="GP8" s="3"/>
      <c r="GQ8" s="3"/>
      <c r="GR8" s="3"/>
      <c r="GS8" s="3"/>
      <c r="GT8" s="3"/>
      <c r="GU8" s="3"/>
      <c r="GV8" s="3"/>
      <c r="GW8" s="3"/>
      <c r="GX8" s="3"/>
      <c r="GY8" s="3"/>
      <c r="GZ8" s="3"/>
      <c r="HA8" s="3"/>
      <c r="HB8" s="3"/>
      <c r="HC8" s="3"/>
      <c r="HD8" s="3"/>
      <c r="HE8" s="3"/>
      <c r="HF8" s="3"/>
      <c r="HG8" s="3"/>
      <c r="HH8" s="3"/>
      <c r="HI8" s="3"/>
      <c r="HJ8" s="3"/>
      <c r="HK8" s="3"/>
      <c r="HL8" s="3"/>
      <c r="HM8" s="3"/>
      <c r="HN8" s="3"/>
      <c r="HO8" s="3"/>
      <c r="HP8" s="3"/>
      <c r="HQ8" s="3"/>
      <c r="HR8" s="3"/>
      <c r="HS8" s="3"/>
      <c r="HT8" s="3"/>
      <c r="HU8" s="3"/>
      <c r="HV8" s="3"/>
      <c r="HW8" s="3"/>
      <c r="HX8" s="3"/>
      <c r="HY8" s="3"/>
      <c r="HZ8" s="3"/>
      <c r="IA8" s="3"/>
      <c r="IB8" s="3"/>
      <c r="IC8" s="3"/>
      <c r="ID8" s="3"/>
      <c r="IE8" s="3"/>
      <c r="IF8" s="3"/>
      <c r="IG8" s="3"/>
      <c r="IH8" s="3"/>
      <c r="II8" s="3"/>
      <c r="IJ8" s="3"/>
      <c r="IK8" s="3"/>
      <c r="IL8" s="3"/>
      <c r="IM8" s="3"/>
      <c r="IN8" s="3"/>
      <c r="IO8" s="3"/>
      <c r="IP8" s="3"/>
      <c r="IQ8" s="3"/>
      <c r="IR8" s="3"/>
      <c r="IS8" s="3"/>
      <c r="IT8" s="3"/>
      <c r="IU8" s="3"/>
      <c r="IV8" s="3"/>
      <c r="IW8" s="3"/>
    </row>
    <row r="9" spans="1:257">
      <c r="A9" s="215" t="s">
        <v>337</v>
      </c>
      <c r="B9" s="162">
        <v>2219</v>
      </c>
      <c r="C9" s="227">
        <v>2210</v>
      </c>
      <c r="D9" s="162">
        <v>2239</v>
      </c>
      <c r="E9" s="162">
        <v>2312</v>
      </c>
      <c r="F9" s="162">
        <v>2335</v>
      </c>
      <c r="G9" s="162">
        <v>2425</v>
      </c>
      <c r="H9" s="162">
        <v>2457</v>
      </c>
      <c r="I9" s="162">
        <v>2498</v>
      </c>
      <c r="J9" s="162">
        <v>2338</v>
      </c>
      <c r="K9" s="163">
        <v>2294</v>
      </c>
      <c r="L9" s="162">
        <v>2322</v>
      </c>
      <c r="M9" s="162">
        <v>2227</v>
      </c>
      <c r="N9" s="162">
        <v>2098</v>
      </c>
      <c r="O9" s="162">
        <v>2067</v>
      </c>
      <c r="P9" s="162">
        <f>1988+5</f>
        <v>1993</v>
      </c>
      <c r="Q9" s="10"/>
      <c r="R9" s="10"/>
      <c r="S9" s="10"/>
      <c r="T9" s="10"/>
      <c r="U9" s="10"/>
      <c r="V9" s="10"/>
      <c r="W9" s="10"/>
      <c r="X9" s="10"/>
      <c r="Y9" s="10"/>
      <c r="Z9" s="10"/>
      <c r="AA9" s="10"/>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c r="BQ9" s="3"/>
      <c r="BR9" s="3"/>
      <c r="BS9" s="3"/>
      <c r="BT9" s="3"/>
      <c r="BU9" s="3"/>
      <c r="BV9" s="3"/>
      <c r="BW9" s="3"/>
      <c r="BX9" s="3"/>
      <c r="BY9" s="3"/>
      <c r="BZ9" s="3"/>
      <c r="CA9" s="3"/>
      <c r="CB9" s="3"/>
      <c r="CC9" s="3"/>
      <c r="CD9" s="3"/>
      <c r="CE9" s="3"/>
      <c r="CF9" s="3"/>
      <c r="CG9" s="3"/>
      <c r="CH9" s="3"/>
      <c r="CI9" s="3"/>
      <c r="CJ9" s="3"/>
      <c r="CK9" s="3"/>
      <c r="CL9" s="3"/>
      <c r="CM9" s="3"/>
      <c r="CN9" s="3"/>
      <c r="CO9" s="3"/>
      <c r="CP9" s="3"/>
      <c r="CQ9" s="3"/>
      <c r="CR9" s="3"/>
      <c r="CS9" s="3"/>
      <c r="CT9" s="3"/>
      <c r="CU9" s="3"/>
      <c r="CV9" s="3"/>
      <c r="CW9" s="3"/>
      <c r="CX9" s="3"/>
      <c r="CY9" s="3"/>
      <c r="CZ9" s="3"/>
      <c r="DA9" s="3"/>
      <c r="DB9" s="3"/>
      <c r="DC9" s="3"/>
      <c r="DD9" s="3"/>
      <c r="DE9" s="3"/>
      <c r="DF9" s="3"/>
      <c r="DG9" s="3"/>
      <c r="DH9" s="3"/>
      <c r="DI9" s="3"/>
      <c r="DJ9" s="3"/>
      <c r="DK9" s="3"/>
      <c r="DL9" s="3"/>
      <c r="DM9" s="3"/>
      <c r="DN9" s="3"/>
      <c r="DO9" s="3"/>
      <c r="DP9" s="3"/>
      <c r="DQ9" s="3"/>
      <c r="DR9" s="3"/>
      <c r="DS9" s="3"/>
      <c r="DT9" s="3"/>
      <c r="DU9" s="3"/>
      <c r="DV9" s="3"/>
      <c r="DW9" s="3"/>
      <c r="DX9" s="3"/>
      <c r="DY9" s="3"/>
      <c r="DZ9" s="3"/>
      <c r="EA9" s="3"/>
      <c r="EB9" s="3"/>
      <c r="EC9" s="3"/>
      <c r="ED9" s="3"/>
      <c r="EE9" s="3"/>
      <c r="EF9" s="3"/>
      <c r="EG9" s="3"/>
      <c r="EH9" s="3"/>
      <c r="EI9" s="3"/>
      <c r="EJ9" s="3"/>
      <c r="EK9" s="3"/>
      <c r="EL9" s="3"/>
      <c r="EM9" s="3"/>
      <c r="EN9" s="3"/>
      <c r="EO9" s="3"/>
      <c r="EP9" s="3"/>
      <c r="EQ9" s="3"/>
      <c r="ER9" s="3"/>
      <c r="ES9" s="3"/>
      <c r="ET9" s="3"/>
      <c r="EU9" s="3"/>
      <c r="EV9" s="3"/>
      <c r="EW9" s="3"/>
      <c r="EX9" s="3"/>
      <c r="EY9" s="3"/>
      <c r="EZ9" s="3"/>
      <c r="FA9" s="3"/>
      <c r="FB9" s="3"/>
      <c r="FC9" s="3"/>
      <c r="FD9" s="3"/>
      <c r="FE9" s="3"/>
      <c r="FF9" s="3"/>
      <c r="FG9" s="3"/>
      <c r="FH9" s="3"/>
      <c r="FI9" s="3"/>
      <c r="FJ9" s="3"/>
      <c r="FK9" s="3"/>
      <c r="FL9" s="3"/>
      <c r="FM9" s="3"/>
      <c r="FN9" s="3"/>
      <c r="FO9" s="3"/>
      <c r="FP9" s="3"/>
      <c r="FQ9" s="3"/>
      <c r="FR9" s="3"/>
      <c r="FS9" s="3"/>
      <c r="FT9" s="3"/>
      <c r="FU9" s="3"/>
      <c r="FV9" s="3"/>
      <c r="FW9" s="3"/>
      <c r="FX9" s="3"/>
      <c r="FY9" s="3"/>
      <c r="FZ9" s="3"/>
      <c r="GA9" s="3"/>
      <c r="GB9" s="3"/>
      <c r="GC9" s="3"/>
      <c r="GD9" s="3"/>
      <c r="GE9" s="3"/>
      <c r="GF9" s="3"/>
      <c r="GG9" s="3"/>
      <c r="GH9" s="3"/>
      <c r="GI9" s="3"/>
      <c r="GJ9" s="3"/>
      <c r="GK9" s="3"/>
      <c r="GL9" s="3"/>
      <c r="GM9" s="3"/>
      <c r="GN9" s="3"/>
      <c r="GO9" s="3"/>
      <c r="GP9" s="3"/>
      <c r="GQ9" s="3"/>
      <c r="GR9" s="3"/>
      <c r="GS9" s="3"/>
      <c r="GT9" s="3"/>
      <c r="GU9" s="3"/>
      <c r="GV9" s="3"/>
      <c r="GW9" s="3"/>
      <c r="GX9" s="3"/>
      <c r="GY9" s="3"/>
      <c r="GZ9" s="3"/>
      <c r="HA9" s="3"/>
      <c r="HB9" s="3"/>
      <c r="HC9" s="3"/>
      <c r="HD9" s="3"/>
      <c r="HE9" s="3"/>
      <c r="HF9" s="3"/>
      <c r="HG9" s="3"/>
      <c r="HH9" s="3"/>
      <c r="HI9" s="3"/>
      <c r="HJ9" s="3"/>
      <c r="HK9" s="3"/>
      <c r="HL9" s="3"/>
      <c r="HM9" s="3"/>
      <c r="HN9" s="3"/>
      <c r="HO9" s="3"/>
      <c r="HP9" s="3"/>
      <c r="HQ9" s="3"/>
      <c r="HR9" s="3"/>
      <c r="HS9" s="3"/>
      <c r="HT9" s="3"/>
      <c r="HU9" s="3"/>
      <c r="HV9" s="3"/>
      <c r="HW9" s="3"/>
      <c r="HX9" s="3"/>
      <c r="HY9" s="3"/>
      <c r="HZ9" s="3"/>
      <c r="IA9" s="3"/>
      <c r="IB9" s="3"/>
      <c r="IC9" s="3"/>
      <c r="ID9" s="3"/>
      <c r="IE9" s="3"/>
      <c r="IF9" s="3"/>
      <c r="IG9" s="3"/>
      <c r="IH9" s="3"/>
      <c r="II9" s="3"/>
      <c r="IJ9" s="3"/>
      <c r="IK9" s="3"/>
      <c r="IL9" s="3"/>
      <c r="IM9" s="3"/>
      <c r="IN9" s="3"/>
      <c r="IO9" s="3"/>
      <c r="IP9" s="3"/>
      <c r="IQ9" s="3"/>
      <c r="IR9" s="3"/>
      <c r="IS9" s="3"/>
      <c r="IT9" s="3"/>
      <c r="IU9" s="3"/>
      <c r="IV9" s="3"/>
      <c r="IW9" s="3"/>
    </row>
    <row r="10" spans="1:257">
      <c r="A10" s="215" t="s">
        <v>338</v>
      </c>
      <c r="B10" s="162">
        <v>73</v>
      </c>
      <c r="C10" s="227">
        <v>76</v>
      </c>
      <c r="D10" s="162">
        <v>77</v>
      </c>
      <c r="E10" s="162">
        <v>85</v>
      </c>
      <c r="F10" s="162">
        <v>79</v>
      </c>
      <c r="G10" s="162">
        <v>84</v>
      </c>
      <c r="H10" s="162">
        <v>91</v>
      </c>
      <c r="I10" s="162">
        <v>89</v>
      </c>
      <c r="J10" s="162">
        <v>82</v>
      </c>
      <c r="K10" s="162">
        <v>84</v>
      </c>
      <c r="L10" s="162">
        <v>90</v>
      </c>
      <c r="M10" s="162">
        <v>84</v>
      </c>
      <c r="N10" s="162">
        <v>84</v>
      </c>
      <c r="O10" s="162">
        <v>86</v>
      </c>
      <c r="P10" s="162">
        <v>83</v>
      </c>
      <c r="Q10" s="10"/>
      <c r="R10" s="10"/>
      <c r="S10" s="10"/>
      <c r="T10" s="10"/>
      <c r="U10" s="10"/>
      <c r="V10" s="10"/>
      <c r="W10" s="10"/>
      <c r="X10" s="10"/>
      <c r="Y10" s="10"/>
      <c r="Z10" s="10"/>
      <c r="AA10" s="10"/>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c r="BF10" s="3"/>
      <c r="BG10" s="3"/>
      <c r="BH10" s="3"/>
      <c r="BI10" s="3"/>
      <c r="BJ10" s="3"/>
      <c r="BK10" s="3"/>
      <c r="BL10" s="3"/>
      <c r="BM10" s="3"/>
      <c r="BN10" s="3"/>
      <c r="BO10" s="3"/>
      <c r="BP10" s="3"/>
      <c r="BQ10" s="3"/>
      <c r="BR10" s="3"/>
      <c r="BS10" s="3"/>
      <c r="BT10" s="3"/>
      <c r="BU10" s="3"/>
      <c r="BV10" s="3"/>
      <c r="BW10" s="3"/>
      <c r="BX10" s="3"/>
      <c r="BY10" s="3"/>
      <c r="BZ10" s="3"/>
      <c r="CA10" s="3"/>
      <c r="CB10" s="3"/>
      <c r="CC10" s="3"/>
      <c r="CD10" s="3"/>
      <c r="CE10" s="3"/>
      <c r="CF10" s="3"/>
      <c r="CG10" s="3"/>
      <c r="CH10" s="3"/>
      <c r="CI10" s="3"/>
      <c r="CJ10" s="3"/>
      <c r="CK10" s="3"/>
      <c r="CL10" s="3"/>
      <c r="CM10" s="3"/>
      <c r="CN10" s="3"/>
      <c r="CO10" s="3"/>
      <c r="CP10" s="3"/>
      <c r="CQ10" s="3"/>
      <c r="CR10" s="3"/>
      <c r="CS10" s="3"/>
      <c r="CT10" s="3"/>
      <c r="CU10" s="3"/>
      <c r="CV10" s="3"/>
      <c r="CW10" s="3"/>
      <c r="CX10" s="3"/>
      <c r="CY10" s="3"/>
      <c r="CZ10" s="3"/>
      <c r="DA10" s="3"/>
      <c r="DB10" s="3"/>
      <c r="DC10" s="3"/>
      <c r="DD10" s="3"/>
      <c r="DE10" s="3"/>
      <c r="DF10" s="3"/>
      <c r="DG10" s="3"/>
      <c r="DH10" s="3"/>
      <c r="DI10" s="3"/>
      <c r="DJ10" s="3"/>
      <c r="DK10" s="3"/>
      <c r="DL10" s="3"/>
      <c r="DM10" s="3"/>
      <c r="DN10" s="3"/>
      <c r="DO10" s="3"/>
      <c r="DP10" s="3"/>
      <c r="DQ10" s="3"/>
      <c r="DR10" s="3"/>
      <c r="DS10" s="3"/>
      <c r="DT10" s="3"/>
      <c r="DU10" s="3"/>
      <c r="DV10" s="3"/>
      <c r="DW10" s="3"/>
      <c r="DX10" s="3"/>
      <c r="DY10" s="3"/>
      <c r="DZ10" s="3"/>
      <c r="EA10" s="3"/>
      <c r="EB10" s="3"/>
      <c r="EC10" s="3"/>
      <c r="ED10" s="3"/>
      <c r="EE10" s="3"/>
      <c r="EF10" s="3"/>
      <c r="EG10" s="3"/>
      <c r="EH10" s="3"/>
      <c r="EI10" s="3"/>
      <c r="EJ10" s="3"/>
      <c r="EK10" s="3"/>
      <c r="EL10" s="3"/>
      <c r="EM10" s="3"/>
      <c r="EN10" s="3"/>
      <c r="EO10" s="3"/>
      <c r="EP10" s="3"/>
      <c r="EQ10" s="3"/>
      <c r="ER10" s="3"/>
      <c r="ES10" s="3"/>
      <c r="ET10" s="3"/>
      <c r="EU10" s="3"/>
      <c r="EV10" s="3"/>
      <c r="EW10" s="3"/>
      <c r="EX10" s="3"/>
      <c r="EY10" s="3"/>
      <c r="EZ10" s="3"/>
      <c r="FA10" s="3"/>
      <c r="FB10" s="3"/>
      <c r="FC10" s="3"/>
      <c r="FD10" s="3"/>
      <c r="FE10" s="3"/>
      <c r="FF10" s="3"/>
      <c r="FG10" s="3"/>
      <c r="FH10" s="3"/>
      <c r="FI10" s="3"/>
      <c r="FJ10" s="3"/>
      <c r="FK10" s="3"/>
      <c r="FL10" s="3"/>
      <c r="FM10" s="3"/>
      <c r="FN10" s="3"/>
      <c r="FO10" s="3"/>
      <c r="FP10" s="3"/>
      <c r="FQ10" s="3"/>
      <c r="FR10" s="3"/>
      <c r="FS10" s="3"/>
      <c r="FT10" s="3"/>
      <c r="FU10" s="3"/>
      <c r="FV10" s="3"/>
      <c r="FW10" s="3"/>
      <c r="FX10" s="3"/>
      <c r="FY10" s="3"/>
      <c r="FZ10" s="3"/>
      <c r="GA10" s="3"/>
      <c r="GB10" s="3"/>
      <c r="GC10" s="3"/>
      <c r="GD10" s="3"/>
      <c r="GE10" s="3"/>
      <c r="GF10" s="3"/>
      <c r="GG10" s="3"/>
      <c r="GH10" s="3"/>
      <c r="GI10" s="3"/>
      <c r="GJ10" s="3"/>
      <c r="GK10" s="3"/>
      <c r="GL10" s="3"/>
      <c r="GM10" s="3"/>
      <c r="GN10" s="3"/>
      <c r="GO10" s="3"/>
      <c r="GP10" s="3"/>
      <c r="GQ10" s="3"/>
      <c r="GR10" s="3"/>
      <c r="GS10" s="3"/>
      <c r="GT10" s="3"/>
      <c r="GU10" s="3"/>
      <c r="GV10" s="3"/>
      <c r="GW10" s="3"/>
      <c r="GX10" s="3"/>
      <c r="GY10" s="3"/>
      <c r="GZ10" s="3"/>
      <c r="HA10" s="3"/>
      <c r="HB10" s="3"/>
      <c r="HC10" s="3"/>
      <c r="HD10" s="3"/>
      <c r="HE10" s="3"/>
      <c r="HF10" s="3"/>
      <c r="HG10" s="3"/>
      <c r="HH10" s="3"/>
      <c r="HI10" s="3"/>
      <c r="HJ10" s="3"/>
      <c r="HK10" s="3"/>
      <c r="HL10" s="3"/>
      <c r="HM10" s="3"/>
      <c r="HN10" s="3"/>
      <c r="HO10" s="3"/>
      <c r="HP10" s="3"/>
      <c r="HQ10" s="3"/>
      <c r="HR10" s="3"/>
      <c r="HS10" s="3"/>
      <c r="HT10" s="3"/>
      <c r="HU10" s="3"/>
      <c r="HV10" s="3"/>
      <c r="HW10" s="3"/>
      <c r="HX10" s="3"/>
      <c r="HY10" s="3"/>
      <c r="HZ10" s="3"/>
      <c r="IA10" s="3"/>
      <c r="IB10" s="3"/>
      <c r="IC10" s="3"/>
      <c r="ID10" s="3"/>
      <c r="IE10" s="3"/>
      <c r="IF10" s="3"/>
      <c r="IG10" s="3"/>
      <c r="IH10" s="3"/>
      <c r="II10" s="3"/>
      <c r="IJ10" s="3"/>
      <c r="IK10" s="3"/>
      <c r="IL10" s="3"/>
      <c r="IM10" s="3"/>
      <c r="IN10" s="3"/>
      <c r="IO10" s="3"/>
      <c r="IP10" s="3"/>
      <c r="IQ10" s="3"/>
      <c r="IR10" s="3"/>
      <c r="IS10" s="3"/>
      <c r="IT10" s="3"/>
      <c r="IU10" s="3"/>
      <c r="IV10" s="3"/>
      <c r="IW10" s="3"/>
    </row>
    <row r="11" spans="1:257">
      <c r="A11" s="215" t="s">
        <v>339</v>
      </c>
      <c r="B11" s="162">
        <v>789</v>
      </c>
      <c r="C11" s="227">
        <v>809</v>
      </c>
      <c r="D11" s="162">
        <v>837</v>
      </c>
      <c r="E11" s="162">
        <v>840</v>
      </c>
      <c r="F11" s="162">
        <v>836</v>
      </c>
      <c r="G11" s="162">
        <v>814</v>
      </c>
      <c r="H11" s="162">
        <v>843</v>
      </c>
      <c r="I11" s="162">
        <v>846</v>
      </c>
      <c r="J11" s="162">
        <v>830</v>
      </c>
      <c r="K11" s="162">
        <v>822</v>
      </c>
      <c r="L11" s="162">
        <v>793</v>
      </c>
      <c r="M11" s="162">
        <v>753</v>
      </c>
      <c r="N11" s="162">
        <v>695</v>
      </c>
      <c r="O11" s="162">
        <v>697</v>
      </c>
      <c r="P11" s="162">
        <v>650</v>
      </c>
      <c r="Q11" s="10"/>
      <c r="R11" s="10"/>
      <c r="S11" s="10"/>
      <c r="T11" s="10"/>
      <c r="U11" s="10"/>
      <c r="V11" s="10"/>
      <c r="W11" s="10"/>
      <c r="X11" s="10"/>
      <c r="Y11" s="10"/>
      <c r="Z11" s="10"/>
      <c r="AA11" s="10"/>
      <c r="AB11" s="3"/>
      <c r="AC11" s="3"/>
      <c r="AD11" s="3"/>
      <c r="AE11" s="3"/>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c r="BG11" s="3"/>
      <c r="BH11" s="3"/>
      <c r="BI11" s="3"/>
      <c r="BJ11" s="3"/>
      <c r="BK11" s="3"/>
      <c r="BL11" s="3"/>
      <c r="BM11" s="3"/>
      <c r="BN11" s="3"/>
      <c r="BO11" s="3"/>
      <c r="BP11" s="3"/>
      <c r="BQ11" s="3"/>
      <c r="BR11" s="3"/>
      <c r="BS11" s="3"/>
      <c r="BT11" s="3"/>
      <c r="BU11" s="3"/>
      <c r="BV11" s="3"/>
      <c r="BW11" s="3"/>
      <c r="BX11" s="3"/>
      <c r="BY11" s="3"/>
      <c r="BZ11" s="3"/>
      <c r="CA11" s="3"/>
      <c r="CB11" s="3"/>
      <c r="CC11" s="3"/>
      <c r="CD11" s="3"/>
      <c r="CE11" s="3"/>
      <c r="CF11" s="3"/>
      <c r="CG11" s="3"/>
      <c r="CH11" s="3"/>
      <c r="CI11" s="3"/>
      <c r="CJ11" s="3"/>
      <c r="CK11" s="3"/>
      <c r="CL11" s="3"/>
      <c r="CM11" s="3"/>
      <c r="CN11" s="3"/>
      <c r="CO11" s="3"/>
      <c r="CP11" s="3"/>
      <c r="CQ11" s="3"/>
      <c r="CR11" s="3"/>
      <c r="CS11" s="3"/>
      <c r="CT11" s="3"/>
      <c r="CU11" s="3"/>
      <c r="CV11" s="3"/>
      <c r="CW11" s="3"/>
      <c r="CX11" s="3"/>
      <c r="CY11" s="3"/>
      <c r="CZ11" s="3"/>
      <c r="DA11" s="3"/>
      <c r="DB11" s="3"/>
      <c r="DC11" s="3"/>
      <c r="DD11" s="3"/>
      <c r="DE11" s="3"/>
      <c r="DF11" s="3"/>
      <c r="DG11" s="3"/>
      <c r="DH11" s="3"/>
      <c r="DI11" s="3"/>
      <c r="DJ11" s="3"/>
      <c r="DK11" s="3"/>
      <c r="DL11" s="3"/>
      <c r="DM11" s="3"/>
      <c r="DN11" s="3"/>
      <c r="DO11" s="3"/>
      <c r="DP11" s="3"/>
      <c r="DQ11" s="3"/>
      <c r="DR11" s="3"/>
      <c r="DS11" s="3"/>
      <c r="DT11" s="3"/>
      <c r="DU11" s="3"/>
      <c r="DV11" s="3"/>
      <c r="DW11" s="3"/>
      <c r="DX11" s="3"/>
      <c r="DY11" s="3"/>
      <c r="DZ11" s="3"/>
      <c r="EA11" s="3"/>
      <c r="EB11" s="3"/>
      <c r="EC11" s="3"/>
      <c r="ED11" s="3"/>
      <c r="EE11" s="3"/>
      <c r="EF11" s="3"/>
      <c r="EG11" s="3"/>
      <c r="EH11" s="3"/>
      <c r="EI11" s="3"/>
      <c r="EJ11" s="3"/>
      <c r="EK11" s="3"/>
      <c r="EL11" s="3"/>
      <c r="EM11" s="3"/>
      <c r="EN11" s="3"/>
      <c r="EO11" s="3"/>
      <c r="EP11" s="3"/>
      <c r="EQ11" s="3"/>
      <c r="ER11" s="3"/>
      <c r="ES11" s="3"/>
      <c r="ET11" s="3"/>
      <c r="EU11" s="3"/>
      <c r="EV11" s="3"/>
      <c r="EW11" s="3"/>
      <c r="EX11" s="3"/>
      <c r="EY11" s="3"/>
      <c r="EZ11" s="3"/>
      <c r="FA11" s="3"/>
      <c r="FB11" s="3"/>
      <c r="FC11" s="3"/>
      <c r="FD11" s="3"/>
      <c r="FE11" s="3"/>
      <c r="FF11" s="3"/>
      <c r="FG11" s="3"/>
      <c r="FH11" s="3"/>
      <c r="FI11" s="3"/>
      <c r="FJ11" s="3"/>
      <c r="FK11" s="3"/>
      <c r="FL11" s="3"/>
      <c r="FM11" s="3"/>
      <c r="FN11" s="3"/>
      <c r="FO11" s="3"/>
      <c r="FP11" s="3"/>
      <c r="FQ11" s="3"/>
      <c r="FR11" s="3"/>
      <c r="FS11" s="3"/>
      <c r="FT11" s="3"/>
      <c r="FU11" s="3"/>
      <c r="FV11" s="3"/>
      <c r="FW11" s="3"/>
      <c r="FX11" s="3"/>
      <c r="FY11" s="3"/>
      <c r="FZ11" s="3"/>
      <c r="GA11" s="3"/>
      <c r="GB11" s="3"/>
      <c r="GC11" s="3"/>
      <c r="GD11" s="3"/>
      <c r="GE11" s="3"/>
      <c r="GF11" s="3"/>
      <c r="GG11" s="3"/>
      <c r="GH11" s="3"/>
      <c r="GI11" s="3"/>
      <c r="GJ11" s="3"/>
      <c r="GK11" s="3"/>
      <c r="GL11" s="3"/>
      <c r="GM11" s="3"/>
      <c r="GN11" s="3"/>
      <c r="GO11" s="3"/>
      <c r="GP11" s="3"/>
      <c r="GQ11" s="3"/>
      <c r="GR11" s="3"/>
      <c r="GS11" s="3"/>
      <c r="GT11" s="3"/>
      <c r="GU11" s="3"/>
      <c r="GV11" s="3"/>
      <c r="GW11" s="3"/>
      <c r="GX11" s="3"/>
      <c r="GY11" s="3"/>
      <c r="GZ11" s="3"/>
      <c r="HA11" s="3"/>
      <c r="HB11" s="3"/>
      <c r="HC11" s="3"/>
      <c r="HD11" s="3"/>
      <c r="HE11" s="3"/>
      <c r="HF11" s="3"/>
      <c r="HG11" s="3"/>
      <c r="HH11" s="3"/>
      <c r="HI11" s="3"/>
      <c r="HJ11" s="3"/>
      <c r="HK11" s="3"/>
      <c r="HL11" s="3"/>
      <c r="HM11" s="3"/>
      <c r="HN11" s="3"/>
      <c r="HO11" s="3"/>
      <c r="HP11" s="3"/>
      <c r="HQ11" s="3"/>
      <c r="HR11" s="3"/>
      <c r="HS11" s="3"/>
      <c r="HT11" s="3"/>
      <c r="HU11" s="3"/>
      <c r="HV11" s="3"/>
      <c r="HW11" s="3"/>
      <c r="HX11" s="3"/>
      <c r="HY11" s="3"/>
      <c r="HZ11" s="3"/>
      <c r="IA11" s="3"/>
      <c r="IB11" s="3"/>
      <c r="IC11" s="3"/>
      <c r="ID11" s="3"/>
      <c r="IE11" s="3"/>
      <c r="IF11" s="3"/>
      <c r="IG11" s="3"/>
      <c r="IH11" s="3"/>
      <c r="II11" s="3"/>
      <c r="IJ11" s="3"/>
      <c r="IK11" s="3"/>
      <c r="IL11" s="3"/>
      <c r="IM11" s="3"/>
      <c r="IN11" s="3"/>
      <c r="IO11" s="3"/>
      <c r="IP11" s="3"/>
      <c r="IQ11" s="3"/>
      <c r="IR11" s="3"/>
      <c r="IS11" s="3"/>
      <c r="IT11" s="3"/>
      <c r="IU11" s="3"/>
      <c r="IV11" s="3"/>
      <c r="IW11" s="3"/>
    </row>
    <row r="12" spans="1:257" ht="21" customHeight="1">
      <c r="A12" s="218" t="s">
        <v>340</v>
      </c>
      <c r="B12" s="162">
        <v>53</v>
      </c>
      <c r="C12" s="227">
        <v>52</v>
      </c>
      <c r="D12" s="162">
        <v>64</v>
      </c>
      <c r="E12" s="162">
        <v>62</v>
      </c>
      <c r="F12" s="162">
        <v>56</v>
      </c>
      <c r="G12" s="162">
        <v>57</v>
      </c>
      <c r="H12" s="162">
        <v>51</v>
      </c>
      <c r="I12" s="162">
        <v>53</v>
      </c>
      <c r="J12" s="162">
        <v>54</v>
      </c>
      <c r="K12" s="162">
        <v>48</v>
      </c>
      <c r="L12" s="162">
        <v>46</v>
      </c>
      <c r="M12" s="162">
        <v>48</v>
      </c>
      <c r="N12" s="162">
        <v>48</v>
      </c>
      <c r="O12" s="162">
        <v>46</v>
      </c>
      <c r="P12" s="162">
        <v>41</v>
      </c>
      <c r="Q12" s="10"/>
      <c r="R12" s="10"/>
      <c r="S12" s="10"/>
      <c r="T12" s="10"/>
      <c r="U12" s="10"/>
      <c r="V12" s="10"/>
      <c r="W12" s="10"/>
      <c r="X12" s="10"/>
      <c r="Y12" s="10"/>
      <c r="Z12" s="10"/>
      <c r="AA12" s="10"/>
      <c r="AB12" s="3"/>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c r="BD12" s="3"/>
      <c r="BE12" s="3"/>
      <c r="BF12" s="3"/>
      <c r="BG12" s="3"/>
      <c r="BH12" s="3"/>
      <c r="BI12" s="3"/>
      <c r="BJ12" s="3"/>
      <c r="BK12" s="3"/>
      <c r="BL12" s="3"/>
      <c r="BM12" s="3"/>
      <c r="BN12" s="3"/>
      <c r="BO12" s="3"/>
      <c r="BP12" s="3"/>
      <c r="BQ12" s="3"/>
      <c r="BR12" s="3"/>
      <c r="BS12" s="3"/>
      <c r="BT12" s="3"/>
      <c r="BU12" s="3"/>
      <c r="BV12" s="3"/>
      <c r="BW12" s="3"/>
      <c r="BX12" s="3"/>
      <c r="BY12" s="3"/>
      <c r="BZ12" s="3"/>
      <c r="CA12" s="3"/>
      <c r="CB12" s="3"/>
      <c r="CC12" s="3"/>
      <c r="CD12" s="3"/>
      <c r="CE12" s="3"/>
      <c r="CF12" s="3"/>
      <c r="CG12" s="3"/>
      <c r="CH12" s="3"/>
      <c r="CI12" s="3"/>
      <c r="CJ12" s="3"/>
      <c r="CK12" s="3"/>
      <c r="CL12" s="3"/>
      <c r="CM12" s="3"/>
      <c r="CN12" s="3"/>
      <c r="CO12" s="3"/>
      <c r="CP12" s="3"/>
      <c r="CQ12" s="3"/>
      <c r="CR12" s="3"/>
      <c r="CS12" s="3"/>
      <c r="CT12" s="3"/>
      <c r="CU12" s="3"/>
      <c r="CV12" s="3"/>
      <c r="CW12" s="3"/>
      <c r="CX12" s="3"/>
      <c r="CY12" s="3"/>
      <c r="CZ12" s="3"/>
      <c r="DA12" s="3"/>
      <c r="DB12" s="3"/>
      <c r="DC12" s="3"/>
      <c r="DD12" s="3"/>
      <c r="DE12" s="3"/>
      <c r="DF12" s="3"/>
      <c r="DG12" s="3"/>
      <c r="DH12" s="3"/>
      <c r="DI12" s="3"/>
      <c r="DJ12" s="3"/>
      <c r="DK12" s="3"/>
      <c r="DL12" s="3"/>
      <c r="DM12" s="3"/>
      <c r="DN12" s="3"/>
      <c r="DO12" s="3"/>
      <c r="DP12" s="3"/>
      <c r="DQ12" s="3"/>
      <c r="DR12" s="3"/>
      <c r="DS12" s="3"/>
      <c r="DT12" s="3"/>
      <c r="DU12" s="3"/>
      <c r="DV12" s="3"/>
      <c r="DW12" s="3"/>
      <c r="DX12" s="3"/>
      <c r="DY12" s="3"/>
      <c r="DZ12" s="3"/>
      <c r="EA12" s="3"/>
      <c r="EB12" s="3"/>
      <c r="EC12" s="3"/>
      <c r="ED12" s="3"/>
      <c r="EE12" s="3"/>
      <c r="EF12" s="3"/>
      <c r="EG12" s="3"/>
      <c r="EH12" s="3"/>
      <c r="EI12" s="3"/>
      <c r="EJ12" s="3"/>
      <c r="EK12" s="3"/>
      <c r="EL12" s="3"/>
      <c r="EM12" s="3"/>
      <c r="EN12" s="3"/>
      <c r="EO12" s="3"/>
      <c r="EP12" s="3"/>
      <c r="EQ12" s="3"/>
      <c r="ER12" s="3"/>
      <c r="ES12" s="3"/>
      <c r="ET12" s="3"/>
      <c r="EU12" s="3"/>
      <c r="EV12" s="3"/>
      <c r="EW12" s="3"/>
      <c r="EX12" s="3"/>
      <c r="EY12" s="3"/>
      <c r="EZ12" s="3"/>
      <c r="FA12" s="3"/>
      <c r="FB12" s="3"/>
      <c r="FC12" s="3"/>
      <c r="FD12" s="3"/>
      <c r="FE12" s="3"/>
      <c r="FF12" s="3"/>
      <c r="FG12" s="3"/>
      <c r="FH12" s="3"/>
      <c r="FI12" s="3"/>
      <c r="FJ12" s="3"/>
      <c r="FK12" s="3"/>
      <c r="FL12" s="3"/>
      <c r="FM12" s="3"/>
      <c r="FN12" s="3"/>
      <c r="FO12" s="3"/>
      <c r="FP12" s="3"/>
      <c r="FQ12" s="3"/>
      <c r="FR12" s="3"/>
      <c r="FS12" s="3"/>
      <c r="FT12" s="3"/>
      <c r="FU12" s="3"/>
      <c r="FV12" s="3"/>
      <c r="FW12" s="3"/>
      <c r="FX12" s="3"/>
      <c r="FY12" s="3"/>
      <c r="FZ12" s="3"/>
      <c r="GA12" s="3"/>
      <c r="GB12" s="3"/>
      <c r="GC12" s="3"/>
      <c r="GD12" s="3"/>
      <c r="GE12" s="3"/>
      <c r="GF12" s="3"/>
      <c r="GG12" s="3"/>
      <c r="GH12" s="3"/>
      <c r="GI12" s="3"/>
      <c r="GJ12" s="3"/>
      <c r="GK12" s="3"/>
      <c r="GL12" s="3"/>
      <c r="GM12" s="3"/>
      <c r="GN12" s="3"/>
      <c r="GO12" s="3"/>
      <c r="GP12" s="3"/>
      <c r="GQ12" s="3"/>
      <c r="GR12" s="3"/>
      <c r="GS12" s="3"/>
      <c r="GT12" s="3"/>
      <c r="GU12" s="3"/>
      <c r="GV12" s="3"/>
      <c r="GW12" s="3"/>
      <c r="GX12" s="3"/>
      <c r="GY12" s="3"/>
      <c r="GZ12" s="3"/>
      <c r="HA12" s="3"/>
      <c r="HB12" s="3"/>
      <c r="HC12" s="3"/>
      <c r="HD12" s="3"/>
      <c r="HE12" s="3"/>
      <c r="HF12" s="3"/>
      <c r="HG12" s="3"/>
      <c r="HH12" s="3"/>
      <c r="HI12" s="3"/>
      <c r="HJ12" s="3"/>
      <c r="HK12" s="3"/>
      <c r="HL12" s="3"/>
      <c r="HM12" s="3"/>
      <c r="HN12" s="3"/>
      <c r="HO12" s="3"/>
      <c r="HP12" s="3"/>
      <c r="HQ12" s="3"/>
      <c r="HR12" s="3"/>
      <c r="HS12" s="3"/>
      <c r="HT12" s="3"/>
      <c r="HU12" s="3"/>
      <c r="HV12" s="3"/>
      <c r="HW12" s="3"/>
      <c r="HX12" s="3"/>
      <c r="HY12" s="3"/>
      <c r="HZ12" s="3"/>
      <c r="IA12" s="3"/>
      <c r="IB12" s="3"/>
      <c r="IC12" s="3"/>
      <c r="ID12" s="3"/>
      <c r="IE12" s="3"/>
      <c r="IF12" s="3"/>
      <c r="IG12" s="3"/>
      <c r="IH12" s="3"/>
      <c r="II12" s="3"/>
      <c r="IJ12" s="3"/>
      <c r="IK12" s="3"/>
      <c r="IL12" s="3"/>
      <c r="IM12" s="3"/>
      <c r="IN12" s="3"/>
      <c r="IO12" s="3"/>
      <c r="IP12" s="3"/>
      <c r="IQ12" s="3"/>
      <c r="IR12" s="3"/>
      <c r="IS12" s="3"/>
      <c r="IT12" s="3"/>
      <c r="IU12" s="3"/>
      <c r="IV12" s="3"/>
      <c r="IW12" s="3"/>
    </row>
    <row r="13" spans="1:257">
      <c r="A13" s="215" t="s">
        <v>226</v>
      </c>
      <c r="B13" s="162">
        <v>11</v>
      </c>
      <c r="C13" s="227">
        <v>7</v>
      </c>
      <c r="D13" s="162">
        <v>9</v>
      </c>
      <c r="E13" s="162">
        <v>11</v>
      </c>
      <c r="F13" s="162">
        <v>14</v>
      </c>
      <c r="G13" s="162">
        <v>16</v>
      </c>
      <c r="H13" s="162">
        <v>20</v>
      </c>
      <c r="I13" s="162">
        <v>26</v>
      </c>
      <c r="J13" s="162">
        <v>18</v>
      </c>
      <c r="K13" s="162">
        <v>17</v>
      </c>
      <c r="L13" s="162">
        <v>20</v>
      </c>
      <c r="M13" s="162">
        <v>21</v>
      </c>
      <c r="N13" s="162">
        <v>17</v>
      </c>
      <c r="O13" s="162">
        <v>18</v>
      </c>
      <c r="P13" s="162">
        <v>18</v>
      </c>
      <c r="Q13" s="10"/>
      <c r="R13" s="10"/>
      <c r="S13" s="10"/>
      <c r="T13" s="10"/>
      <c r="U13" s="10"/>
      <c r="V13" s="10"/>
      <c r="W13" s="10"/>
      <c r="X13" s="10"/>
      <c r="Y13" s="10"/>
      <c r="Z13" s="10"/>
      <c r="AA13" s="10"/>
      <c r="AB13" s="3"/>
      <c r="AC13" s="3"/>
      <c r="AD13" s="3"/>
      <c r="AE13" s="3"/>
      <c r="AF13" s="3"/>
      <c r="AG13" s="3"/>
      <c r="AH13" s="3"/>
      <c r="AI13" s="3"/>
      <c r="AJ13" s="3"/>
      <c r="AK13" s="3"/>
      <c r="AL13" s="3"/>
      <c r="AM13" s="3"/>
      <c r="AN13" s="3"/>
      <c r="AO13" s="3"/>
      <c r="AP13" s="3"/>
      <c r="AQ13" s="3"/>
      <c r="AR13" s="3"/>
      <c r="AS13" s="3"/>
      <c r="AT13" s="3"/>
      <c r="AU13" s="3"/>
      <c r="AV13" s="3"/>
      <c r="AW13" s="3"/>
      <c r="AX13" s="3"/>
      <c r="AY13" s="3"/>
      <c r="AZ13" s="3"/>
      <c r="BA13" s="3"/>
      <c r="BB13" s="3"/>
      <c r="BC13" s="3"/>
      <c r="BD13" s="3"/>
      <c r="BE13" s="3"/>
      <c r="BF13" s="3"/>
      <c r="BG13" s="3"/>
      <c r="BH13" s="3"/>
      <c r="BI13" s="3"/>
      <c r="BJ13" s="3"/>
      <c r="BK13" s="3"/>
      <c r="BL13" s="3"/>
      <c r="BM13" s="3"/>
      <c r="BN13" s="3"/>
      <c r="BO13" s="3"/>
      <c r="BP13" s="3"/>
      <c r="BQ13" s="3"/>
      <c r="BR13" s="3"/>
      <c r="BS13" s="3"/>
      <c r="BT13" s="3"/>
      <c r="BU13" s="3"/>
      <c r="BV13" s="3"/>
      <c r="BW13" s="3"/>
      <c r="BX13" s="3"/>
      <c r="BY13" s="3"/>
      <c r="BZ13" s="3"/>
      <c r="CA13" s="3"/>
      <c r="CB13" s="3"/>
      <c r="CC13" s="3"/>
      <c r="CD13" s="3"/>
      <c r="CE13" s="3"/>
      <c r="CF13" s="3"/>
      <c r="CG13" s="3"/>
      <c r="CH13" s="3"/>
      <c r="CI13" s="3"/>
      <c r="CJ13" s="3"/>
      <c r="CK13" s="3"/>
      <c r="CL13" s="3"/>
      <c r="CM13" s="3"/>
      <c r="CN13" s="3"/>
      <c r="CO13" s="3"/>
      <c r="CP13" s="3"/>
      <c r="CQ13" s="3"/>
      <c r="CR13" s="3"/>
      <c r="CS13" s="3"/>
      <c r="CT13" s="3"/>
      <c r="CU13" s="3"/>
      <c r="CV13" s="3"/>
      <c r="CW13" s="3"/>
      <c r="CX13" s="3"/>
      <c r="CY13" s="3"/>
      <c r="CZ13" s="3"/>
      <c r="DA13" s="3"/>
      <c r="DB13" s="3"/>
      <c r="DC13" s="3"/>
      <c r="DD13" s="3"/>
      <c r="DE13" s="3"/>
      <c r="DF13" s="3"/>
      <c r="DG13" s="3"/>
      <c r="DH13" s="3"/>
      <c r="DI13" s="3"/>
      <c r="DJ13" s="3"/>
      <c r="DK13" s="3"/>
      <c r="DL13" s="3"/>
      <c r="DM13" s="3"/>
      <c r="DN13" s="3"/>
      <c r="DO13" s="3"/>
      <c r="DP13" s="3"/>
      <c r="DQ13" s="3"/>
      <c r="DR13" s="3"/>
      <c r="DS13" s="3"/>
      <c r="DT13" s="3"/>
      <c r="DU13" s="3"/>
      <c r="DV13" s="3"/>
      <c r="DW13" s="3"/>
      <c r="DX13" s="3"/>
      <c r="DY13" s="3"/>
      <c r="DZ13" s="3"/>
      <c r="EA13" s="3"/>
      <c r="EB13" s="3"/>
      <c r="EC13" s="3"/>
      <c r="ED13" s="3"/>
      <c r="EE13" s="3"/>
      <c r="EF13" s="3"/>
      <c r="EG13" s="3"/>
      <c r="EH13" s="3"/>
      <c r="EI13" s="3"/>
      <c r="EJ13" s="3"/>
      <c r="EK13" s="3"/>
      <c r="EL13" s="3"/>
      <c r="EM13" s="3"/>
      <c r="EN13" s="3"/>
      <c r="EO13" s="3"/>
      <c r="EP13" s="3"/>
      <c r="EQ13" s="3"/>
      <c r="ER13" s="3"/>
      <c r="ES13" s="3"/>
      <c r="ET13" s="3"/>
      <c r="EU13" s="3"/>
      <c r="EV13" s="3"/>
      <c r="EW13" s="3"/>
      <c r="EX13" s="3"/>
      <c r="EY13" s="3"/>
      <c r="EZ13" s="3"/>
      <c r="FA13" s="3"/>
      <c r="FB13" s="3"/>
      <c r="FC13" s="3"/>
      <c r="FD13" s="3"/>
      <c r="FE13" s="3"/>
      <c r="FF13" s="3"/>
      <c r="FG13" s="3"/>
      <c r="FH13" s="3"/>
      <c r="FI13" s="3"/>
      <c r="FJ13" s="3"/>
      <c r="FK13" s="3"/>
      <c r="FL13" s="3"/>
      <c r="FM13" s="3"/>
      <c r="FN13" s="3"/>
      <c r="FO13" s="3"/>
      <c r="FP13" s="3"/>
      <c r="FQ13" s="3"/>
      <c r="FR13" s="3"/>
      <c r="FS13" s="3"/>
      <c r="FT13" s="3"/>
      <c r="FU13" s="3"/>
      <c r="FV13" s="3"/>
      <c r="FW13" s="3"/>
      <c r="FX13" s="3"/>
      <c r="FY13" s="3"/>
      <c r="FZ13" s="3"/>
      <c r="GA13" s="3"/>
      <c r="GB13" s="3"/>
      <c r="GC13" s="3"/>
      <c r="GD13" s="3"/>
      <c r="GE13" s="3"/>
      <c r="GF13" s="3"/>
      <c r="GG13" s="3"/>
      <c r="GH13" s="3"/>
      <c r="GI13" s="3"/>
      <c r="GJ13" s="3"/>
      <c r="GK13" s="3"/>
      <c r="GL13" s="3"/>
      <c r="GM13" s="3"/>
      <c r="GN13" s="3"/>
      <c r="GO13" s="3"/>
      <c r="GP13" s="3"/>
      <c r="GQ13" s="3"/>
      <c r="GR13" s="3"/>
      <c r="GS13" s="3"/>
      <c r="GT13" s="3"/>
      <c r="GU13" s="3"/>
      <c r="GV13" s="3"/>
      <c r="GW13" s="3"/>
      <c r="GX13" s="3"/>
      <c r="GY13" s="3"/>
      <c r="GZ13" s="3"/>
      <c r="HA13" s="3"/>
      <c r="HB13" s="3"/>
      <c r="HC13" s="3"/>
      <c r="HD13" s="3"/>
      <c r="HE13" s="3"/>
      <c r="HF13" s="3"/>
      <c r="HG13" s="3"/>
      <c r="HH13" s="3"/>
      <c r="HI13" s="3"/>
      <c r="HJ13" s="3"/>
      <c r="HK13" s="3"/>
      <c r="HL13" s="3"/>
      <c r="HM13" s="3"/>
      <c r="HN13" s="3"/>
      <c r="HO13" s="3"/>
      <c r="HP13" s="3"/>
      <c r="HQ13" s="3"/>
      <c r="HR13" s="3"/>
      <c r="HS13" s="3"/>
      <c r="HT13" s="3"/>
      <c r="HU13" s="3"/>
      <c r="HV13" s="3"/>
      <c r="HW13" s="3"/>
      <c r="HX13" s="3"/>
      <c r="HY13" s="3"/>
      <c r="HZ13" s="3"/>
      <c r="IA13" s="3"/>
      <c r="IB13" s="3"/>
      <c r="IC13" s="3"/>
      <c r="ID13" s="3"/>
      <c r="IE13" s="3"/>
      <c r="IF13" s="3"/>
      <c r="IG13" s="3"/>
      <c r="IH13" s="3"/>
      <c r="II13" s="3"/>
      <c r="IJ13" s="3"/>
      <c r="IK13" s="3"/>
      <c r="IL13" s="3"/>
      <c r="IM13" s="3"/>
      <c r="IN13" s="3"/>
      <c r="IO13" s="3"/>
      <c r="IP13" s="3"/>
      <c r="IQ13" s="3"/>
      <c r="IR13" s="3"/>
      <c r="IS13" s="3"/>
      <c r="IT13" s="3"/>
      <c r="IU13" s="3"/>
      <c r="IV13" s="3"/>
      <c r="IW13" s="3"/>
    </row>
    <row r="14" spans="1:257">
      <c r="A14" s="215" t="s">
        <v>341</v>
      </c>
      <c r="B14" s="162">
        <v>32</v>
      </c>
      <c r="C14" s="227">
        <v>32</v>
      </c>
      <c r="D14" s="162">
        <v>32</v>
      </c>
      <c r="E14" s="162">
        <v>27</v>
      </c>
      <c r="F14" s="162">
        <v>35</v>
      </c>
      <c r="G14" s="162">
        <v>37</v>
      </c>
      <c r="H14" s="162">
        <v>37</v>
      </c>
      <c r="I14" s="162">
        <v>41</v>
      </c>
      <c r="J14" s="162">
        <v>45</v>
      </c>
      <c r="K14" s="162">
        <v>44</v>
      </c>
      <c r="L14" s="162">
        <v>50</v>
      </c>
      <c r="M14" s="162">
        <v>47</v>
      </c>
      <c r="N14" s="162">
        <v>43</v>
      </c>
      <c r="O14" s="162">
        <v>46</v>
      </c>
      <c r="P14" s="162">
        <v>45</v>
      </c>
      <c r="Q14" s="10"/>
      <c r="R14" s="10"/>
      <c r="S14" s="10"/>
      <c r="T14" s="10"/>
      <c r="U14" s="10"/>
      <c r="V14" s="10"/>
      <c r="W14" s="10"/>
      <c r="X14" s="10"/>
      <c r="Y14" s="10"/>
      <c r="Z14" s="10"/>
      <c r="AA14" s="10"/>
      <c r="AB14" s="3"/>
      <c r="AC14" s="3"/>
      <c r="AD14" s="3"/>
      <c r="AE14" s="3"/>
      <c r="AF14" s="3"/>
      <c r="AG14" s="3"/>
      <c r="AH14" s="3"/>
      <c r="AI14" s="3"/>
      <c r="AJ14" s="3"/>
      <c r="AK14" s="3"/>
      <c r="AL14" s="3"/>
      <c r="AM14" s="3"/>
      <c r="AN14" s="3"/>
      <c r="AO14" s="3"/>
      <c r="AP14" s="3"/>
      <c r="AQ14" s="3"/>
      <c r="AR14" s="3"/>
      <c r="AS14" s="3"/>
      <c r="AT14" s="3"/>
      <c r="AU14" s="3"/>
      <c r="AV14" s="3"/>
      <c r="AW14" s="3"/>
      <c r="AX14" s="3"/>
      <c r="AY14" s="3"/>
      <c r="AZ14" s="3"/>
      <c r="BA14" s="3"/>
      <c r="BB14" s="3"/>
      <c r="BC14" s="3"/>
      <c r="BD14" s="3"/>
      <c r="BE14" s="3"/>
      <c r="BF14" s="3"/>
      <c r="BG14" s="3"/>
      <c r="BH14" s="3"/>
      <c r="BI14" s="3"/>
      <c r="BJ14" s="3"/>
      <c r="BK14" s="3"/>
      <c r="BL14" s="3"/>
      <c r="BM14" s="3"/>
      <c r="BN14" s="3"/>
      <c r="BO14" s="3"/>
      <c r="BP14" s="3"/>
      <c r="BQ14" s="3"/>
      <c r="BR14" s="3"/>
      <c r="BS14" s="3"/>
      <c r="BT14" s="3"/>
      <c r="BU14" s="3"/>
      <c r="BV14" s="3"/>
      <c r="BW14" s="3"/>
      <c r="BX14" s="3"/>
      <c r="BY14" s="3"/>
      <c r="BZ14" s="3"/>
      <c r="CA14" s="3"/>
      <c r="CB14" s="3"/>
      <c r="CC14" s="3"/>
      <c r="CD14" s="3"/>
      <c r="CE14" s="3"/>
      <c r="CF14" s="3"/>
      <c r="CG14" s="3"/>
      <c r="CH14" s="3"/>
      <c r="CI14" s="3"/>
      <c r="CJ14" s="3"/>
      <c r="CK14" s="3"/>
      <c r="CL14" s="3"/>
      <c r="CM14" s="3"/>
      <c r="CN14" s="3"/>
      <c r="CO14" s="3"/>
      <c r="CP14" s="3"/>
      <c r="CQ14" s="3"/>
      <c r="CR14" s="3"/>
      <c r="CS14" s="3"/>
      <c r="CT14" s="3"/>
      <c r="CU14" s="3"/>
      <c r="CV14" s="3"/>
      <c r="CW14" s="3"/>
      <c r="CX14" s="3"/>
      <c r="CY14" s="3"/>
      <c r="CZ14" s="3"/>
      <c r="DA14" s="3"/>
      <c r="DB14" s="3"/>
      <c r="DC14" s="3"/>
      <c r="DD14" s="3"/>
      <c r="DE14" s="3"/>
      <c r="DF14" s="3"/>
      <c r="DG14" s="3"/>
      <c r="DH14" s="3"/>
      <c r="DI14" s="3"/>
      <c r="DJ14" s="3"/>
      <c r="DK14" s="3"/>
      <c r="DL14" s="3"/>
      <c r="DM14" s="3"/>
      <c r="DN14" s="3"/>
      <c r="DO14" s="3"/>
      <c r="DP14" s="3"/>
      <c r="DQ14" s="3"/>
      <c r="DR14" s="3"/>
      <c r="DS14" s="3"/>
      <c r="DT14" s="3"/>
      <c r="DU14" s="3"/>
      <c r="DV14" s="3"/>
      <c r="DW14" s="3"/>
      <c r="DX14" s="3"/>
      <c r="DY14" s="3"/>
      <c r="DZ14" s="3"/>
      <c r="EA14" s="3"/>
      <c r="EB14" s="3"/>
      <c r="EC14" s="3"/>
      <c r="ED14" s="3"/>
      <c r="EE14" s="3"/>
      <c r="EF14" s="3"/>
      <c r="EG14" s="3"/>
      <c r="EH14" s="3"/>
      <c r="EI14" s="3"/>
      <c r="EJ14" s="3"/>
      <c r="EK14" s="3"/>
      <c r="EL14" s="3"/>
      <c r="EM14" s="3"/>
      <c r="EN14" s="3"/>
      <c r="EO14" s="3"/>
      <c r="EP14" s="3"/>
      <c r="EQ14" s="3"/>
      <c r="ER14" s="3"/>
      <c r="ES14" s="3"/>
      <c r="ET14" s="3"/>
      <c r="EU14" s="3"/>
      <c r="EV14" s="3"/>
      <c r="EW14" s="3"/>
      <c r="EX14" s="3"/>
      <c r="EY14" s="3"/>
      <c r="EZ14" s="3"/>
      <c r="FA14" s="3"/>
      <c r="FB14" s="3"/>
      <c r="FC14" s="3"/>
      <c r="FD14" s="3"/>
      <c r="FE14" s="3"/>
      <c r="FF14" s="3"/>
      <c r="FG14" s="3"/>
      <c r="FH14" s="3"/>
      <c r="FI14" s="3"/>
      <c r="FJ14" s="3"/>
      <c r="FK14" s="3"/>
      <c r="FL14" s="3"/>
      <c r="FM14" s="3"/>
      <c r="FN14" s="3"/>
      <c r="FO14" s="3"/>
      <c r="FP14" s="3"/>
      <c r="FQ14" s="3"/>
      <c r="FR14" s="3"/>
      <c r="FS14" s="3"/>
      <c r="FT14" s="3"/>
      <c r="FU14" s="3"/>
      <c r="FV14" s="3"/>
      <c r="FW14" s="3"/>
      <c r="FX14" s="3"/>
      <c r="FY14" s="3"/>
      <c r="FZ14" s="3"/>
      <c r="GA14" s="3"/>
      <c r="GB14" s="3"/>
      <c r="GC14" s="3"/>
      <c r="GD14" s="3"/>
      <c r="GE14" s="3"/>
      <c r="GF14" s="3"/>
      <c r="GG14" s="3"/>
      <c r="GH14" s="3"/>
      <c r="GI14" s="3"/>
      <c r="GJ14" s="3"/>
      <c r="GK14" s="3"/>
      <c r="GL14" s="3"/>
      <c r="GM14" s="3"/>
      <c r="GN14" s="3"/>
      <c r="GO14" s="3"/>
      <c r="GP14" s="3"/>
      <c r="GQ14" s="3"/>
      <c r="GR14" s="3"/>
      <c r="GS14" s="3"/>
      <c r="GT14" s="3"/>
      <c r="GU14" s="3"/>
      <c r="GV14" s="3"/>
      <c r="GW14" s="3"/>
      <c r="GX14" s="3"/>
      <c r="GY14" s="3"/>
      <c r="GZ14" s="3"/>
      <c r="HA14" s="3"/>
      <c r="HB14" s="3"/>
      <c r="HC14" s="3"/>
      <c r="HD14" s="3"/>
      <c r="HE14" s="3"/>
      <c r="HF14" s="3"/>
      <c r="HG14" s="3"/>
      <c r="HH14" s="3"/>
      <c r="HI14" s="3"/>
      <c r="HJ14" s="3"/>
      <c r="HK14" s="3"/>
      <c r="HL14" s="3"/>
      <c r="HM14" s="3"/>
      <c r="HN14" s="3"/>
      <c r="HO14" s="3"/>
      <c r="HP14" s="3"/>
      <c r="HQ14" s="3"/>
      <c r="HR14" s="3"/>
      <c r="HS14" s="3"/>
      <c r="HT14" s="3"/>
      <c r="HU14" s="3"/>
      <c r="HV14" s="3"/>
      <c r="HW14" s="3"/>
      <c r="HX14" s="3"/>
      <c r="HY14" s="3"/>
      <c r="HZ14" s="3"/>
      <c r="IA14" s="3"/>
      <c r="IB14" s="3"/>
      <c r="IC14" s="3"/>
      <c r="ID14" s="3"/>
      <c r="IE14" s="3"/>
      <c r="IF14" s="3"/>
      <c r="IG14" s="3"/>
      <c r="IH14" s="3"/>
      <c r="II14" s="3"/>
      <c r="IJ14" s="3"/>
      <c r="IK14" s="3"/>
      <c r="IL14" s="3"/>
      <c r="IM14" s="3"/>
      <c r="IN14" s="3"/>
      <c r="IO14" s="3"/>
      <c r="IP14" s="3"/>
      <c r="IQ14" s="3"/>
      <c r="IR14" s="3"/>
      <c r="IS14" s="3"/>
      <c r="IT14" s="3"/>
      <c r="IU14" s="3"/>
      <c r="IV14" s="3"/>
      <c r="IW14" s="3"/>
    </row>
    <row r="15" spans="1:257" s="136" customFormat="1">
      <c r="A15" s="69" t="s">
        <v>69</v>
      </c>
      <c r="B15" s="160">
        <f t="shared" ref="B15:P15" si="4">SUM(B16:B31)</f>
        <v>21990</v>
      </c>
      <c r="C15" s="160">
        <f t="shared" ref="C15" si="5">SUM(C16:C31)</f>
        <v>22016</v>
      </c>
      <c r="D15" s="160">
        <f t="shared" si="4"/>
        <v>22235</v>
      </c>
      <c r="E15" s="160">
        <f t="shared" si="4"/>
        <v>22588</v>
      </c>
      <c r="F15" s="160">
        <f t="shared" si="4"/>
        <v>22720</v>
      </c>
      <c r="G15" s="160">
        <f t="shared" si="4"/>
        <v>23009</v>
      </c>
      <c r="H15" s="160">
        <f t="shared" si="4"/>
        <v>23372</v>
      </c>
      <c r="I15" s="160">
        <f t="shared" si="4"/>
        <v>22861</v>
      </c>
      <c r="J15" s="160">
        <f t="shared" si="4"/>
        <v>19972</v>
      </c>
      <c r="K15" s="160">
        <f t="shared" si="4"/>
        <v>19050</v>
      </c>
      <c r="L15" s="160">
        <f t="shared" si="4"/>
        <v>18571</v>
      </c>
      <c r="M15" s="160">
        <f t="shared" si="4"/>
        <v>18085</v>
      </c>
      <c r="N15" s="160">
        <f t="shared" si="4"/>
        <v>17815</v>
      </c>
      <c r="O15" s="160">
        <f t="shared" si="4"/>
        <v>18416</v>
      </c>
      <c r="P15" s="160">
        <f t="shared" si="4"/>
        <v>18898</v>
      </c>
    </row>
    <row r="16" spans="1:257">
      <c r="A16" s="215" t="s">
        <v>228</v>
      </c>
      <c r="B16" s="162">
        <v>9883</v>
      </c>
      <c r="C16" s="227">
        <v>9793</v>
      </c>
      <c r="D16" s="162">
        <v>9601</v>
      </c>
      <c r="E16" s="162">
        <v>9520</v>
      </c>
      <c r="F16" s="162">
        <v>9417</v>
      </c>
      <c r="G16" s="162">
        <v>9347</v>
      </c>
      <c r="H16" s="162">
        <v>9218</v>
      </c>
      <c r="I16" s="162">
        <v>8695</v>
      </c>
      <c r="J16" s="162">
        <v>7246</v>
      </c>
      <c r="K16" s="162">
        <v>6297</v>
      </c>
      <c r="L16" s="162">
        <v>5603</v>
      </c>
      <c r="M16" s="162">
        <v>5082</v>
      </c>
      <c r="N16" s="162">
        <v>4740</v>
      </c>
      <c r="O16" s="162">
        <v>4777</v>
      </c>
      <c r="P16" s="162">
        <v>4886</v>
      </c>
      <c r="Q16" s="10"/>
      <c r="R16" s="10"/>
      <c r="S16" s="10"/>
      <c r="T16" s="10"/>
      <c r="U16" s="10"/>
      <c r="V16" s="10"/>
      <c r="W16" s="10"/>
      <c r="X16" s="10"/>
      <c r="Y16" s="10"/>
      <c r="Z16" s="10"/>
      <c r="AA16" s="10"/>
      <c r="AB16" s="3"/>
      <c r="AC16" s="3"/>
      <c r="AD16" s="3"/>
      <c r="AE16" s="3"/>
      <c r="AF16" s="3"/>
      <c r="AG16" s="3"/>
      <c r="AH16" s="3"/>
      <c r="AI16" s="3"/>
      <c r="AJ16" s="3"/>
      <c r="AK16" s="3"/>
      <c r="AL16" s="3"/>
      <c r="AM16" s="3"/>
      <c r="AN16" s="3"/>
      <c r="AO16" s="3"/>
      <c r="AP16" s="3"/>
      <c r="AQ16" s="3"/>
      <c r="AR16" s="3"/>
      <c r="AS16" s="3"/>
      <c r="AT16" s="3"/>
      <c r="AU16" s="3"/>
      <c r="AV16" s="3"/>
      <c r="AW16" s="3"/>
      <c r="AX16" s="3"/>
      <c r="AY16" s="3"/>
      <c r="AZ16" s="3"/>
      <c r="BA16" s="3"/>
      <c r="BB16" s="3"/>
      <c r="BC16" s="3"/>
      <c r="BD16" s="3"/>
      <c r="BE16" s="3"/>
      <c r="BF16" s="3"/>
      <c r="BG16" s="3"/>
      <c r="BH16" s="3"/>
      <c r="BI16" s="3"/>
      <c r="BJ16" s="3"/>
      <c r="BK16" s="3"/>
      <c r="BL16" s="3"/>
      <c r="BM16" s="3"/>
      <c r="BN16" s="3"/>
      <c r="BO16" s="3"/>
      <c r="BP16" s="3"/>
      <c r="BQ16" s="3"/>
      <c r="BR16" s="3"/>
      <c r="BS16" s="3"/>
      <c r="BT16" s="3"/>
      <c r="BU16" s="3"/>
      <c r="BV16" s="3"/>
      <c r="BW16" s="3"/>
      <c r="BX16" s="3"/>
      <c r="BY16" s="3"/>
      <c r="BZ16" s="3"/>
      <c r="CA16" s="3"/>
      <c r="CB16" s="3"/>
      <c r="CC16" s="3"/>
      <c r="CD16" s="3"/>
      <c r="CE16" s="3"/>
      <c r="CF16" s="3"/>
      <c r="CG16" s="3"/>
      <c r="CH16" s="3"/>
      <c r="CI16" s="3"/>
      <c r="CJ16" s="3"/>
      <c r="CK16" s="3"/>
      <c r="CL16" s="3"/>
      <c r="CM16" s="3"/>
      <c r="CN16" s="3"/>
      <c r="CO16" s="3"/>
      <c r="CP16" s="3"/>
      <c r="CQ16" s="3"/>
      <c r="CR16" s="3"/>
      <c r="CS16" s="3"/>
      <c r="CT16" s="3"/>
      <c r="CU16" s="3"/>
      <c r="CV16" s="3"/>
      <c r="CW16" s="3"/>
      <c r="CX16" s="3"/>
      <c r="CY16" s="3"/>
      <c r="CZ16" s="3"/>
      <c r="DA16" s="3"/>
      <c r="DB16" s="3"/>
      <c r="DC16" s="3"/>
      <c r="DD16" s="3"/>
      <c r="DE16" s="3"/>
      <c r="DF16" s="3"/>
      <c r="DG16" s="3"/>
      <c r="DH16" s="3"/>
      <c r="DI16" s="3"/>
      <c r="DJ16" s="3"/>
      <c r="DK16" s="3"/>
      <c r="DL16" s="3"/>
      <c r="DM16" s="3"/>
      <c r="DN16" s="3"/>
      <c r="DO16" s="3"/>
      <c r="DP16" s="3"/>
      <c r="DQ16" s="3"/>
      <c r="DR16" s="3"/>
      <c r="DS16" s="3"/>
      <c r="DT16" s="3"/>
      <c r="DU16" s="3"/>
      <c r="DV16" s="3"/>
      <c r="DW16" s="3"/>
      <c r="DX16" s="3"/>
      <c r="DY16" s="3"/>
      <c r="DZ16" s="3"/>
      <c r="EA16" s="3"/>
      <c r="EB16" s="3"/>
      <c r="EC16" s="3"/>
      <c r="ED16" s="3"/>
      <c r="EE16" s="3"/>
      <c r="EF16" s="3"/>
      <c r="EG16" s="3"/>
      <c r="EH16" s="3"/>
      <c r="EI16" s="3"/>
      <c r="EJ16" s="3"/>
      <c r="EK16" s="3"/>
      <c r="EL16" s="3"/>
      <c r="EM16" s="3"/>
      <c r="EN16" s="3"/>
      <c r="EO16" s="3"/>
      <c r="EP16" s="3"/>
      <c r="EQ16" s="3"/>
      <c r="ER16" s="3"/>
      <c r="ES16" s="3"/>
      <c r="ET16" s="3"/>
      <c r="EU16" s="3"/>
      <c r="EV16" s="3"/>
      <c r="EW16" s="3"/>
      <c r="EX16" s="3"/>
      <c r="EY16" s="3"/>
      <c r="EZ16" s="3"/>
      <c r="FA16" s="3"/>
      <c r="FB16" s="3"/>
      <c r="FC16" s="3"/>
      <c r="FD16" s="3"/>
      <c r="FE16" s="3"/>
      <c r="FF16" s="3"/>
      <c r="FG16" s="3"/>
      <c r="FH16" s="3"/>
      <c r="FI16" s="3"/>
      <c r="FJ16" s="3"/>
      <c r="FK16" s="3"/>
      <c r="FL16" s="3"/>
      <c r="FM16" s="3"/>
      <c r="FN16" s="3"/>
      <c r="FO16" s="3"/>
      <c r="FP16" s="3"/>
      <c r="FQ16" s="3"/>
      <c r="FR16" s="3"/>
      <c r="FS16" s="3"/>
      <c r="FT16" s="3"/>
      <c r="FU16" s="3"/>
      <c r="FV16" s="3"/>
      <c r="FW16" s="3"/>
      <c r="FX16" s="3"/>
      <c r="FY16" s="3"/>
      <c r="FZ16" s="3"/>
      <c r="GA16" s="3"/>
      <c r="GB16" s="3"/>
      <c r="GC16" s="3"/>
      <c r="GD16" s="3"/>
      <c r="GE16" s="3"/>
      <c r="GF16" s="3"/>
      <c r="GG16" s="3"/>
      <c r="GH16" s="3"/>
      <c r="GI16" s="3"/>
      <c r="GJ16" s="3"/>
      <c r="GK16" s="3"/>
      <c r="GL16" s="3"/>
      <c r="GM16" s="3"/>
      <c r="GN16" s="3"/>
      <c r="GO16" s="3"/>
      <c r="GP16" s="3"/>
      <c r="GQ16" s="3"/>
      <c r="GR16" s="3"/>
      <c r="GS16" s="3"/>
      <c r="GT16" s="3"/>
      <c r="GU16" s="3"/>
      <c r="GV16" s="3"/>
      <c r="GW16" s="3"/>
      <c r="GX16" s="3"/>
      <c r="GY16" s="3"/>
      <c r="GZ16" s="3"/>
      <c r="HA16" s="3"/>
      <c r="HB16" s="3"/>
      <c r="HC16" s="3"/>
      <c r="HD16" s="3"/>
      <c r="HE16" s="3"/>
      <c r="HF16" s="3"/>
      <c r="HG16" s="3"/>
      <c r="HH16" s="3"/>
      <c r="HI16" s="3"/>
      <c r="HJ16" s="3"/>
      <c r="HK16" s="3"/>
      <c r="HL16" s="3"/>
      <c r="HM16" s="3"/>
      <c r="HN16" s="3"/>
      <c r="HO16" s="3"/>
      <c r="HP16" s="3"/>
      <c r="HQ16" s="3"/>
      <c r="HR16" s="3"/>
      <c r="HS16" s="3"/>
      <c r="HT16" s="3"/>
      <c r="HU16" s="3"/>
      <c r="HV16" s="3"/>
      <c r="HW16" s="3"/>
      <c r="HX16" s="3"/>
      <c r="HY16" s="3"/>
      <c r="HZ16" s="3"/>
      <c r="IA16" s="3"/>
      <c r="IB16" s="3"/>
      <c r="IC16" s="3"/>
      <c r="ID16" s="3"/>
      <c r="IE16" s="3"/>
      <c r="IF16" s="3"/>
      <c r="IG16" s="3"/>
      <c r="IH16" s="3"/>
      <c r="II16" s="3"/>
      <c r="IJ16" s="3"/>
      <c r="IK16" s="3"/>
      <c r="IL16" s="3"/>
      <c r="IM16" s="3"/>
      <c r="IN16" s="3"/>
      <c r="IO16" s="3"/>
      <c r="IP16" s="3"/>
      <c r="IQ16" s="3"/>
      <c r="IR16" s="3"/>
      <c r="IS16" s="3"/>
      <c r="IT16" s="3"/>
      <c r="IU16" s="3"/>
      <c r="IV16" s="3"/>
      <c r="IW16" s="3"/>
    </row>
    <row r="17" spans="1:257">
      <c r="A17" s="215" t="s">
        <v>221</v>
      </c>
      <c r="B17" s="162">
        <v>3816</v>
      </c>
      <c r="C17" s="227">
        <v>3909</v>
      </c>
      <c r="D17" s="162">
        <v>3999</v>
      </c>
      <c r="E17" s="162">
        <v>4062</v>
      </c>
      <c r="F17" s="162">
        <v>4083</v>
      </c>
      <c r="G17" s="162">
        <v>4076</v>
      </c>
      <c r="H17" s="162">
        <v>4179</v>
      </c>
      <c r="I17" s="162">
        <v>4201</v>
      </c>
      <c r="J17" s="162">
        <v>3878</v>
      </c>
      <c r="K17" s="162">
        <v>3822</v>
      </c>
      <c r="L17" s="162">
        <v>3802</v>
      </c>
      <c r="M17" s="162">
        <v>3723</v>
      </c>
      <c r="N17" s="162">
        <v>3667</v>
      </c>
      <c r="O17" s="162">
        <v>3731</v>
      </c>
      <c r="P17" s="162">
        <v>3719</v>
      </c>
      <c r="Q17" s="10"/>
      <c r="R17" s="10"/>
      <c r="S17" s="10"/>
      <c r="T17" s="10"/>
      <c r="U17" s="10"/>
      <c r="V17" s="10"/>
      <c r="W17" s="10"/>
      <c r="X17" s="10"/>
      <c r="Y17" s="10"/>
      <c r="Z17" s="10"/>
      <c r="AA17" s="10"/>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c r="BH17" s="3"/>
      <c r="BI17" s="3"/>
      <c r="BJ17" s="3"/>
      <c r="BK17" s="3"/>
      <c r="BL17" s="3"/>
      <c r="BM17" s="3"/>
      <c r="BN17" s="3"/>
      <c r="BO17" s="3"/>
      <c r="BP17" s="3"/>
      <c r="BQ17" s="3"/>
      <c r="BR17" s="3"/>
      <c r="BS17" s="3"/>
      <c r="BT17" s="3"/>
      <c r="BU17" s="3"/>
      <c r="BV17" s="3"/>
      <c r="BW17" s="3"/>
      <c r="BX17" s="3"/>
      <c r="BY17" s="3"/>
      <c r="BZ17" s="3"/>
      <c r="CA17" s="3"/>
      <c r="CB17" s="3"/>
      <c r="CC17" s="3"/>
      <c r="CD17" s="3"/>
      <c r="CE17" s="3"/>
      <c r="CF17" s="3"/>
      <c r="CG17" s="3"/>
      <c r="CH17" s="3"/>
      <c r="CI17" s="3"/>
      <c r="CJ17" s="3"/>
      <c r="CK17" s="3"/>
      <c r="CL17" s="3"/>
      <c r="CM17" s="3"/>
      <c r="CN17" s="3"/>
      <c r="CO17" s="3"/>
      <c r="CP17" s="3"/>
      <c r="CQ17" s="3"/>
      <c r="CR17" s="3"/>
      <c r="CS17" s="3"/>
      <c r="CT17" s="3"/>
      <c r="CU17" s="3"/>
      <c r="CV17" s="3"/>
      <c r="CW17" s="3"/>
      <c r="CX17" s="3"/>
      <c r="CY17" s="3"/>
      <c r="CZ17" s="3"/>
      <c r="DA17" s="3"/>
      <c r="DB17" s="3"/>
      <c r="DC17" s="3"/>
      <c r="DD17" s="3"/>
      <c r="DE17" s="3"/>
      <c r="DF17" s="3"/>
      <c r="DG17" s="3"/>
      <c r="DH17" s="3"/>
      <c r="DI17" s="3"/>
      <c r="DJ17" s="3"/>
      <c r="DK17" s="3"/>
      <c r="DL17" s="3"/>
      <c r="DM17" s="3"/>
      <c r="DN17" s="3"/>
      <c r="DO17" s="3"/>
      <c r="DP17" s="3"/>
      <c r="DQ17" s="3"/>
      <c r="DR17" s="3"/>
      <c r="DS17" s="3"/>
      <c r="DT17" s="3"/>
      <c r="DU17" s="3"/>
      <c r="DV17" s="3"/>
      <c r="DW17" s="3"/>
      <c r="DX17" s="3"/>
      <c r="DY17" s="3"/>
      <c r="DZ17" s="3"/>
      <c r="EA17" s="3"/>
      <c r="EB17" s="3"/>
      <c r="EC17" s="3"/>
      <c r="ED17" s="3"/>
      <c r="EE17" s="3"/>
      <c r="EF17" s="3"/>
      <c r="EG17" s="3"/>
      <c r="EH17" s="3"/>
      <c r="EI17" s="3"/>
      <c r="EJ17" s="3"/>
      <c r="EK17" s="3"/>
      <c r="EL17" s="3"/>
      <c r="EM17" s="3"/>
      <c r="EN17" s="3"/>
      <c r="EO17" s="3"/>
      <c r="EP17" s="3"/>
      <c r="EQ17" s="3"/>
      <c r="ER17" s="3"/>
      <c r="ES17" s="3"/>
      <c r="ET17" s="3"/>
      <c r="EU17" s="3"/>
      <c r="EV17" s="3"/>
      <c r="EW17" s="3"/>
      <c r="EX17" s="3"/>
      <c r="EY17" s="3"/>
      <c r="EZ17" s="3"/>
      <c r="FA17" s="3"/>
      <c r="FB17" s="3"/>
      <c r="FC17" s="3"/>
      <c r="FD17" s="3"/>
      <c r="FE17" s="3"/>
      <c r="FF17" s="3"/>
      <c r="FG17" s="3"/>
      <c r="FH17" s="3"/>
      <c r="FI17" s="3"/>
      <c r="FJ17" s="3"/>
      <c r="FK17" s="3"/>
      <c r="FL17" s="3"/>
      <c r="FM17" s="3"/>
      <c r="FN17" s="3"/>
      <c r="FO17" s="3"/>
      <c r="FP17" s="3"/>
      <c r="FQ17" s="3"/>
      <c r="FR17" s="3"/>
      <c r="FS17" s="3"/>
      <c r="FT17" s="3"/>
      <c r="FU17" s="3"/>
      <c r="FV17" s="3"/>
      <c r="FW17" s="3"/>
      <c r="FX17" s="3"/>
      <c r="FY17" s="3"/>
      <c r="FZ17" s="3"/>
      <c r="GA17" s="3"/>
      <c r="GB17" s="3"/>
      <c r="GC17" s="3"/>
      <c r="GD17" s="3"/>
      <c r="GE17" s="3"/>
      <c r="GF17" s="3"/>
      <c r="GG17" s="3"/>
      <c r="GH17" s="3"/>
      <c r="GI17" s="3"/>
      <c r="GJ17" s="3"/>
      <c r="GK17" s="3"/>
      <c r="GL17" s="3"/>
      <c r="GM17" s="3"/>
      <c r="GN17" s="3"/>
      <c r="GO17" s="3"/>
      <c r="GP17" s="3"/>
      <c r="GQ17" s="3"/>
      <c r="GR17" s="3"/>
      <c r="GS17" s="3"/>
      <c r="GT17" s="3"/>
      <c r="GU17" s="3"/>
      <c r="GV17" s="3"/>
      <c r="GW17" s="3"/>
      <c r="GX17" s="3"/>
      <c r="GY17" s="3"/>
      <c r="GZ17" s="3"/>
      <c r="HA17" s="3"/>
      <c r="HB17" s="3"/>
      <c r="HC17" s="3"/>
      <c r="HD17" s="3"/>
      <c r="HE17" s="3"/>
      <c r="HF17" s="3"/>
      <c r="HG17" s="3"/>
      <c r="HH17" s="3"/>
      <c r="HI17" s="3"/>
      <c r="HJ17" s="3"/>
      <c r="HK17" s="3"/>
      <c r="HL17" s="3"/>
      <c r="HM17" s="3"/>
      <c r="HN17" s="3"/>
      <c r="HO17" s="3"/>
      <c r="HP17" s="3"/>
      <c r="HQ17" s="3"/>
      <c r="HR17" s="3"/>
      <c r="HS17" s="3"/>
      <c r="HT17" s="3"/>
      <c r="HU17" s="3"/>
      <c r="HV17" s="3"/>
      <c r="HW17" s="3"/>
      <c r="HX17" s="3"/>
      <c r="HY17" s="3"/>
      <c r="HZ17" s="3"/>
      <c r="IA17" s="3"/>
      <c r="IB17" s="3"/>
      <c r="IC17" s="3"/>
      <c r="ID17" s="3"/>
      <c r="IE17" s="3"/>
      <c r="IF17" s="3"/>
      <c r="IG17" s="3"/>
      <c r="IH17" s="3"/>
      <c r="II17" s="3"/>
      <c r="IJ17" s="3"/>
      <c r="IK17" s="3"/>
      <c r="IL17" s="3"/>
      <c r="IM17" s="3"/>
      <c r="IN17" s="3"/>
      <c r="IO17" s="3"/>
      <c r="IP17" s="3"/>
      <c r="IQ17" s="3"/>
      <c r="IR17" s="3"/>
      <c r="IS17" s="3"/>
      <c r="IT17" s="3"/>
      <c r="IU17" s="3"/>
      <c r="IV17" s="3"/>
      <c r="IW17" s="3"/>
    </row>
    <row r="18" spans="1:257">
      <c r="A18" s="215" t="s">
        <v>252</v>
      </c>
      <c r="B18" s="162">
        <v>3</v>
      </c>
      <c r="C18" s="227">
        <v>5</v>
      </c>
      <c r="D18" s="162">
        <v>6</v>
      </c>
      <c r="E18" s="162">
        <v>6</v>
      </c>
      <c r="F18" s="162">
        <v>7</v>
      </c>
      <c r="G18" s="162">
        <v>7</v>
      </c>
      <c r="H18" s="162">
        <v>6</v>
      </c>
      <c r="I18" s="162">
        <v>7</v>
      </c>
      <c r="J18" s="162">
        <v>7</v>
      </c>
      <c r="K18" s="162">
        <v>7</v>
      </c>
      <c r="L18" s="162">
        <v>6</v>
      </c>
      <c r="M18" s="162">
        <v>5</v>
      </c>
      <c r="N18" s="162">
        <v>2</v>
      </c>
      <c r="O18" s="162">
        <v>4</v>
      </c>
      <c r="P18" s="162">
        <v>5</v>
      </c>
      <c r="Q18" s="3"/>
      <c r="R18" s="3"/>
      <c r="S18" s="3"/>
      <c r="T18" s="3"/>
      <c r="U18" s="3"/>
      <c r="V18" s="3"/>
      <c r="W18" s="3"/>
      <c r="X18" s="3"/>
      <c r="Y18" s="3"/>
      <c r="Z18" s="3"/>
      <c r="AA18" s="3"/>
      <c r="AB18" s="3"/>
      <c r="AC18" s="3"/>
      <c r="AD18" s="3"/>
      <c r="AE18" s="3"/>
      <c r="AF18" s="3"/>
      <c r="AG18" s="3"/>
      <c r="AH18" s="3"/>
      <c r="AI18" s="3"/>
      <c r="AJ18" s="3"/>
      <c r="AK18" s="3"/>
      <c r="AL18" s="3"/>
      <c r="AM18" s="3"/>
      <c r="AN18" s="3"/>
      <c r="AO18" s="3"/>
      <c r="AP18" s="3"/>
      <c r="AQ18" s="3"/>
      <c r="AR18" s="3"/>
      <c r="AS18" s="3"/>
      <c r="AT18" s="3"/>
      <c r="AU18" s="3"/>
      <c r="AV18" s="3"/>
      <c r="AW18" s="3"/>
      <c r="AX18" s="3"/>
      <c r="AY18" s="3"/>
      <c r="AZ18" s="3"/>
      <c r="BA18" s="3"/>
      <c r="BB18" s="3"/>
      <c r="BC18" s="3"/>
      <c r="BD18" s="3"/>
      <c r="BE18" s="3"/>
      <c r="BF18" s="3"/>
      <c r="BG18" s="3"/>
      <c r="BH18" s="3"/>
      <c r="BI18" s="3"/>
      <c r="BJ18" s="3"/>
      <c r="BK18" s="3"/>
      <c r="BL18" s="3"/>
      <c r="BM18" s="3"/>
      <c r="BN18" s="3"/>
      <c r="BO18" s="3"/>
      <c r="BP18" s="3"/>
      <c r="BQ18" s="3"/>
      <c r="BR18" s="3"/>
      <c r="BS18" s="3"/>
      <c r="BT18" s="3"/>
      <c r="BU18" s="3"/>
      <c r="BV18" s="3"/>
      <c r="BW18" s="3"/>
      <c r="BX18" s="3"/>
      <c r="BY18" s="3"/>
      <c r="BZ18" s="3"/>
      <c r="CA18" s="3"/>
      <c r="CB18" s="3"/>
      <c r="CC18" s="3"/>
      <c r="CD18" s="3"/>
      <c r="CE18" s="3"/>
      <c r="CF18" s="3"/>
      <c r="CG18" s="3"/>
      <c r="CH18" s="3"/>
      <c r="CI18" s="3"/>
      <c r="CJ18" s="3"/>
      <c r="CK18" s="3"/>
      <c r="CL18" s="3"/>
      <c r="CM18" s="3"/>
      <c r="CN18" s="3"/>
      <c r="CO18" s="3"/>
      <c r="CP18" s="3"/>
      <c r="CQ18" s="3"/>
      <c r="CR18" s="3"/>
      <c r="CS18" s="3"/>
      <c r="CT18" s="3"/>
      <c r="CU18" s="3"/>
      <c r="CV18" s="3"/>
      <c r="CW18" s="3"/>
      <c r="CX18" s="3"/>
      <c r="CY18" s="3"/>
      <c r="CZ18" s="3"/>
      <c r="DA18" s="3"/>
      <c r="DB18" s="3"/>
      <c r="DC18" s="3"/>
      <c r="DD18" s="3"/>
      <c r="DE18" s="3"/>
      <c r="DF18" s="3"/>
      <c r="DG18" s="3"/>
      <c r="DH18" s="3"/>
      <c r="DI18" s="3"/>
      <c r="DJ18" s="3"/>
      <c r="DK18" s="3"/>
      <c r="DL18" s="3"/>
      <c r="DM18" s="3"/>
      <c r="DN18" s="3"/>
      <c r="DO18" s="3"/>
      <c r="DP18" s="3"/>
      <c r="DQ18" s="3"/>
      <c r="DR18" s="3"/>
      <c r="DS18" s="3"/>
      <c r="DT18" s="3"/>
      <c r="DU18" s="3"/>
      <c r="DV18" s="3"/>
      <c r="DW18" s="3"/>
      <c r="DX18" s="3"/>
      <c r="DY18" s="3"/>
      <c r="DZ18" s="3"/>
      <c r="EA18" s="3"/>
      <c r="EB18" s="3"/>
      <c r="EC18" s="3"/>
      <c r="ED18" s="3"/>
      <c r="EE18" s="3"/>
      <c r="EF18" s="3"/>
      <c r="EG18" s="3"/>
      <c r="EH18" s="3"/>
      <c r="EI18" s="3"/>
      <c r="EJ18" s="3"/>
      <c r="EK18" s="3"/>
      <c r="EL18" s="3"/>
      <c r="EM18" s="3"/>
      <c r="EN18" s="3"/>
      <c r="EO18" s="3"/>
      <c r="EP18" s="3"/>
      <c r="EQ18" s="3"/>
      <c r="ER18" s="3"/>
      <c r="ES18" s="3"/>
      <c r="ET18" s="3"/>
      <c r="EU18" s="3"/>
      <c r="EV18" s="3"/>
      <c r="EW18" s="3"/>
      <c r="EX18" s="3"/>
      <c r="EY18" s="3"/>
      <c r="EZ18" s="3"/>
      <c r="FA18" s="3"/>
      <c r="FB18" s="3"/>
      <c r="FC18" s="3"/>
      <c r="FD18" s="3"/>
      <c r="FE18" s="3"/>
      <c r="FF18" s="3"/>
      <c r="FG18" s="3"/>
      <c r="FH18" s="3"/>
      <c r="FI18" s="3"/>
      <c r="FJ18" s="3"/>
      <c r="FK18" s="3"/>
      <c r="FL18" s="3"/>
      <c r="FM18" s="3"/>
      <c r="FN18" s="3"/>
      <c r="FO18" s="3"/>
      <c r="FP18" s="3"/>
      <c r="FQ18" s="3"/>
      <c r="FR18" s="3"/>
      <c r="FS18" s="3"/>
      <c r="FT18" s="3"/>
      <c r="FU18" s="3"/>
      <c r="FV18" s="3"/>
      <c r="FW18" s="3"/>
      <c r="FX18" s="3"/>
      <c r="FY18" s="3"/>
      <c r="FZ18" s="3"/>
      <c r="GA18" s="3"/>
      <c r="GB18" s="3"/>
      <c r="GC18" s="3"/>
      <c r="GD18" s="3"/>
      <c r="GE18" s="3"/>
      <c r="GF18" s="3"/>
      <c r="GG18" s="3"/>
      <c r="GH18" s="3"/>
      <c r="GI18" s="3"/>
      <c r="GJ18" s="3"/>
      <c r="GK18" s="3"/>
      <c r="GL18" s="3"/>
      <c r="GM18" s="3"/>
      <c r="GN18" s="3"/>
      <c r="GO18" s="3"/>
      <c r="GP18" s="3"/>
      <c r="GQ18" s="3"/>
      <c r="GR18" s="3"/>
      <c r="GS18" s="3"/>
      <c r="GT18" s="3"/>
      <c r="GU18" s="3"/>
      <c r="GV18" s="3"/>
      <c r="GW18" s="3"/>
      <c r="GX18" s="3"/>
      <c r="GY18" s="3"/>
      <c r="GZ18" s="3"/>
      <c r="HA18" s="3"/>
      <c r="HB18" s="3"/>
      <c r="HC18" s="3"/>
      <c r="HD18" s="3"/>
      <c r="HE18" s="3"/>
      <c r="HF18" s="3"/>
      <c r="HG18" s="3"/>
      <c r="HH18" s="3"/>
      <c r="HI18" s="3"/>
      <c r="HJ18" s="3"/>
      <c r="HK18" s="3"/>
      <c r="HL18" s="3"/>
      <c r="HM18" s="3"/>
      <c r="HN18" s="3"/>
      <c r="HO18" s="3"/>
      <c r="HP18" s="3"/>
      <c r="HQ18" s="3"/>
      <c r="HR18" s="3"/>
      <c r="HS18" s="3"/>
      <c r="HT18" s="3"/>
      <c r="HU18" s="3"/>
      <c r="HV18" s="3"/>
      <c r="HW18" s="3"/>
      <c r="HX18" s="3"/>
      <c r="HY18" s="3"/>
      <c r="HZ18" s="3"/>
      <c r="IA18" s="3"/>
      <c r="IB18" s="3"/>
      <c r="IC18" s="3"/>
      <c r="ID18" s="3"/>
      <c r="IE18" s="3"/>
      <c r="IF18" s="3"/>
      <c r="IG18" s="3"/>
      <c r="IH18" s="3"/>
      <c r="II18" s="3"/>
      <c r="IJ18" s="3"/>
      <c r="IK18" s="3"/>
      <c r="IL18" s="3"/>
      <c r="IM18" s="3"/>
      <c r="IN18" s="3"/>
      <c r="IO18" s="3"/>
      <c r="IP18" s="3"/>
      <c r="IQ18" s="3"/>
      <c r="IR18" s="3"/>
      <c r="IS18" s="3"/>
      <c r="IT18" s="3"/>
      <c r="IU18" s="3"/>
      <c r="IV18" s="3"/>
      <c r="IW18" s="3"/>
    </row>
    <row r="19" spans="1:257">
      <c r="A19" s="215" t="s">
        <v>248</v>
      </c>
      <c r="B19" s="162">
        <v>2</v>
      </c>
      <c r="C19" s="227">
        <v>3</v>
      </c>
      <c r="D19" s="162">
        <v>2</v>
      </c>
      <c r="E19" s="162">
        <v>3</v>
      </c>
      <c r="F19" s="162">
        <v>5</v>
      </c>
      <c r="G19" s="162">
        <v>4</v>
      </c>
      <c r="H19" s="162">
        <v>5</v>
      </c>
      <c r="I19" s="162">
        <v>3</v>
      </c>
      <c r="J19" s="162">
        <v>2</v>
      </c>
      <c r="K19" s="162">
        <v>2</v>
      </c>
      <c r="L19" s="162">
        <v>3</v>
      </c>
      <c r="M19" s="162">
        <v>4</v>
      </c>
      <c r="N19" s="162">
        <v>6</v>
      </c>
      <c r="O19" s="162">
        <v>7</v>
      </c>
      <c r="P19" s="162">
        <v>5</v>
      </c>
      <c r="Q19" s="3"/>
      <c r="R19" s="3"/>
      <c r="S19" s="3"/>
      <c r="T19" s="3"/>
      <c r="U19" s="3"/>
      <c r="V19" s="3"/>
      <c r="W19" s="3"/>
      <c r="X19" s="3"/>
      <c r="Y19" s="3"/>
      <c r="Z19" s="3"/>
      <c r="AA19" s="3"/>
      <c r="AB19" s="3"/>
      <c r="AC19" s="3"/>
      <c r="AD19" s="3"/>
      <c r="AE19" s="3"/>
      <c r="AF19" s="3"/>
      <c r="AG19" s="3"/>
      <c r="AH19" s="3"/>
      <c r="AI19" s="3"/>
      <c r="AJ19" s="3"/>
      <c r="AK19" s="3"/>
      <c r="AL19" s="3"/>
      <c r="AM19" s="3"/>
      <c r="AN19" s="3"/>
      <c r="AO19" s="3"/>
      <c r="AP19" s="3"/>
      <c r="AQ19" s="3"/>
      <c r="AR19" s="3"/>
      <c r="AS19" s="3"/>
      <c r="AT19" s="3"/>
      <c r="AU19" s="3"/>
      <c r="AV19" s="3"/>
      <c r="AW19" s="3"/>
      <c r="AX19" s="3"/>
      <c r="AY19" s="3"/>
      <c r="AZ19" s="3"/>
      <c r="BA19" s="3"/>
      <c r="BB19" s="3"/>
      <c r="BC19" s="3"/>
      <c r="BD19" s="3"/>
      <c r="BE19" s="3"/>
      <c r="BF19" s="3"/>
      <c r="BG19" s="3"/>
      <c r="BH19" s="3"/>
      <c r="BI19" s="3"/>
      <c r="BJ19" s="3"/>
      <c r="BK19" s="3"/>
      <c r="BL19" s="3"/>
      <c r="BM19" s="3"/>
      <c r="BN19" s="3"/>
      <c r="BO19" s="3"/>
      <c r="BP19" s="3"/>
      <c r="BQ19" s="3"/>
      <c r="BR19" s="3"/>
      <c r="BS19" s="3"/>
      <c r="BT19" s="3"/>
      <c r="BU19" s="3"/>
      <c r="BV19" s="3"/>
      <c r="BW19" s="3"/>
      <c r="BX19" s="3"/>
      <c r="BY19" s="3"/>
      <c r="BZ19" s="3"/>
      <c r="CA19" s="3"/>
      <c r="CB19" s="3"/>
      <c r="CC19" s="3"/>
      <c r="CD19" s="3"/>
      <c r="CE19" s="3"/>
      <c r="CF19" s="3"/>
      <c r="CG19" s="3"/>
      <c r="CH19" s="3"/>
      <c r="CI19" s="3"/>
      <c r="CJ19" s="3"/>
      <c r="CK19" s="3"/>
      <c r="CL19" s="3"/>
      <c r="CM19" s="3"/>
      <c r="CN19" s="3"/>
      <c r="CO19" s="3"/>
      <c r="CP19" s="3"/>
      <c r="CQ19" s="3"/>
      <c r="CR19" s="3"/>
      <c r="CS19" s="3"/>
      <c r="CT19" s="3"/>
      <c r="CU19" s="3"/>
      <c r="CV19" s="3"/>
      <c r="CW19" s="3"/>
      <c r="CX19" s="3"/>
      <c r="CY19" s="3"/>
      <c r="CZ19" s="3"/>
      <c r="DA19" s="3"/>
      <c r="DB19" s="3"/>
      <c r="DC19" s="3"/>
      <c r="DD19" s="3"/>
      <c r="DE19" s="3"/>
      <c r="DF19" s="3"/>
      <c r="DG19" s="3"/>
      <c r="DH19" s="3"/>
      <c r="DI19" s="3"/>
      <c r="DJ19" s="3"/>
      <c r="DK19" s="3"/>
      <c r="DL19" s="3"/>
      <c r="DM19" s="3"/>
      <c r="DN19" s="3"/>
      <c r="DO19" s="3"/>
      <c r="DP19" s="3"/>
      <c r="DQ19" s="3"/>
      <c r="DR19" s="3"/>
      <c r="DS19" s="3"/>
      <c r="DT19" s="3"/>
      <c r="DU19" s="3"/>
      <c r="DV19" s="3"/>
      <c r="DW19" s="3"/>
      <c r="DX19" s="3"/>
      <c r="DY19" s="3"/>
      <c r="DZ19" s="3"/>
      <c r="EA19" s="3"/>
      <c r="EB19" s="3"/>
      <c r="EC19" s="3"/>
      <c r="ED19" s="3"/>
      <c r="EE19" s="3"/>
      <c r="EF19" s="3"/>
      <c r="EG19" s="3"/>
      <c r="EH19" s="3"/>
      <c r="EI19" s="3"/>
      <c r="EJ19" s="3"/>
      <c r="EK19" s="3"/>
      <c r="EL19" s="3"/>
      <c r="EM19" s="3"/>
      <c r="EN19" s="3"/>
      <c r="EO19" s="3"/>
      <c r="EP19" s="3"/>
      <c r="EQ19" s="3"/>
      <c r="ER19" s="3"/>
      <c r="ES19" s="3"/>
      <c r="ET19" s="3"/>
      <c r="EU19" s="3"/>
      <c r="EV19" s="3"/>
      <c r="EW19" s="3"/>
      <c r="EX19" s="3"/>
      <c r="EY19" s="3"/>
      <c r="EZ19" s="3"/>
      <c r="FA19" s="3"/>
      <c r="FB19" s="3"/>
      <c r="FC19" s="3"/>
      <c r="FD19" s="3"/>
      <c r="FE19" s="3"/>
      <c r="FF19" s="3"/>
      <c r="FG19" s="3"/>
      <c r="FH19" s="3"/>
      <c r="FI19" s="3"/>
      <c r="FJ19" s="3"/>
      <c r="FK19" s="3"/>
      <c r="FL19" s="3"/>
      <c r="FM19" s="3"/>
      <c r="FN19" s="3"/>
      <c r="FO19" s="3"/>
      <c r="FP19" s="3"/>
      <c r="FQ19" s="3"/>
      <c r="FR19" s="3"/>
      <c r="FS19" s="3"/>
      <c r="FT19" s="3"/>
      <c r="FU19" s="3"/>
      <c r="FV19" s="3"/>
      <c r="FW19" s="3"/>
      <c r="FX19" s="3"/>
      <c r="FY19" s="3"/>
      <c r="FZ19" s="3"/>
      <c r="GA19" s="3"/>
      <c r="GB19" s="3"/>
      <c r="GC19" s="3"/>
      <c r="GD19" s="3"/>
      <c r="GE19" s="3"/>
      <c r="GF19" s="3"/>
      <c r="GG19" s="3"/>
      <c r="GH19" s="3"/>
      <c r="GI19" s="3"/>
      <c r="GJ19" s="3"/>
      <c r="GK19" s="3"/>
      <c r="GL19" s="3"/>
      <c r="GM19" s="3"/>
      <c r="GN19" s="3"/>
      <c r="GO19" s="3"/>
      <c r="GP19" s="3"/>
      <c r="GQ19" s="3"/>
      <c r="GR19" s="3"/>
      <c r="GS19" s="3"/>
      <c r="GT19" s="3"/>
      <c r="GU19" s="3"/>
      <c r="GV19" s="3"/>
      <c r="GW19" s="3"/>
      <c r="GX19" s="3"/>
      <c r="GY19" s="3"/>
      <c r="GZ19" s="3"/>
      <c r="HA19" s="3"/>
      <c r="HB19" s="3"/>
      <c r="HC19" s="3"/>
      <c r="HD19" s="3"/>
      <c r="HE19" s="3"/>
      <c r="HF19" s="3"/>
      <c r="HG19" s="3"/>
      <c r="HH19" s="3"/>
      <c r="HI19" s="3"/>
      <c r="HJ19" s="3"/>
      <c r="HK19" s="3"/>
      <c r="HL19" s="3"/>
      <c r="HM19" s="3"/>
      <c r="HN19" s="3"/>
      <c r="HO19" s="3"/>
      <c r="HP19" s="3"/>
      <c r="HQ19" s="3"/>
      <c r="HR19" s="3"/>
      <c r="HS19" s="3"/>
      <c r="HT19" s="3"/>
      <c r="HU19" s="3"/>
      <c r="HV19" s="3"/>
      <c r="HW19" s="3"/>
      <c r="HX19" s="3"/>
      <c r="HY19" s="3"/>
      <c r="HZ19" s="3"/>
      <c r="IA19" s="3"/>
      <c r="IB19" s="3"/>
      <c r="IC19" s="3"/>
      <c r="ID19" s="3"/>
      <c r="IE19" s="3"/>
      <c r="IF19" s="3"/>
      <c r="IG19" s="3"/>
      <c r="IH19" s="3"/>
      <c r="II19" s="3"/>
      <c r="IJ19" s="3"/>
      <c r="IK19" s="3"/>
      <c r="IL19" s="3"/>
      <c r="IM19" s="3"/>
      <c r="IN19" s="3"/>
      <c r="IO19" s="3"/>
      <c r="IP19" s="3"/>
      <c r="IQ19" s="3"/>
      <c r="IR19" s="3"/>
      <c r="IS19" s="3"/>
      <c r="IT19" s="3"/>
      <c r="IU19" s="3"/>
      <c r="IV19" s="3"/>
      <c r="IW19" s="3"/>
    </row>
    <row r="20" spans="1:257" ht="21" customHeight="1">
      <c r="A20" s="218" t="s">
        <v>246</v>
      </c>
      <c r="B20" s="162">
        <v>14</v>
      </c>
      <c r="C20" s="227">
        <v>13</v>
      </c>
      <c r="D20" s="162">
        <v>11</v>
      </c>
      <c r="E20" s="162">
        <v>15</v>
      </c>
      <c r="F20" s="162">
        <v>14</v>
      </c>
      <c r="G20" s="162">
        <v>14</v>
      </c>
      <c r="H20" s="162">
        <v>16</v>
      </c>
      <c r="I20" s="162">
        <v>13</v>
      </c>
      <c r="J20" s="162">
        <v>11</v>
      </c>
      <c r="K20" s="162">
        <v>1</v>
      </c>
      <c r="L20" s="162">
        <v>0</v>
      </c>
      <c r="M20" s="162">
        <v>1</v>
      </c>
      <c r="N20" s="162">
        <v>3</v>
      </c>
      <c r="O20" s="162">
        <v>5</v>
      </c>
      <c r="P20" s="162">
        <v>6</v>
      </c>
      <c r="Q20" s="10"/>
      <c r="R20" s="10"/>
      <c r="S20" s="10"/>
      <c r="T20" s="10"/>
      <c r="U20" s="10"/>
      <c r="V20" s="10"/>
      <c r="W20" s="10"/>
      <c r="X20" s="10"/>
      <c r="Y20" s="10"/>
      <c r="Z20" s="10"/>
      <c r="AA20" s="10"/>
      <c r="AB20" s="3"/>
      <c r="AC20" s="3"/>
      <c r="AD20" s="3"/>
      <c r="AE20" s="3"/>
      <c r="AF20" s="3"/>
      <c r="AG20" s="3"/>
      <c r="AH20" s="3"/>
      <c r="AI20" s="3"/>
      <c r="AJ20" s="3"/>
      <c r="AK20" s="3"/>
      <c r="AL20" s="3"/>
      <c r="AM20" s="3"/>
      <c r="AN20" s="3"/>
      <c r="AO20" s="3"/>
      <c r="AP20" s="3"/>
      <c r="AQ20" s="3"/>
      <c r="AR20" s="3"/>
      <c r="AS20" s="3"/>
      <c r="AT20" s="3"/>
      <c r="AU20" s="3"/>
      <c r="AV20" s="3"/>
      <c r="AW20" s="3"/>
      <c r="AX20" s="3"/>
      <c r="AY20" s="3"/>
      <c r="AZ20" s="3"/>
      <c r="BA20" s="3"/>
      <c r="BB20" s="3"/>
      <c r="BC20" s="3"/>
      <c r="BD20" s="3"/>
      <c r="BE20" s="3"/>
      <c r="BF20" s="3"/>
      <c r="BG20" s="3"/>
      <c r="BH20" s="3"/>
      <c r="BI20" s="3"/>
      <c r="BJ20" s="3"/>
      <c r="BK20" s="3"/>
      <c r="BL20" s="3"/>
      <c r="BM20" s="3"/>
      <c r="BN20" s="3"/>
      <c r="BO20" s="3"/>
      <c r="BP20" s="3"/>
      <c r="BQ20" s="3"/>
      <c r="BR20" s="3"/>
      <c r="BS20" s="3"/>
      <c r="BT20" s="3"/>
      <c r="BU20" s="3"/>
      <c r="BV20" s="3"/>
      <c r="BW20" s="3"/>
      <c r="BX20" s="3"/>
      <c r="BY20" s="3"/>
      <c r="BZ20" s="3"/>
      <c r="CA20" s="3"/>
      <c r="CB20" s="3"/>
      <c r="CC20" s="3"/>
      <c r="CD20" s="3"/>
      <c r="CE20" s="3"/>
      <c r="CF20" s="3"/>
      <c r="CG20" s="3"/>
      <c r="CH20" s="3"/>
      <c r="CI20" s="3"/>
      <c r="CJ20" s="3"/>
      <c r="CK20" s="3"/>
      <c r="CL20" s="3"/>
      <c r="CM20" s="3"/>
      <c r="CN20" s="3"/>
      <c r="CO20" s="3"/>
      <c r="CP20" s="3"/>
      <c r="CQ20" s="3"/>
      <c r="CR20" s="3"/>
      <c r="CS20" s="3"/>
      <c r="CT20" s="3"/>
      <c r="CU20" s="3"/>
      <c r="CV20" s="3"/>
      <c r="CW20" s="3"/>
      <c r="CX20" s="3"/>
      <c r="CY20" s="3"/>
      <c r="CZ20" s="3"/>
      <c r="DA20" s="3"/>
      <c r="DB20" s="3"/>
      <c r="DC20" s="3"/>
      <c r="DD20" s="3"/>
      <c r="DE20" s="3"/>
      <c r="DF20" s="3"/>
      <c r="DG20" s="3"/>
      <c r="DH20" s="3"/>
      <c r="DI20" s="3"/>
      <c r="DJ20" s="3"/>
      <c r="DK20" s="3"/>
      <c r="DL20" s="3"/>
      <c r="DM20" s="3"/>
      <c r="DN20" s="3"/>
      <c r="DO20" s="3"/>
      <c r="DP20" s="3"/>
      <c r="DQ20" s="3"/>
      <c r="DR20" s="3"/>
      <c r="DS20" s="3"/>
      <c r="DT20" s="3"/>
      <c r="DU20" s="3"/>
      <c r="DV20" s="3"/>
      <c r="DW20" s="3"/>
      <c r="DX20" s="3"/>
      <c r="DY20" s="3"/>
      <c r="DZ20" s="3"/>
      <c r="EA20" s="3"/>
      <c r="EB20" s="3"/>
      <c r="EC20" s="3"/>
      <c r="ED20" s="3"/>
      <c r="EE20" s="3"/>
      <c r="EF20" s="3"/>
      <c r="EG20" s="3"/>
      <c r="EH20" s="3"/>
      <c r="EI20" s="3"/>
      <c r="EJ20" s="3"/>
      <c r="EK20" s="3"/>
      <c r="EL20" s="3"/>
      <c r="EM20" s="3"/>
      <c r="EN20" s="3"/>
      <c r="EO20" s="3"/>
      <c r="EP20" s="3"/>
      <c r="EQ20" s="3"/>
      <c r="ER20" s="3"/>
      <c r="ES20" s="3"/>
      <c r="ET20" s="3"/>
      <c r="EU20" s="3"/>
      <c r="EV20" s="3"/>
      <c r="EW20" s="3"/>
      <c r="EX20" s="3"/>
      <c r="EY20" s="3"/>
      <c r="EZ20" s="3"/>
      <c r="FA20" s="3"/>
      <c r="FB20" s="3"/>
      <c r="FC20" s="3"/>
      <c r="FD20" s="3"/>
      <c r="FE20" s="3"/>
      <c r="FF20" s="3"/>
      <c r="FG20" s="3"/>
      <c r="FH20" s="3"/>
      <c r="FI20" s="3"/>
      <c r="FJ20" s="3"/>
      <c r="FK20" s="3"/>
      <c r="FL20" s="3"/>
      <c r="FM20" s="3"/>
      <c r="FN20" s="3"/>
      <c r="FO20" s="3"/>
      <c r="FP20" s="3"/>
      <c r="FQ20" s="3"/>
      <c r="FR20" s="3"/>
      <c r="FS20" s="3"/>
      <c r="FT20" s="3"/>
      <c r="FU20" s="3"/>
      <c r="FV20" s="3"/>
      <c r="FW20" s="3"/>
      <c r="FX20" s="3"/>
      <c r="FY20" s="3"/>
      <c r="FZ20" s="3"/>
      <c r="GA20" s="3"/>
      <c r="GB20" s="3"/>
      <c r="GC20" s="3"/>
      <c r="GD20" s="3"/>
      <c r="GE20" s="3"/>
      <c r="GF20" s="3"/>
      <c r="GG20" s="3"/>
      <c r="GH20" s="3"/>
      <c r="GI20" s="3"/>
      <c r="GJ20" s="3"/>
      <c r="GK20" s="3"/>
      <c r="GL20" s="3"/>
      <c r="GM20" s="3"/>
      <c r="GN20" s="3"/>
      <c r="GO20" s="3"/>
      <c r="GP20" s="3"/>
      <c r="GQ20" s="3"/>
      <c r="GR20" s="3"/>
      <c r="GS20" s="3"/>
      <c r="GT20" s="3"/>
      <c r="GU20" s="3"/>
      <c r="GV20" s="3"/>
      <c r="GW20" s="3"/>
      <c r="GX20" s="3"/>
      <c r="GY20" s="3"/>
      <c r="GZ20" s="3"/>
      <c r="HA20" s="3"/>
      <c r="HB20" s="3"/>
      <c r="HC20" s="3"/>
      <c r="HD20" s="3"/>
      <c r="HE20" s="3"/>
      <c r="HF20" s="3"/>
      <c r="HG20" s="3"/>
      <c r="HH20" s="3"/>
      <c r="HI20" s="3"/>
      <c r="HJ20" s="3"/>
      <c r="HK20" s="3"/>
      <c r="HL20" s="3"/>
      <c r="HM20" s="3"/>
      <c r="HN20" s="3"/>
      <c r="HO20" s="3"/>
      <c r="HP20" s="3"/>
      <c r="HQ20" s="3"/>
      <c r="HR20" s="3"/>
      <c r="HS20" s="3"/>
      <c r="HT20" s="3"/>
      <c r="HU20" s="3"/>
      <c r="HV20" s="3"/>
      <c r="HW20" s="3"/>
      <c r="HX20" s="3"/>
      <c r="HY20" s="3"/>
      <c r="HZ20" s="3"/>
      <c r="IA20" s="3"/>
      <c r="IB20" s="3"/>
      <c r="IC20" s="3"/>
      <c r="ID20" s="3"/>
      <c r="IE20" s="3"/>
      <c r="IF20" s="3"/>
      <c r="IG20" s="3"/>
      <c r="IH20" s="3"/>
      <c r="II20" s="3"/>
      <c r="IJ20" s="3"/>
      <c r="IK20" s="3"/>
      <c r="IL20" s="3"/>
      <c r="IM20" s="3"/>
      <c r="IN20" s="3"/>
      <c r="IO20" s="3"/>
      <c r="IP20" s="3"/>
      <c r="IQ20" s="3"/>
      <c r="IR20" s="3"/>
      <c r="IS20" s="3"/>
      <c r="IT20" s="3"/>
      <c r="IU20" s="3"/>
      <c r="IV20" s="3"/>
      <c r="IW20" s="3"/>
    </row>
    <row r="21" spans="1:257" ht="21" customHeight="1">
      <c r="A21" s="218" t="s">
        <v>245</v>
      </c>
      <c r="B21" s="162">
        <v>20</v>
      </c>
      <c r="C21" s="227">
        <v>22</v>
      </c>
      <c r="D21" s="162">
        <v>28</v>
      </c>
      <c r="E21" s="162">
        <v>26</v>
      </c>
      <c r="F21" s="162">
        <v>26</v>
      </c>
      <c r="G21" s="162">
        <v>25</v>
      </c>
      <c r="H21" s="162">
        <v>30</v>
      </c>
      <c r="I21" s="162">
        <v>27</v>
      </c>
      <c r="J21" s="162">
        <v>28</v>
      </c>
      <c r="K21" s="162">
        <v>30</v>
      </c>
      <c r="L21" s="162">
        <v>32</v>
      </c>
      <c r="M21" s="162">
        <v>28</v>
      </c>
      <c r="N21" s="162">
        <v>32</v>
      </c>
      <c r="O21" s="162">
        <v>36</v>
      </c>
      <c r="P21" s="162">
        <v>39</v>
      </c>
      <c r="Q21" s="10"/>
      <c r="R21" s="10"/>
      <c r="S21" s="10"/>
      <c r="T21" s="10"/>
      <c r="U21" s="10"/>
      <c r="V21" s="10"/>
      <c r="W21" s="10"/>
      <c r="X21" s="10"/>
      <c r="Y21" s="10"/>
      <c r="Z21" s="10"/>
      <c r="AA21" s="10"/>
      <c r="AB21" s="3"/>
      <c r="AC21" s="3"/>
      <c r="AD21" s="3"/>
      <c r="AE21" s="3"/>
      <c r="AF21" s="3"/>
      <c r="AG21" s="3"/>
      <c r="AH21" s="3"/>
      <c r="AI21" s="3"/>
      <c r="AJ21" s="3"/>
      <c r="AK21" s="3"/>
      <c r="AL21" s="3"/>
      <c r="AM21" s="3"/>
      <c r="AN21" s="3"/>
      <c r="AO21" s="3"/>
      <c r="AP21" s="3"/>
      <c r="AQ21" s="3"/>
      <c r="AR21" s="3"/>
      <c r="AS21" s="3"/>
      <c r="AT21" s="3"/>
      <c r="AU21" s="3"/>
      <c r="AV21" s="3"/>
      <c r="AW21" s="3"/>
      <c r="AX21" s="3"/>
      <c r="AY21" s="3"/>
      <c r="AZ21" s="3"/>
      <c r="BA21" s="3"/>
      <c r="BB21" s="3"/>
      <c r="BC21" s="3"/>
      <c r="BD21" s="3"/>
      <c r="BE21" s="3"/>
      <c r="BF21" s="3"/>
      <c r="BG21" s="3"/>
      <c r="BH21" s="3"/>
      <c r="BI21" s="3"/>
      <c r="BJ21" s="3"/>
      <c r="BK21" s="3"/>
      <c r="BL21" s="3"/>
      <c r="BM21" s="3"/>
      <c r="BN21" s="3"/>
      <c r="BO21" s="3"/>
      <c r="BP21" s="3"/>
      <c r="BQ21" s="3"/>
      <c r="BR21" s="3"/>
      <c r="BS21" s="3"/>
      <c r="BT21" s="3"/>
      <c r="BU21" s="3"/>
      <c r="BV21" s="3"/>
      <c r="BW21" s="3"/>
      <c r="BX21" s="3"/>
      <c r="BY21" s="3"/>
      <c r="BZ21" s="3"/>
      <c r="CA21" s="3"/>
      <c r="CB21" s="3"/>
      <c r="CC21" s="3"/>
      <c r="CD21" s="3"/>
      <c r="CE21" s="3"/>
      <c r="CF21" s="3"/>
      <c r="CG21" s="3"/>
      <c r="CH21" s="3"/>
      <c r="CI21" s="3"/>
      <c r="CJ21" s="3"/>
      <c r="CK21" s="3"/>
      <c r="CL21" s="3"/>
      <c r="CM21" s="3"/>
      <c r="CN21" s="3"/>
      <c r="CO21" s="3"/>
      <c r="CP21" s="3"/>
      <c r="CQ21" s="3"/>
      <c r="CR21" s="3"/>
      <c r="CS21" s="3"/>
      <c r="CT21" s="3"/>
      <c r="CU21" s="3"/>
      <c r="CV21" s="3"/>
      <c r="CW21" s="3"/>
      <c r="CX21" s="3"/>
      <c r="CY21" s="3"/>
      <c r="CZ21" s="3"/>
      <c r="DA21" s="3"/>
      <c r="DB21" s="3"/>
      <c r="DC21" s="3"/>
      <c r="DD21" s="3"/>
      <c r="DE21" s="3"/>
      <c r="DF21" s="3"/>
      <c r="DG21" s="3"/>
      <c r="DH21" s="3"/>
      <c r="DI21" s="3"/>
      <c r="DJ21" s="3"/>
      <c r="DK21" s="3"/>
      <c r="DL21" s="3"/>
      <c r="DM21" s="3"/>
      <c r="DN21" s="3"/>
      <c r="DO21" s="3"/>
      <c r="DP21" s="3"/>
      <c r="DQ21" s="3"/>
      <c r="DR21" s="3"/>
      <c r="DS21" s="3"/>
      <c r="DT21" s="3"/>
      <c r="DU21" s="3"/>
      <c r="DV21" s="3"/>
      <c r="DW21" s="3"/>
      <c r="DX21" s="3"/>
      <c r="DY21" s="3"/>
      <c r="DZ21" s="3"/>
      <c r="EA21" s="3"/>
      <c r="EB21" s="3"/>
      <c r="EC21" s="3"/>
      <c r="ED21" s="3"/>
      <c r="EE21" s="3"/>
      <c r="EF21" s="3"/>
      <c r="EG21" s="3"/>
      <c r="EH21" s="3"/>
      <c r="EI21" s="3"/>
      <c r="EJ21" s="3"/>
      <c r="EK21" s="3"/>
      <c r="EL21" s="3"/>
      <c r="EM21" s="3"/>
      <c r="EN21" s="3"/>
      <c r="EO21" s="3"/>
      <c r="EP21" s="3"/>
      <c r="EQ21" s="3"/>
      <c r="ER21" s="3"/>
      <c r="ES21" s="3"/>
      <c r="ET21" s="3"/>
      <c r="EU21" s="3"/>
      <c r="EV21" s="3"/>
      <c r="EW21" s="3"/>
      <c r="EX21" s="3"/>
      <c r="EY21" s="3"/>
      <c r="EZ21" s="3"/>
      <c r="FA21" s="3"/>
      <c r="FB21" s="3"/>
      <c r="FC21" s="3"/>
      <c r="FD21" s="3"/>
      <c r="FE21" s="3"/>
      <c r="FF21" s="3"/>
      <c r="FG21" s="3"/>
      <c r="FH21" s="3"/>
      <c r="FI21" s="3"/>
      <c r="FJ21" s="3"/>
      <c r="FK21" s="3"/>
      <c r="FL21" s="3"/>
      <c r="FM21" s="3"/>
      <c r="FN21" s="3"/>
      <c r="FO21" s="3"/>
      <c r="FP21" s="3"/>
      <c r="FQ21" s="3"/>
      <c r="FR21" s="3"/>
      <c r="FS21" s="3"/>
      <c r="FT21" s="3"/>
      <c r="FU21" s="3"/>
      <c r="FV21" s="3"/>
      <c r="FW21" s="3"/>
      <c r="FX21" s="3"/>
      <c r="FY21" s="3"/>
      <c r="FZ21" s="3"/>
      <c r="GA21" s="3"/>
      <c r="GB21" s="3"/>
      <c r="GC21" s="3"/>
      <c r="GD21" s="3"/>
      <c r="GE21" s="3"/>
      <c r="GF21" s="3"/>
      <c r="GG21" s="3"/>
      <c r="GH21" s="3"/>
      <c r="GI21" s="3"/>
      <c r="GJ21" s="3"/>
      <c r="GK21" s="3"/>
      <c r="GL21" s="3"/>
      <c r="GM21" s="3"/>
      <c r="GN21" s="3"/>
      <c r="GO21" s="3"/>
      <c r="GP21" s="3"/>
      <c r="GQ21" s="3"/>
      <c r="GR21" s="3"/>
      <c r="GS21" s="3"/>
      <c r="GT21" s="3"/>
      <c r="GU21" s="3"/>
      <c r="GV21" s="3"/>
      <c r="GW21" s="3"/>
      <c r="GX21" s="3"/>
      <c r="GY21" s="3"/>
      <c r="GZ21" s="3"/>
      <c r="HA21" s="3"/>
      <c r="HB21" s="3"/>
      <c r="HC21" s="3"/>
      <c r="HD21" s="3"/>
      <c r="HE21" s="3"/>
      <c r="HF21" s="3"/>
      <c r="HG21" s="3"/>
      <c r="HH21" s="3"/>
      <c r="HI21" s="3"/>
      <c r="HJ21" s="3"/>
      <c r="HK21" s="3"/>
      <c r="HL21" s="3"/>
      <c r="HM21" s="3"/>
      <c r="HN21" s="3"/>
      <c r="HO21" s="3"/>
      <c r="HP21" s="3"/>
      <c r="HQ21" s="3"/>
      <c r="HR21" s="3"/>
      <c r="HS21" s="3"/>
      <c r="HT21" s="3"/>
      <c r="HU21" s="3"/>
      <c r="HV21" s="3"/>
      <c r="HW21" s="3"/>
      <c r="HX21" s="3"/>
      <c r="HY21" s="3"/>
      <c r="HZ21" s="3"/>
      <c r="IA21" s="3"/>
      <c r="IB21" s="3"/>
      <c r="IC21" s="3"/>
      <c r="ID21" s="3"/>
      <c r="IE21" s="3"/>
      <c r="IF21" s="3"/>
      <c r="IG21" s="3"/>
      <c r="IH21" s="3"/>
      <c r="II21" s="3"/>
      <c r="IJ21" s="3"/>
      <c r="IK21" s="3"/>
      <c r="IL21" s="3"/>
      <c r="IM21" s="3"/>
      <c r="IN21" s="3"/>
      <c r="IO21" s="3"/>
      <c r="IP21" s="3"/>
      <c r="IQ21" s="3"/>
      <c r="IR21" s="3"/>
      <c r="IS21" s="3"/>
      <c r="IT21" s="3"/>
      <c r="IU21" s="3"/>
      <c r="IV21" s="3"/>
      <c r="IW21" s="3"/>
    </row>
    <row r="22" spans="1:257" ht="21" customHeight="1">
      <c r="A22" s="218" t="s">
        <v>250</v>
      </c>
      <c r="B22" s="162">
        <v>17</v>
      </c>
      <c r="C22" s="227">
        <v>16</v>
      </c>
      <c r="D22" s="162">
        <v>17</v>
      </c>
      <c r="E22" s="162">
        <v>20</v>
      </c>
      <c r="F22" s="162">
        <v>21</v>
      </c>
      <c r="G22" s="162">
        <v>21</v>
      </c>
      <c r="H22" s="162">
        <v>24</v>
      </c>
      <c r="I22" s="162">
        <v>24</v>
      </c>
      <c r="J22" s="162">
        <v>19</v>
      </c>
      <c r="K22" s="162">
        <v>16</v>
      </c>
      <c r="L22" s="162">
        <v>16</v>
      </c>
      <c r="M22" s="162">
        <v>17</v>
      </c>
      <c r="N22" s="162">
        <v>16</v>
      </c>
      <c r="O22" s="162">
        <v>15</v>
      </c>
      <c r="P22" s="162">
        <v>11</v>
      </c>
      <c r="Q22" s="10"/>
      <c r="R22" s="10"/>
      <c r="S22" s="10"/>
      <c r="T22" s="10"/>
      <c r="U22" s="10"/>
      <c r="V22" s="10"/>
      <c r="W22" s="10"/>
      <c r="X22" s="10"/>
      <c r="Y22" s="10"/>
      <c r="Z22" s="10"/>
      <c r="AA22" s="10"/>
      <c r="AB22" s="3"/>
      <c r="AC22" s="3"/>
      <c r="AD22" s="3"/>
      <c r="AE22" s="3"/>
      <c r="AF22" s="3"/>
      <c r="AG22" s="3"/>
      <c r="AH22" s="3"/>
      <c r="AI22" s="3"/>
      <c r="AJ22" s="3"/>
      <c r="AK22" s="3"/>
      <c r="AL22" s="3"/>
      <c r="AM22" s="3"/>
      <c r="AN22" s="3"/>
      <c r="AO22" s="3"/>
      <c r="AP22" s="3"/>
      <c r="AQ22" s="3"/>
      <c r="AR22" s="3"/>
      <c r="AS22" s="3"/>
      <c r="AT22" s="3"/>
      <c r="AU22" s="3"/>
      <c r="AV22" s="3"/>
      <c r="AW22" s="3"/>
      <c r="AX22" s="3"/>
      <c r="AY22" s="3"/>
      <c r="AZ22" s="3"/>
      <c r="BA22" s="3"/>
      <c r="BB22" s="3"/>
      <c r="BC22" s="3"/>
      <c r="BD22" s="3"/>
      <c r="BE22" s="3"/>
      <c r="BF22" s="3"/>
      <c r="BG22" s="3"/>
      <c r="BH22" s="3"/>
      <c r="BI22" s="3"/>
      <c r="BJ22" s="3"/>
      <c r="BK22" s="3"/>
      <c r="BL22" s="3"/>
      <c r="BM22" s="3"/>
      <c r="BN22" s="3"/>
      <c r="BO22" s="3"/>
      <c r="BP22" s="3"/>
      <c r="BQ22" s="3"/>
      <c r="BR22" s="3"/>
      <c r="BS22" s="3"/>
      <c r="BT22" s="3"/>
      <c r="BU22" s="3"/>
      <c r="BV22" s="3"/>
      <c r="BW22" s="3"/>
      <c r="BX22" s="3"/>
      <c r="BY22" s="3"/>
      <c r="BZ22" s="3"/>
      <c r="CA22" s="3"/>
      <c r="CB22" s="3"/>
      <c r="CC22" s="3"/>
      <c r="CD22" s="3"/>
      <c r="CE22" s="3"/>
      <c r="CF22" s="3"/>
      <c r="CG22" s="3"/>
      <c r="CH22" s="3"/>
      <c r="CI22" s="3"/>
      <c r="CJ22" s="3"/>
      <c r="CK22" s="3"/>
      <c r="CL22" s="3"/>
      <c r="CM22" s="3"/>
      <c r="CN22" s="3"/>
      <c r="CO22" s="3"/>
      <c r="CP22" s="3"/>
      <c r="CQ22" s="3"/>
      <c r="CR22" s="3"/>
      <c r="CS22" s="3"/>
      <c r="CT22" s="3"/>
      <c r="CU22" s="3"/>
      <c r="CV22" s="3"/>
      <c r="CW22" s="3"/>
      <c r="CX22" s="3"/>
      <c r="CY22" s="3"/>
      <c r="CZ22" s="3"/>
      <c r="DA22" s="3"/>
      <c r="DB22" s="3"/>
      <c r="DC22" s="3"/>
      <c r="DD22" s="3"/>
      <c r="DE22" s="3"/>
      <c r="DF22" s="3"/>
      <c r="DG22" s="3"/>
      <c r="DH22" s="3"/>
      <c r="DI22" s="3"/>
      <c r="DJ22" s="3"/>
      <c r="DK22" s="3"/>
      <c r="DL22" s="3"/>
      <c r="DM22" s="3"/>
      <c r="DN22" s="3"/>
      <c r="DO22" s="3"/>
      <c r="DP22" s="3"/>
      <c r="DQ22" s="3"/>
      <c r="DR22" s="3"/>
      <c r="DS22" s="3"/>
      <c r="DT22" s="3"/>
      <c r="DU22" s="3"/>
      <c r="DV22" s="3"/>
      <c r="DW22" s="3"/>
      <c r="DX22" s="3"/>
      <c r="DY22" s="3"/>
      <c r="DZ22" s="3"/>
      <c r="EA22" s="3"/>
      <c r="EB22" s="3"/>
      <c r="EC22" s="3"/>
      <c r="ED22" s="3"/>
      <c r="EE22" s="3"/>
      <c r="EF22" s="3"/>
      <c r="EG22" s="3"/>
      <c r="EH22" s="3"/>
      <c r="EI22" s="3"/>
      <c r="EJ22" s="3"/>
      <c r="EK22" s="3"/>
      <c r="EL22" s="3"/>
      <c r="EM22" s="3"/>
      <c r="EN22" s="3"/>
      <c r="EO22" s="3"/>
      <c r="EP22" s="3"/>
      <c r="EQ22" s="3"/>
      <c r="ER22" s="3"/>
      <c r="ES22" s="3"/>
      <c r="ET22" s="3"/>
      <c r="EU22" s="3"/>
      <c r="EV22" s="3"/>
      <c r="EW22" s="3"/>
      <c r="EX22" s="3"/>
      <c r="EY22" s="3"/>
      <c r="EZ22" s="3"/>
      <c r="FA22" s="3"/>
      <c r="FB22" s="3"/>
      <c r="FC22" s="3"/>
      <c r="FD22" s="3"/>
      <c r="FE22" s="3"/>
      <c r="FF22" s="3"/>
      <c r="FG22" s="3"/>
      <c r="FH22" s="3"/>
      <c r="FI22" s="3"/>
      <c r="FJ22" s="3"/>
      <c r="FK22" s="3"/>
      <c r="FL22" s="3"/>
      <c r="FM22" s="3"/>
      <c r="FN22" s="3"/>
      <c r="FO22" s="3"/>
      <c r="FP22" s="3"/>
      <c r="FQ22" s="3"/>
      <c r="FR22" s="3"/>
      <c r="FS22" s="3"/>
      <c r="FT22" s="3"/>
      <c r="FU22" s="3"/>
      <c r="FV22" s="3"/>
      <c r="FW22" s="3"/>
      <c r="FX22" s="3"/>
      <c r="FY22" s="3"/>
      <c r="FZ22" s="3"/>
      <c r="GA22" s="3"/>
      <c r="GB22" s="3"/>
      <c r="GC22" s="3"/>
      <c r="GD22" s="3"/>
      <c r="GE22" s="3"/>
      <c r="GF22" s="3"/>
      <c r="GG22" s="3"/>
      <c r="GH22" s="3"/>
      <c r="GI22" s="3"/>
      <c r="GJ22" s="3"/>
      <c r="GK22" s="3"/>
      <c r="GL22" s="3"/>
      <c r="GM22" s="3"/>
      <c r="GN22" s="3"/>
      <c r="GO22" s="3"/>
      <c r="GP22" s="3"/>
      <c r="GQ22" s="3"/>
      <c r="GR22" s="3"/>
      <c r="GS22" s="3"/>
      <c r="GT22" s="3"/>
      <c r="GU22" s="3"/>
      <c r="GV22" s="3"/>
      <c r="GW22" s="3"/>
      <c r="GX22" s="3"/>
      <c r="GY22" s="3"/>
      <c r="GZ22" s="3"/>
      <c r="HA22" s="3"/>
      <c r="HB22" s="3"/>
      <c r="HC22" s="3"/>
      <c r="HD22" s="3"/>
      <c r="HE22" s="3"/>
      <c r="HF22" s="3"/>
      <c r="HG22" s="3"/>
      <c r="HH22" s="3"/>
      <c r="HI22" s="3"/>
      <c r="HJ22" s="3"/>
      <c r="HK22" s="3"/>
      <c r="HL22" s="3"/>
      <c r="HM22" s="3"/>
      <c r="HN22" s="3"/>
      <c r="HO22" s="3"/>
      <c r="HP22" s="3"/>
      <c r="HQ22" s="3"/>
      <c r="HR22" s="3"/>
      <c r="HS22" s="3"/>
      <c r="HT22" s="3"/>
      <c r="HU22" s="3"/>
      <c r="HV22" s="3"/>
      <c r="HW22" s="3"/>
      <c r="HX22" s="3"/>
      <c r="HY22" s="3"/>
      <c r="HZ22" s="3"/>
      <c r="IA22" s="3"/>
      <c r="IB22" s="3"/>
      <c r="IC22" s="3"/>
      <c r="ID22" s="3"/>
      <c r="IE22" s="3"/>
      <c r="IF22" s="3"/>
      <c r="IG22" s="3"/>
      <c r="IH22" s="3"/>
      <c r="II22" s="3"/>
      <c r="IJ22" s="3"/>
      <c r="IK22" s="3"/>
      <c r="IL22" s="3"/>
      <c r="IM22" s="3"/>
      <c r="IN22" s="3"/>
      <c r="IO22" s="3"/>
      <c r="IP22" s="3"/>
      <c r="IQ22" s="3"/>
      <c r="IR22" s="3"/>
      <c r="IS22" s="3"/>
      <c r="IT22" s="3"/>
      <c r="IU22" s="3"/>
      <c r="IV22" s="3"/>
      <c r="IW22" s="3"/>
    </row>
    <row r="23" spans="1:257">
      <c r="A23" s="215" t="s">
        <v>345</v>
      </c>
      <c r="B23" s="162">
        <v>7800</v>
      </c>
      <c r="C23" s="227">
        <v>7794</v>
      </c>
      <c r="D23" s="162">
        <v>8112</v>
      </c>
      <c r="E23" s="162">
        <v>8443</v>
      </c>
      <c r="F23" s="162">
        <v>8648</v>
      </c>
      <c r="G23" s="162">
        <v>8989</v>
      </c>
      <c r="H23" s="162">
        <v>9344</v>
      </c>
      <c r="I23" s="162">
        <v>9315</v>
      </c>
      <c r="J23" s="162">
        <v>8187</v>
      </c>
      <c r="K23" s="162">
        <v>8326</v>
      </c>
      <c r="L23" s="162">
        <v>8550</v>
      </c>
      <c r="M23" s="162">
        <v>8641</v>
      </c>
      <c r="N23" s="162">
        <v>8764</v>
      </c>
      <c r="O23" s="162">
        <v>9232</v>
      </c>
      <c r="P23" s="162">
        <v>9614</v>
      </c>
      <c r="Q23" s="10"/>
      <c r="R23" s="10"/>
      <c r="S23" s="10"/>
      <c r="T23" s="10"/>
      <c r="U23" s="10"/>
      <c r="V23" s="10"/>
      <c r="W23" s="10"/>
      <c r="X23" s="10"/>
      <c r="Y23" s="10"/>
      <c r="Z23" s="10"/>
      <c r="AA23" s="10"/>
      <c r="AB23" s="3"/>
      <c r="AC23" s="3"/>
      <c r="AD23" s="3"/>
      <c r="AE23" s="3"/>
      <c r="AF23" s="3"/>
      <c r="AG23" s="3"/>
      <c r="AH23" s="3"/>
      <c r="AI23" s="3"/>
      <c r="AJ23" s="3"/>
      <c r="AK23" s="3"/>
      <c r="AL23" s="3"/>
      <c r="AM23" s="3"/>
      <c r="AN23" s="3"/>
      <c r="AO23" s="3"/>
      <c r="AP23" s="3"/>
      <c r="AQ23" s="3"/>
      <c r="AR23" s="3"/>
      <c r="AS23" s="3"/>
      <c r="AT23" s="3"/>
      <c r="AU23" s="3"/>
      <c r="AV23" s="3"/>
      <c r="AW23" s="3"/>
      <c r="AX23" s="3"/>
      <c r="AY23" s="3"/>
      <c r="AZ23" s="3"/>
      <c r="BA23" s="3"/>
      <c r="BB23" s="3"/>
      <c r="BC23" s="3"/>
      <c r="BD23" s="3"/>
      <c r="BE23" s="3"/>
      <c r="BF23" s="3"/>
      <c r="BG23" s="3"/>
      <c r="BH23" s="3"/>
      <c r="BI23" s="3"/>
      <c r="BJ23" s="3"/>
      <c r="BK23" s="3"/>
      <c r="BL23" s="3"/>
      <c r="BM23" s="3"/>
      <c r="BN23" s="3"/>
      <c r="BO23" s="3"/>
      <c r="BP23" s="3"/>
      <c r="BQ23" s="3"/>
      <c r="BR23" s="3"/>
      <c r="BS23" s="3"/>
      <c r="BT23" s="3"/>
      <c r="BU23" s="3"/>
      <c r="BV23" s="3"/>
      <c r="BW23" s="3"/>
      <c r="BX23" s="3"/>
      <c r="BY23" s="3"/>
      <c r="BZ23" s="3"/>
      <c r="CA23" s="3"/>
      <c r="CB23" s="3"/>
      <c r="CC23" s="3"/>
      <c r="CD23" s="3"/>
      <c r="CE23" s="3"/>
      <c r="CF23" s="3"/>
      <c r="CG23" s="3"/>
      <c r="CH23" s="3"/>
      <c r="CI23" s="3"/>
      <c r="CJ23" s="3"/>
      <c r="CK23" s="3"/>
      <c r="CL23" s="3"/>
      <c r="CM23" s="3"/>
      <c r="CN23" s="3"/>
      <c r="CO23" s="3"/>
      <c r="CP23" s="3"/>
      <c r="CQ23" s="3"/>
      <c r="CR23" s="3"/>
      <c r="CS23" s="3"/>
      <c r="CT23" s="3"/>
      <c r="CU23" s="3"/>
      <c r="CV23" s="3"/>
      <c r="CW23" s="3"/>
      <c r="CX23" s="3"/>
      <c r="CY23" s="3"/>
      <c r="CZ23" s="3"/>
      <c r="DA23" s="3"/>
      <c r="DB23" s="3"/>
      <c r="DC23" s="3"/>
      <c r="DD23" s="3"/>
      <c r="DE23" s="3"/>
      <c r="DF23" s="3"/>
      <c r="DG23" s="3"/>
      <c r="DH23" s="3"/>
      <c r="DI23" s="3"/>
      <c r="DJ23" s="3"/>
      <c r="DK23" s="3"/>
      <c r="DL23" s="3"/>
      <c r="DM23" s="3"/>
      <c r="DN23" s="3"/>
      <c r="DO23" s="3"/>
      <c r="DP23" s="3"/>
      <c r="DQ23" s="3"/>
      <c r="DR23" s="3"/>
      <c r="DS23" s="3"/>
      <c r="DT23" s="3"/>
      <c r="DU23" s="3"/>
      <c r="DV23" s="3"/>
      <c r="DW23" s="3"/>
      <c r="DX23" s="3"/>
      <c r="DY23" s="3"/>
      <c r="DZ23" s="3"/>
      <c r="EA23" s="3"/>
      <c r="EB23" s="3"/>
      <c r="EC23" s="3"/>
      <c r="ED23" s="3"/>
      <c r="EE23" s="3"/>
      <c r="EF23" s="3"/>
      <c r="EG23" s="3"/>
      <c r="EH23" s="3"/>
      <c r="EI23" s="3"/>
      <c r="EJ23" s="3"/>
      <c r="EK23" s="3"/>
      <c r="EL23" s="3"/>
      <c r="EM23" s="3"/>
      <c r="EN23" s="3"/>
      <c r="EO23" s="3"/>
      <c r="EP23" s="3"/>
      <c r="EQ23" s="3"/>
      <c r="ER23" s="3"/>
      <c r="ES23" s="3"/>
      <c r="ET23" s="3"/>
      <c r="EU23" s="3"/>
      <c r="EV23" s="3"/>
      <c r="EW23" s="3"/>
      <c r="EX23" s="3"/>
      <c r="EY23" s="3"/>
      <c r="EZ23" s="3"/>
      <c r="FA23" s="3"/>
      <c r="FB23" s="3"/>
      <c r="FC23" s="3"/>
      <c r="FD23" s="3"/>
      <c r="FE23" s="3"/>
      <c r="FF23" s="3"/>
      <c r="FG23" s="3"/>
      <c r="FH23" s="3"/>
      <c r="FI23" s="3"/>
      <c r="FJ23" s="3"/>
      <c r="FK23" s="3"/>
      <c r="FL23" s="3"/>
      <c r="FM23" s="3"/>
      <c r="FN23" s="3"/>
      <c r="FO23" s="3"/>
      <c r="FP23" s="3"/>
      <c r="FQ23" s="3"/>
      <c r="FR23" s="3"/>
      <c r="FS23" s="3"/>
      <c r="FT23" s="3"/>
      <c r="FU23" s="3"/>
      <c r="FV23" s="3"/>
      <c r="FW23" s="3"/>
      <c r="FX23" s="3"/>
      <c r="FY23" s="3"/>
      <c r="FZ23" s="3"/>
      <c r="GA23" s="3"/>
      <c r="GB23" s="3"/>
      <c r="GC23" s="3"/>
      <c r="GD23" s="3"/>
      <c r="GE23" s="3"/>
      <c r="GF23" s="3"/>
      <c r="GG23" s="3"/>
      <c r="GH23" s="3"/>
      <c r="GI23" s="3"/>
      <c r="GJ23" s="3"/>
      <c r="GK23" s="3"/>
      <c r="GL23" s="3"/>
      <c r="GM23" s="3"/>
      <c r="GN23" s="3"/>
      <c r="GO23" s="3"/>
      <c r="GP23" s="3"/>
      <c r="GQ23" s="3"/>
      <c r="GR23" s="3"/>
      <c r="GS23" s="3"/>
      <c r="GT23" s="3"/>
      <c r="GU23" s="3"/>
      <c r="GV23" s="3"/>
      <c r="GW23" s="3"/>
      <c r="GX23" s="3"/>
      <c r="GY23" s="3"/>
      <c r="GZ23" s="3"/>
      <c r="HA23" s="3"/>
      <c r="HB23" s="3"/>
      <c r="HC23" s="3"/>
      <c r="HD23" s="3"/>
      <c r="HE23" s="3"/>
      <c r="HF23" s="3"/>
      <c r="HG23" s="3"/>
      <c r="HH23" s="3"/>
      <c r="HI23" s="3"/>
      <c r="HJ23" s="3"/>
      <c r="HK23" s="3"/>
      <c r="HL23" s="3"/>
      <c r="HM23" s="3"/>
      <c r="HN23" s="3"/>
      <c r="HO23" s="3"/>
      <c r="HP23" s="3"/>
      <c r="HQ23" s="3"/>
      <c r="HR23" s="3"/>
      <c r="HS23" s="3"/>
      <c r="HT23" s="3"/>
      <c r="HU23" s="3"/>
      <c r="HV23" s="3"/>
      <c r="HW23" s="3"/>
      <c r="HX23" s="3"/>
      <c r="HY23" s="3"/>
      <c r="HZ23" s="3"/>
      <c r="IA23" s="3"/>
      <c r="IB23" s="3"/>
      <c r="IC23" s="3"/>
      <c r="ID23" s="3"/>
      <c r="IE23" s="3"/>
      <c r="IF23" s="3"/>
      <c r="IG23" s="3"/>
      <c r="IH23" s="3"/>
      <c r="II23" s="3"/>
      <c r="IJ23" s="3"/>
      <c r="IK23" s="3"/>
      <c r="IL23" s="3"/>
      <c r="IM23" s="3"/>
      <c r="IN23" s="3"/>
      <c r="IO23" s="3"/>
      <c r="IP23" s="3"/>
      <c r="IQ23" s="3"/>
      <c r="IR23" s="3"/>
      <c r="IS23" s="3"/>
      <c r="IT23" s="3"/>
      <c r="IU23" s="3"/>
      <c r="IV23" s="3"/>
      <c r="IW23" s="3"/>
    </row>
    <row r="24" spans="1:257" ht="21" customHeight="1">
      <c r="A24" s="218" t="s">
        <v>344</v>
      </c>
      <c r="B24" s="162">
        <v>106</v>
      </c>
      <c r="C24" s="227">
        <v>108</v>
      </c>
      <c r="D24" s="162">
        <v>108</v>
      </c>
      <c r="E24" s="162">
        <v>116</v>
      </c>
      <c r="F24" s="162">
        <v>112</v>
      </c>
      <c r="G24" s="162">
        <v>119</v>
      </c>
      <c r="H24" s="162">
        <v>128</v>
      </c>
      <c r="I24" s="162">
        <v>134</v>
      </c>
      <c r="J24" s="162">
        <v>129</v>
      </c>
      <c r="K24" s="162">
        <v>125</v>
      </c>
      <c r="L24" s="162">
        <v>131</v>
      </c>
      <c r="M24" s="162">
        <v>124</v>
      </c>
      <c r="N24" s="162">
        <v>129</v>
      </c>
      <c r="O24" s="162">
        <v>142</v>
      </c>
      <c r="P24" s="162">
        <v>147</v>
      </c>
      <c r="Q24" s="10"/>
      <c r="R24" s="10"/>
      <c r="S24" s="10"/>
      <c r="T24" s="10"/>
      <c r="U24" s="10"/>
      <c r="V24" s="10"/>
      <c r="W24" s="10"/>
      <c r="X24" s="10"/>
      <c r="Y24" s="10"/>
      <c r="Z24" s="10"/>
      <c r="AA24" s="10"/>
      <c r="AB24" s="3"/>
      <c r="AC24" s="3"/>
      <c r="AD24" s="3"/>
      <c r="AE24" s="3"/>
      <c r="AF24" s="3"/>
      <c r="AG24" s="3"/>
      <c r="AH24" s="3"/>
      <c r="AI24" s="3"/>
      <c r="AJ24" s="3"/>
      <c r="AK24" s="3"/>
      <c r="AL24" s="3"/>
      <c r="AM24" s="3"/>
      <c r="AN24" s="3"/>
      <c r="AO24" s="3"/>
      <c r="AP24" s="3"/>
      <c r="AQ24" s="3"/>
      <c r="AR24" s="3"/>
      <c r="AS24" s="3"/>
      <c r="AT24" s="3"/>
      <c r="AU24" s="3"/>
      <c r="AV24" s="3"/>
      <c r="AW24" s="3"/>
      <c r="AX24" s="3"/>
      <c r="AY24" s="3"/>
      <c r="AZ24" s="3"/>
      <c r="BA24" s="3"/>
      <c r="BB24" s="3"/>
      <c r="BC24" s="3"/>
      <c r="BD24" s="3"/>
      <c r="BE24" s="3"/>
      <c r="BF24" s="3"/>
      <c r="BG24" s="3"/>
      <c r="BH24" s="3"/>
      <c r="BI24" s="3"/>
      <c r="BJ24" s="3"/>
      <c r="BK24" s="3"/>
      <c r="BL24" s="3"/>
      <c r="BM24" s="3"/>
      <c r="BN24" s="3"/>
      <c r="BO24" s="3"/>
      <c r="BP24" s="3"/>
      <c r="BQ24" s="3"/>
      <c r="BR24" s="3"/>
      <c r="BS24" s="3"/>
      <c r="BT24" s="3"/>
      <c r="BU24" s="3"/>
      <c r="BV24" s="3"/>
      <c r="BW24" s="3"/>
      <c r="BX24" s="3"/>
      <c r="BY24" s="3"/>
      <c r="BZ24" s="3"/>
      <c r="CA24" s="3"/>
      <c r="CB24" s="3"/>
      <c r="CC24" s="3"/>
      <c r="CD24" s="3"/>
      <c r="CE24" s="3"/>
      <c r="CF24" s="3"/>
      <c r="CG24" s="3"/>
      <c r="CH24" s="3"/>
      <c r="CI24" s="3"/>
      <c r="CJ24" s="3"/>
      <c r="CK24" s="3"/>
      <c r="CL24" s="3"/>
      <c r="CM24" s="3"/>
      <c r="CN24" s="3"/>
      <c r="CO24" s="3"/>
      <c r="CP24" s="3"/>
      <c r="CQ24" s="3"/>
      <c r="CR24" s="3"/>
      <c r="CS24" s="3"/>
      <c r="CT24" s="3"/>
      <c r="CU24" s="3"/>
      <c r="CV24" s="3"/>
      <c r="CW24" s="3"/>
      <c r="CX24" s="3"/>
      <c r="CY24" s="3"/>
      <c r="CZ24" s="3"/>
      <c r="DA24" s="3"/>
      <c r="DB24" s="3"/>
      <c r="DC24" s="3"/>
      <c r="DD24" s="3"/>
      <c r="DE24" s="3"/>
      <c r="DF24" s="3"/>
      <c r="DG24" s="3"/>
      <c r="DH24" s="3"/>
      <c r="DI24" s="3"/>
      <c r="DJ24" s="3"/>
      <c r="DK24" s="3"/>
      <c r="DL24" s="3"/>
      <c r="DM24" s="3"/>
      <c r="DN24" s="3"/>
      <c r="DO24" s="3"/>
      <c r="DP24" s="3"/>
      <c r="DQ24" s="3"/>
      <c r="DR24" s="3"/>
      <c r="DS24" s="3"/>
      <c r="DT24" s="3"/>
      <c r="DU24" s="3"/>
      <c r="DV24" s="3"/>
      <c r="DW24" s="3"/>
      <c r="DX24" s="3"/>
      <c r="DY24" s="3"/>
      <c r="DZ24" s="3"/>
      <c r="EA24" s="3"/>
      <c r="EB24" s="3"/>
      <c r="EC24" s="3"/>
      <c r="ED24" s="3"/>
      <c r="EE24" s="3"/>
      <c r="EF24" s="3"/>
      <c r="EG24" s="3"/>
      <c r="EH24" s="3"/>
      <c r="EI24" s="3"/>
      <c r="EJ24" s="3"/>
      <c r="EK24" s="3"/>
      <c r="EL24" s="3"/>
      <c r="EM24" s="3"/>
      <c r="EN24" s="3"/>
      <c r="EO24" s="3"/>
      <c r="EP24" s="3"/>
      <c r="EQ24" s="3"/>
      <c r="ER24" s="3"/>
      <c r="ES24" s="3"/>
      <c r="ET24" s="3"/>
      <c r="EU24" s="3"/>
      <c r="EV24" s="3"/>
      <c r="EW24" s="3"/>
      <c r="EX24" s="3"/>
      <c r="EY24" s="3"/>
      <c r="EZ24" s="3"/>
      <c r="FA24" s="3"/>
      <c r="FB24" s="3"/>
      <c r="FC24" s="3"/>
      <c r="FD24" s="3"/>
      <c r="FE24" s="3"/>
      <c r="FF24" s="3"/>
      <c r="FG24" s="3"/>
      <c r="FH24" s="3"/>
      <c r="FI24" s="3"/>
      <c r="FJ24" s="3"/>
      <c r="FK24" s="3"/>
      <c r="FL24" s="3"/>
      <c r="FM24" s="3"/>
      <c r="FN24" s="3"/>
      <c r="FO24" s="3"/>
      <c r="FP24" s="3"/>
      <c r="FQ24" s="3"/>
      <c r="FR24" s="3"/>
      <c r="FS24" s="3"/>
      <c r="FT24" s="3"/>
      <c r="FU24" s="3"/>
      <c r="FV24" s="3"/>
      <c r="FW24" s="3"/>
      <c r="FX24" s="3"/>
      <c r="FY24" s="3"/>
      <c r="FZ24" s="3"/>
      <c r="GA24" s="3"/>
      <c r="GB24" s="3"/>
      <c r="GC24" s="3"/>
      <c r="GD24" s="3"/>
      <c r="GE24" s="3"/>
      <c r="GF24" s="3"/>
      <c r="GG24" s="3"/>
      <c r="GH24" s="3"/>
      <c r="GI24" s="3"/>
      <c r="GJ24" s="3"/>
      <c r="GK24" s="3"/>
      <c r="GL24" s="3"/>
      <c r="GM24" s="3"/>
      <c r="GN24" s="3"/>
      <c r="GO24" s="3"/>
      <c r="GP24" s="3"/>
      <c r="GQ24" s="3"/>
      <c r="GR24" s="3"/>
      <c r="GS24" s="3"/>
      <c r="GT24" s="3"/>
      <c r="GU24" s="3"/>
      <c r="GV24" s="3"/>
      <c r="GW24" s="3"/>
      <c r="GX24" s="3"/>
      <c r="GY24" s="3"/>
      <c r="GZ24" s="3"/>
      <c r="HA24" s="3"/>
      <c r="HB24" s="3"/>
      <c r="HC24" s="3"/>
      <c r="HD24" s="3"/>
      <c r="HE24" s="3"/>
      <c r="HF24" s="3"/>
      <c r="HG24" s="3"/>
      <c r="HH24" s="3"/>
      <c r="HI24" s="3"/>
      <c r="HJ24" s="3"/>
      <c r="HK24" s="3"/>
      <c r="HL24" s="3"/>
      <c r="HM24" s="3"/>
      <c r="HN24" s="3"/>
      <c r="HO24" s="3"/>
      <c r="HP24" s="3"/>
      <c r="HQ24" s="3"/>
      <c r="HR24" s="3"/>
      <c r="HS24" s="3"/>
      <c r="HT24" s="3"/>
      <c r="HU24" s="3"/>
      <c r="HV24" s="3"/>
      <c r="HW24" s="3"/>
      <c r="HX24" s="3"/>
      <c r="HY24" s="3"/>
      <c r="HZ24" s="3"/>
      <c r="IA24" s="3"/>
      <c r="IB24" s="3"/>
      <c r="IC24" s="3"/>
      <c r="ID24" s="3"/>
      <c r="IE24" s="3"/>
      <c r="IF24" s="3"/>
      <c r="IG24" s="3"/>
      <c r="IH24" s="3"/>
      <c r="II24" s="3"/>
      <c r="IJ24" s="3"/>
      <c r="IK24" s="3"/>
      <c r="IL24" s="3"/>
      <c r="IM24" s="3"/>
      <c r="IN24" s="3"/>
      <c r="IO24" s="3"/>
      <c r="IP24" s="3"/>
      <c r="IQ24" s="3"/>
      <c r="IR24" s="3"/>
      <c r="IS24" s="3"/>
      <c r="IT24" s="3"/>
      <c r="IU24" s="3"/>
      <c r="IV24" s="3"/>
      <c r="IW24" s="3"/>
    </row>
    <row r="25" spans="1:257" ht="21" customHeight="1">
      <c r="A25" s="218" t="s">
        <v>346</v>
      </c>
      <c r="B25" s="162">
        <v>259</v>
      </c>
      <c r="C25" s="227">
        <v>279</v>
      </c>
      <c r="D25" s="162">
        <v>281</v>
      </c>
      <c r="E25" s="162">
        <v>298</v>
      </c>
      <c r="F25" s="162">
        <v>309</v>
      </c>
      <c r="G25" s="162">
        <v>325</v>
      </c>
      <c r="H25" s="162">
        <v>336</v>
      </c>
      <c r="I25" s="162">
        <v>356</v>
      </c>
      <c r="J25" s="162">
        <v>372</v>
      </c>
      <c r="K25" s="162">
        <v>386</v>
      </c>
      <c r="L25" s="162">
        <v>391</v>
      </c>
      <c r="M25" s="162">
        <v>420</v>
      </c>
      <c r="N25" s="162">
        <v>409</v>
      </c>
      <c r="O25" s="162">
        <v>418</v>
      </c>
      <c r="P25" s="162">
        <v>416</v>
      </c>
      <c r="Q25" s="10"/>
      <c r="R25" s="10"/>
      <c r="S25" s="10"/>
      <c r="T25" s="10"/>
      <c r="U25" s="10"/>
      <c r="V25" s="10"/>
      <c r="W25" s="10"/>
      <c r="X25" s="10"/>
      <c r="Y25" s="10"/>
      <c r="Z25" s="10"/>
      <c r="AA25" s="10"/>
      <c r="AB25" s="3"/>
      <c r="AC25" s="3"/>
      <c r="AD25" s="3"/>
      <c r="AE25" s="3"/>
      <c r="AF25" s="3"/>
      <c r="AG25" s="3"/>
      <c r="AH25" s="3"/>
      <c r="AI25" s="3"/>
      <c r="AJ25" s="3"/>
      <c r="AK25" s="3"/>
      <c r="AL25" s="3"/>
      <c r="AM25" s="3"/>
      <c r="AN25" s="3"/>
      <c r="AO25" s="3"/>
      <c r="AP25" s="3"/>
      <c r="AQ25" s="3"/>
      <c r="AR25" s="3"/>
      <c r="AS25" s="3"/>
      <c r="AT25" s="3"/>
      <c r="AU25" s="3"/>
      <c r="AV25" s="3"/>
      <c r="AW25" s="3"/>
      <c r="AX25" s="3"/>
      <c r="AY25" s="3"/>
      <c r="AZ25" s="3"/>
      <c r="BA25" s="3"/>
      <c r="BB25" s="3"/>
      <c r="BC25" s="3"/>
      <c r="BD25" s="3"/>
      <c r="BE25" s="3"/>
      <c r="BF25" s="3"/>
      <c r="BG25" s="3"/>
      <c r="BH25" s="3"/>
      <c r="BI25" s="3"/>
      <c r="BJ25" s="3"/>
      <c r="BK25" s="3"/>
      <c r="BL25" s="3"/>
      <c r="BM25" s="3"/>
      <c r="BN25" s="3"/>
      <c r="BO25" s="3"/>
      <c r="BP25" s="3"/>
      <c r="BQ25" s="3"/>
      <c r="BR25" s="3"/>
      <c r="BS25" s="3"/>
      <c r="BT25" s="3"/>
      <c r="BU25" s="3"/>
      <c r="BV25" s="3"/>
      <c r="BW25" s="3"/>
      <c r="BX25" s="3"/>
      <c r="BY25" s="3"/>
      <c r="BZ25" s="3"/>
      <c r="CA25" s="3"/>
      <c r="CB25" s="3"/>
      <c r="CC25" s="3"/>
      <c r="CD25" s="3"/>
      <c r="CE25" s="3"/>
      <c r="CF25" s="3"/>
      <c r="CG25" s="3"/>
      <c r="CH25" s="3"/>
      <c r="CI25" s="3"/>
      <c r="CJ25" s="3"/>
      <c r="CK25" s="3"/>
      <c r="CL25" s="3"/>
      <c r="CM25" s="3"/>
      <c r="CN25" s="3"/>
      <c r="CO25" s="3"/>
      <c r="CP25" s="3"/>
      <c r="CQ25" s="3"/>
      <c r="CR25" s="3"/>
      <c r="CS25" s="3"/>
      <c r="CT25" s="3"/>
      <c r="CU25" s="3"/>
      <c r="CV25" s="3"/>
      <c r="CW25" s="3"/>
      <c r="CX25" s="3"/>
      <c r="CY25" s="3"/>
      <c r="CZ25" s="3"/>
      <c r="DA25" s="3"/>
      <c r="DB25" s="3"/>
      <c r="DC25" s="3"/>
      <c r="DD25" s="3"/>
      <c r="DE25" s="3"/>
      <c r="DF25" s="3"/>
      <c r="DG25" s="3"/>
      <c r="DH25" s="3"/>
      <c r="DI25" s="3"/>
      <c r="DJ25" s="3"/>
      <c r="DK25" s="3"/>
      <c r="DL25" s="3"/>
      <c r="DM25" s="3"/>
      <c r="DN25" s="3"/>
      <c r="DO25" s="3"/>
      <c r="DP25" s="3"/>
      <c r="DQ25" s="3"/>
      <c r="DR25" s="3"/>
      <c r="DS25" s="3"/>
      <c r="DT25" s="3"/>
      <c r="DU25" s="3"/>
      <c r="DV25" s="3"/>
      <c r="DW25" s="3"/>
      <c r="DX25" s="3"/>
      <c r="DY25" s="3"/>
      <c r="DZ25" s="3"/>
      <c r="EA25" s="3"/>
      <c r="EB25" s="3"/>
      <c r="EC25" s="3"/>
      <c r="ED25" s="3"/>
      <c r="EE25" s="3"/>
      <c r="EF25" s="3"/>
      <c r="EG25" s="3"/>
      <c r="EH25" s="3"/>
      <c r="EI25" s="3"/>
      <c r="EJ25" s="3"/>
      <c r="EK25" s="3"/>
      <c r="EL25" s="3"/>
      <c r="EM25" s="3"/>
      <c r="EN25" s="3"/>
      <c r="EO25" s="3"/>
      <c r="EP25" s="3"/>
      <c r="EQ25" s="3"/>
      <c r="ER25" s="3"/>
      <c r="ES25" s="3"/>
      <c r="ET25" s="3"/>
      <c r="EU25" s="3"/>
      <c r="EV25" s="3"/>
      <c r="EW25" s="3"/>
      <c r="EX25" s="3"/>
      <c r="EY25" s="3"/>
      <c r="EZ25" s="3"/>
      <c r="FA25" s="3"/>
      <c r="FB25" s="3"/>
      <c r="FC25" s="3"/>
      <c r="FD25" s="3"/>
      <c r="FE25" s="3"/>
      <c r="FF25" s="3"/>
      <c r="FG25" s="3"/>
      <c r="FH25" s="3"/>
      <c r="FI25" s="3"/>
      <c r="FJ25" s="3"/>
      <c r="FK25" s="3"/>
      <c r="FL25" s="3"/>
      <c r="FM25" s="3"/>
      <c r="FN25" s="3"/>
      <c r="FO25" s="3"/>
      <c r="FP25" s="3"/>
      <c r="FQ25" s="3"/>
      <c r="FR25" s="3"/>
      <c r="FS25" s="3"/>
      <c r="FT25" s="3"/>
      <c r="FU25" s="3"/>
      <c r="FV25" s="3"/>
      <c r="FW25" s="3"/>
      <c r="FX25" s="3"/>
      <c r="FY25" s="3"/>
      <c r="FZ25" s="3"/>
      <c r="GA25" s="3"/>
      <c r="GB25" s="3"/>
      <c r="GC25" s="3"/>
      <c r="GD25" s="3"/>
      <c r="GE25" s="3"/>
      <c r="GF25" s="3"/>
      <c r="GG25" s="3"/>
      <c r="GH25" s="3"/>
      <c r="GI25" s="3"/>
      <c r="GJ25" s="3"/>
      <c r="GK25" s="3"/>
      <c r="GL25" s="3"/>
      <c r="GM25" s="3"/>
      <c r="GN25" s="3"/>
      <c r="GO25" s="3"/>
      <c r="GP25" s="3"/>
      <c r="GQ25" s="3"/>
      <c r="GR25" s="3"/>
      <c r="GS25" s="3"/>
      <c r="GT25" s="3"/>
      <c r="GU25" s="3"/>
      <c r="GV25" s="3"/>
      <c r="GW25" s="3"/>
      <c r="GX25" s="3"/>
      <c r="GY25" s="3"/>
      <c r="GZ25" s="3"/>
      <c r="HA25" s="3"/>
      <c r="HB25" s="3"/>
      <c r="HC25" s="3"/>
      <c r="HD25" s="3"/>
      <c r="HE25" s="3"/>
      <c r="HF25" s="3"/>
      <c r="HG25" s="3"/>
      <c r="HH25" s="3"/>
      <c r="HI25" s="3"/>
      <c r="HJ25" s="3"/>
      <c r="HK25" s="3"/>
      <c r="HL25" s="3"/>
      <c r="HM25" s="3"/>
      <c r="HN25" s="3"/>
      <c r="HO25" s="3"/>
      <c r="HP25" s="3"/>
      <c r="HQ25" s="3"/>
      <c r="HR25" s="3"/>
      <c r="HS25" s="3"/>
      <c r="HT25" s="3"/>
      <c r="HU25" s="3"/>
      <c r="HV25" s="3"/>
      <c r="HW25" s="3"/>
      <c r="HX25" s="3"/>
      <c r="HY25" s="3"/>
      <c r="HZ25" s="3"/>
      <c r="IA25" s="3"/>
      <c r="IB25" s="3"/>
      <c r="IC25" s="3"/>
      <c r="ID25" s="3"/>
      <c r="IE25" s="3"/>
      <c r="IF25" s="3"/>
      <c r="IG25" s="3"/>
      <c r="IH25" s="3"/>
      <c r="II25" s="3"/>
      <c r="IJ25" s="3"/>
      <c r="IK25" s="3"/>
      <c r="IL25" s="3"/>
      <c r="IM25" s="3"/>
      <c r="IN25" s="3"/>
      <c r="IO25" s="3"/>
      <c r="IP25" s="3"/>
      <c r="IQ25" s="3"/>
      <c r="IR25" s="3"/>
      <c r="IS25" s="3"/>
      <c r="IT25" s="3"/>
      <c r="IU25" s="3"/>
      <c r="IV25" s="3"/>
      <c r="IW25" s="3"/>
    </row>
    <row r="26" spans="1:257">
      <c r="A26" s="215" t="s">
        <v>253</v>
      </c>
      <c r="B26" s="162">
        <v>2</v>
      </c>
      <c r="C26" s="227">
        <v>2</v>
      </c>
      <c r="D26" s="162">
        <v>3</v>
      </c>
      <c r="E26" s="162">
        <v>3</v>
      </c>
      <c r="F26" s="162">
        <v>4</v>
      </c>
      <c r="G26" s="162">
        <v>4</v>
      </c>
      <c r="H26" s="162">
        <v>5</v>
      </c>
      <c r="I26" s="162">
        <v>3</v>
      </c>
      <c r="J26" s="162">
        <v>4</v>
      </c>
      <c r="K26" s="162">
        <v>4</v>
      </c>
      <c r="L26" s="162">
        <v>4</v>
      </c>
      <c r="M26" s="162">
        <v>4</v>
      </c>
      <c r="N26" s="162">
        <v>4</v>
      </c>
      <c r="O26" s="162">
        <v>4</v>
      </c>
      <c r="P26" s="162">
        <v>4</v>
      </c>
      <c r="Q26" s="3"/>
      <c r="R26" s="3"/>
      <c r="S26" s="3"/>
      <c r="T26" s="3"/>
      <c r="U26" s="3"/>
      <c r="V26" s="3"/>
      <c r="W26" s="3"/>
      <c r="X26" s="3"/>
      <c r="Y26" s="3"/>
      <c r="Z26" s="3"/>
      <c r="AA26" s="3"/>
      <c r="AB26" s="3"/>
      <c r="AC26" s="3"/>
      <c r="AD26" s="3"/>
      <c r="AE26" s="3"/>
      <c r="AF26" s="3"/>
      <c r="AG26" s="3"/>
      <c r="AH26" s="3"/>
      <c r="AI26" s="3"/>
      <c r="AJ26" s="3"/>
      <c r="AK26" s="3"/>
      <c r="AL26" s="3"/>
      <c r="AM26" s="3"/>
      <c r="AN26" s="3"/>
      <c r="AO26" s="3"/>
      <c r="AP26" s="3"/>
      <c r="AQ26" s="3"/>
      <c r="AR26" s="3"/>
      <c r="AS26" s="3"/>
      <c r="AT26" s="3"/>
      <c r="AU26" s="3"/>
      <c r="AV26" s="3"/>
      <c r="AW26" s="3"/>
      <c r="AX26" s="3"/>
      <c r="AY26" s="3"/>
      <c r="AZ26" s="3"/>
      <c r="BA26" s="3"/>
      <c r="BB26" s="3"/>
      <c r="BC26" s="3"/>
      <c r="BD26" s="3"/>
      <c r="BE26" s="3"/>
      <c r="BF26" s="3"/>
      <c r="BG26" s="3"/>
      <c r="BH26" s="3"/>
      <c r="BI26" s="3"/>
      <c r="BJ26" s="3"/>
      <c r="BK26" s="3"/>
      <c r="BL26" s="3"/>
      <c r="BM26" s="3"/>
      <c r="BN26" s="3"/>
      <c r="BO26" s="3"/>
      <c r="BP26" s="3"/>
      <c r="BQ26" s="3"/>
      <c r="BR26" s="3"/>
      <c r="BS26" s="3"/>
      <c r="BT26" s="3"/>
      <c r="BU26" s="3"/>
      <c r="BV26" s="3"/>
      <c r="BW26" s="3"/>
      <c r="BX26" s="3"/>
      <c r="BY26" s="3"/>
      <c r="BZ26" s="3"/>
      <c r="CA26" s="3"/>
      <c r="CB26" s="3"/>
      <c r="CC26" s="3"/>
      <c r="CD26" s="3"/>
      <c r="CE26" s="3"/>
      <c r="CF26" s="3"/>
      <c r="CG26" s="3"/>
      <c r="CH26" s="3"/>
      <c r="CI26" s="3"/>
      <c r="CJ26" s="3"/>
      <c r="CK26" s="3"/>
      <c r="CL26" s="3"/>
      <c r="CM26" s="3"/>
      <c r="CN26" s="3"/>
      <c r="CO26" s="3"/>
      <c r="CP26" s="3"/>
      <c r="CQ26" s="3"/>
      <c r="CR26" s="3"/>
      <c r="CS26" s="3"/>
      <c r="CT26" s="3"/>
      <c r="CU26" s="3"/>
      <c r="CV26" s="3"/>
      <c r="CW26" s="3"/>
      <c r="CX26" s="3"/>
      <c r="CY26" s="3"/>
      <c r="CZ26" s="3"/>
      <c r="DA26" s="3"/>
      <c r="DB26" s="3"/>
      <c r="DC26" s="3"/>
      <c r="DD26" s="3"/>
      <c r="DE26" s="3"/>
      <c r="DF26" s="3"/>
      <c r="DG26" s="3"/>
      <c r="DH26" s="3"/>
      <c r="DI26" s="3"/>
      <c r="DJ26" s="3"/>
      <c r="DK26" s="3"/>
      <c r="DL26" s="3"/>
      <c r="DM26" s="3"/>
      <c r="DN26" s="3"/>
      <c r="DO26" s="3"/>
      <c r="DP26" s="3"/>
      <c r="DQ26" s="3"/>
      <c r="DR26" s="3"/>
      <c r="DS26" s="3"/>
      <c r="DT26" s="3"/>
      <c r="DU26" s="3"/>
      <c r="DV26" s="3"/>
      <c r="DW26" s="3"/>
      <c r="DX26" s="3"/>
      <c r="DY26" s="3"/>
      <c r="DZ26" s="3"/>
      <c r="EA26" s="3"/>
      <c r="EB26" s="3"/>
      <c r="EC26" s="3"/>
      <c r="ED26" s="3"/>
      <c r="EE26" s="3"/>
      <c r="EF26" s="3"/>
      <c r="EG26" s="3"/>
      <c r="EH26" s="3"/>
      <c r="EI26" s="3"/>
      <c r="EJ26" s="3"/>
      <c r="EK26" s="3"/>
      <c r="EL26" s="3"/>
      <c r="EM26" s="3"/>
      <c r="EN26" s="3"/>
      <c r="EO26" s="3"/>
      <c r="EP26" s="3"/>
      <c r="EQ26" s="3"/>
      <c r="ER26" s="3"/>
      <c r="ES26" s="3"/>
      <c r="ET26" s="3"/>
      <c r="EU26" s="3"/>
      <c r="EV26" s="3"/>
      <c r="EW26" s="3"/>
      <c r="EX26" s="3"/>
      <c r="EY26" s="3"/>
      <c r="EZ26" s="3"/>
      <c r="FA26" s="3"/>
      <c r="FB26" s="3"/>
      <c r="FC26" s="3"/>
      <c r="FD26" s="3"/>
      <c r="FE26" s="3"/>
      <c r="FF26" s="3"/>
      <c r="FG26" s="3"/>
      <c r="FH26" s="3"/>
      <c r="FI26" s="3"/>
      <c r="FJ26" s="3"/>
      <c r="FK26" s="3"/>
      <c r="FL26" s="3"/>
      <c r="FM26" s="3"/>
      <c r="FN26" s="3"/>
      <c r="FO26" s="3"/>
      <c r="FP26" s="3"/>
      <c r="FQ26" s="3"/>
      <c r="FR26" s="3"/>
      <c r="FS26" s="3"/>
      <c r="FT26" s="3"/>
      <c r="FU26" s="3"/>
      <c r="FV26" s="3"/>
      <c r="FW26" s="3"/>
      <c r="FX26" s="3"/>
      <c r="FY26" s="3"/>
      <c r="FZ26" s="3"/>
      <c r="GA26" s="3"/>
      <c r="GB26" s="3"/>
      <c r="GC26" s="3"/>
      <c r="GD26" s="3"/>
      <c r="GE26" s="3"/>
      <c r="GF26" s="3"/>
      <c r="GG26" s="3"/>
      <c r="GH26" s="3"/>
      <c r="GI26" s="3"/>
      <c r="GJ26" s="3"/>
      <c r="GK26" s="3"/>
      <c r="GL26" s="3"/>
      <c r="GM26" s="3"/>
      <c r="GN26" s="3"/>
      <c r="GO26" s="3"/>
      <c r="GP26" s="3"/>
      <c r="GQ26" s="3"/>
      <c r="GR26" s="3"/>
      <c r="GS26" s="3"/>
      <c r="GT26" s="3"/>
      <c r="GU26" s="3"/>
      <c r="GV26" s="3"/>
      <c r="GW26" s="3"/>
      <c r="GX26" s="3"/>
      <c r="GY26" s="3"/>
      <c r="GZ26" s="3"/>
      <c r="HA26" s="3"/>
      <c r="HB26" s="3"/>
      <c r="HC26" s="3"/>
      <c r="HD26" s="3"/>
      <c r="HE26" s="3"/>
      <c r="HF26" s="3"/>
      <c r="HG26" s="3"/>
      <c r="HH26" s="3"/>
      <c r="HI26" s="3"/>
      <c r="HJ26" s="3"/>
      <c r="HK26" s="3"/>
      <c r="HL26" s="3"/>
      <c r="HM26" s="3"/>
      <c r="HN26" s="3"/>
      <c r="HO26" s="3"/>
      <c r="HP26" s="3"/>
      <c r="HQ26" s="3"/>
      <c r="HR26" s="3"/>
      <c r="HS26" s="3"/>
      <c r="HT26" s="3"/>
      <c r="HU26" s="3"/>
      <c r="HV26" s="3"/>
      <c r="HW26" s="3"/>
      <c r="HX26" s="3"/>
      <c r="HY26" s="3"/>
      <c r="HZ26" s="3"/>
      <c r="IA26" s="3"/>
      <c r="IB26" s="3"/>
      <c r="IC26" s="3"/>
      <c r="ID26" s="3"/>
      <c r="IE26" s="3"/>
      <c r="IF26" s="3"/>
      <c r="IG26" s="3"/>
      <c r="IH26" s="3"/>
      <c r="II26" s="3"/>
      <c r="IJ26" s="3"/>
      <c r="IK26" s="3"/>
      <c r="IL26" s="3"/>
      <c r="IM26" s="3"/>
      <c r="IN26" s="3"/>
      <c r="IO26" s="3"/>
      <c r="IP26" s="3"/>
      <c r="IQ26" s="3"/>
      <c r="IR26" s="3"/>
      <c r="IS26" s="3"/>
      <c r="IT26" s="3"/>
      <c r="IU26" s="3"/>
      <c r="IV26" s="3"/>
      <c r="IW26" s="3"/>
    </row>
    <row r="27" spans="1:257" ht="21" customHeight="1">
      <c r="A27" s="218" t="s">
        <v>347</v>
      </c>
      <c r="B27" s="162">
        <v>23</v>
      </c>
      <c r="C27" s="227">
        <v>30</v>
      </c>
      <c r="D27" s="162">
        <v>30</v>
      </c>
      <c r="E27" s="162">
        <v>37</v>
      </c>
      <c r="F27" s="162">
        <v>35</v>
      </c>
      <c r="G27" s="162">
        <v>36</v>
      </c>
      <c r="H27" s="162">
        <v>32</v>
      </c>
      <c r="I27" s="162">
        <v>32</v>
      </c>
      <c r="J27" s="162">
        <v>33</v>
      </c>
      <c r="K27" s="162">
        <v>5</v>
      </c>
      <c r="L27" s="162">
        <v>6</v>
      </c>
      <c r="M27" s="162">
        <v>6</v>
      </c>
      <c r="N27" s="162">
        <v>8</v>
      </c>
      <c r="O27" s="162">
        <v>9</v>
      </c>
      <c r="P27" s="162">
        <v>10</v>
      </c>
      <c r="Q27" s="10"/>
      <c r="R27" s="10"/>
      <c r="S27" s="10"/>
      <c r="T27" s="10"/>
      <c r="U27" s="10"/>
      <c r="V27" s="10"/>
      <c r="W27" s="10"/>
      <c r="X27" s="10"/>
      <c r="Y27" s="10"/>
      <c r="Z27" s="10"/>
      <c r="AA27" s="10"/>
      <c r="AB27" s="3"/>
      <c r="AC27" s="3"/>
      <c r="AD27" s="3"/>
      <c r="AE27" s="3"/>
      <c r="AF27" s="3"/>
      <c r="AG27" s="3"/>
      <c r="AH27" s="3"/>
      <c r="AI27" s="3"/>
      <c r="AJ27" s="3"/>
      <c r="AK27" s="3"/>
      <c r="AL27" s="3"/>
      <c r="AM27" s="3"/>
      <c r="AN27" s="3"/>
      <c r="AO27" s="3"/>
      <c r="AP27" s="3"/>
      <c r="AQ27" s="3"/>
      <c r="AR27" s="3"/>
      <c r="AS27" s="3"/>
      <c r="AT27" s="3"/>
      <c r="AU27" s="3"/>
      <c r="AV27" s="3"/>
      <c r="AW27" s="3"/>
      <c r="AX27" s="3"/>
      <c r="AY27" s="3"/>
      <c r="AZ27" s="3"/>
      <c r="BA27" s="3"/>
      <c r="BB27" s="3"/>
      <c r="BC27" s="3"/>
      <c r="BD27" s="3"/>
      <c r="BE27" s="3"/>
      <c r="BF27" s="3"/>
      <c r="BG27" s="3"/>
      <c r="BH27" s="3"/>
      <c r="BI27" s="3"/>
      <c r="BJ27" s="3"/>
      <c r="BK27" s="3"/>
      <c r="BL27" s="3"/>
      <c r="BM27" s="3"/>
      <c r="BN27" s="3"/>
      <c r="BO27" s="3"/>
      <c r="BP27" s="3"/>
      <c r="BQ27" s="3"/>
      <c r="BR27" s="3"/>
      <c r="BS27" s="3"/>
      <c r="BT27" s="3"/>
      <c r="BU27" s="3"/>
      <c r="BV27" s="3"/>
      <c r="BW27" s="3"/>
      <c r="BX27" s="3"/>
      <c r="BY27" s="3"/>
      <c r="BZ27" s="3"/>
      <c r="CA27" s="3"/>
      <c r="CB27" s="3"/>
      <c r="CC27" s="3"/>
      <c r="CD27" s="3"/>
      <c r="CE27" s="3"/>
      <c r="CF27" s="3"/>
      <c r="CG27" s="3"/>
      <c r="CH27" s="3"/>
      <c r="CI27" s="3"/>
      <c r="CJ27" s="3"/>
      <c r="CK27" s="3"/>
      <c r="CL27" s="3"/>
      <c r="CM27" s="3"/>
      <c r="CN27" s="3"/>
      <c r="CO27" s="3"/>
      <c r="CP27" s="3"/>
      <c r="CQ27" s="3"/>
      <c r="CR27" s="3"/>
      <c r="CS27" s="3"/>
      <c r="CT27" s="3"/>
      <c r="CU27" s="3"/>
      <c r="CV27" s="3"/>
      <c r="CW27" s="3"/>
      <c r="CX27" s="3"/>
      <c r="CY27" s="3"/>
      <c r="CZ27" s="3"/>
      <c r="DA27" s="3"/>
      <c r="DB27" s="3"/>
      <c r="DC27" s="3"/>
      <c r="DD27" s="3"/>
      <c r="DE27" s="3"/>
      <c r="DF27" s="3"/>
      <c r="DG27" s="3"/>
      <c r="DH27" s="3"/>
      <c r="DI27" s="3"/>
      <c r="DJ27" s="3"/>
      <c r="DK27" s="3"/>
      <c r="DL27" s="3"/>
      <c r="DM27" s="3"/>
      <c r="DN27" s="3"/>
      <c r="DO27" s="3"/>
      <c r="DP27" s="3"/>
      <c r="DQ27" s="3"/>
      <c r="DR27" s="3"/>
      <c r="DS27" s="3"/>
      <c r="DT27" s="3"/>
      <c r="DU27" s="3"/>
      <c r="DV27" s="3"/>
      <c r="DW27" s="3"/>
      <c r="DX27" s="3"/>
      <c r="DY27" s="3"/>
      <c r="DZ27" s="3"/>
      <c r="EA27" s="3"/>
      <c r="EB27" s="3"/>
      <c r="EC27" s="3"/>
      <c r="ED27" s="3"/>
      <c r="EE27" s="3"/>
      <c r="EF27" s="3"/>
      <c r="EG27" s="3"/>
      <c r="EH27" s="3"/>
      <c r="EI27" s="3"/>
      <c r="EJ27" s="3"/>
      <c r="EK27" s="3"/>
      <c r="EL27" s="3"/>
      <c r="EM27" s="3"/>
      <c r="EN27" s="3"/>
      <c r="EO27" s="3"/>
      <c r="EP27" s="3"/>
      <c r="EQ27" s="3"/>
      <c r="ER27" s="3"/>
      <c r="ES27" s="3"/>
      <c r="ET27" s="3"/>
      <c r="EU27" s="3"/>
      <c r="EV27" s="3"/>
      <c r="EW27" s="3"/>
      <c r="EX27" s="3"/>
      <c r="EY27" s="3"/>
      <c r="EZ27" s="3"/>
      <c r="FA27" s="3"/>
      <c r="FB27" s="3"/>
      <c r="FC27" s="3"/>
      <c r="FD27" s="3"/>
      <c r="FE27" s="3"/>
      <c r="FF27" s="3"/>
      <c r="FG27" s="3"/>
      <c r="FH27" s="3"/>
      <c r="FI27" s="3"/>
      <c r="FJ27" s="3"/>
      <c r="FK27" s="3"/>
      <c r="FL27" s="3"/>
      <c r="FM27" s="3"/>
      <c r="FN27" s="3"/>
      <c r="FO27" s="3"/>
      <c r="FP27" s="3"/>
      <c r="FQ27" s="3"/>
      <c r="FR27" s="3"/>
      <c r="FS27" s="3"/>
      <c r="FT27" s="3"/>
      <c r="FU27" s="3"/>
      <c r="FV27" s="3"/>
      <c r="FW27" s="3"/>
      <c r="FX27" s="3"/>
      <c r="FY27" s="3"/>
      <c r="FZ27" s="3"/>
      <c r="GA27" s="3"/>
      <c r="GB27" s="3"/>
      <c r="GC27" s="3"/>
      <c r="GD27" s="3"/>
      <c r="GE27" s="3"/>
      <c r="GF27" s="3"/>
      <c r="GG27" s="3"/>
      <c r="GH27" s="3"/>
      <c r="GI27" s="3"/>
      <c r="GJ27" s="3"/>
      <c r="GK27" s="3"/>
      <c r="GL27" s="3"/>
      <c r="GM27" s="3"/>
      <c r="GN27" s="3"/>
      <c r="GO27" s="3"/>
      <c r="GP27" s="3"/>
      <c r="GQ27" s="3"/>
      <c r="GR27" s="3"/>
      <c r="GS27" s="3"/>
      <c r="GT27" s="3"/>
      <c r="GU27" s="3"/>
      <c r="GV27" s="3"/>
      <c r="GW27" s="3"/>
      <c r="GX27" s="3"/>
      <c r="GY27" s="3"/>
      <c r="GZ27" s="3"/>
      <c r="HA27" s="3"/>
      <c r="HB27" s="3"/>
      <c r="HC27" s="3"/>
      <c r="HD27" s="3"/>
      <c r="HE27" s="3"/>
      <c r="HF27" s="3"/>
      <c r="HG27" s="3"/>
      <c r="HH27" s="3"/>
      <c r="HI27" s="3"/>
      <c r="HJ27" s="3"/>
      <c r="HK27" s="3"/>
      <c r="HL27" s="3"/>
      <c r="HM27" s="3"/>
      <c r="HN27" s="3"/>
      <c r="HO27" s="3"/>
      <c r="HP27" s="3"/>
      <c r="HQ27" s="3"/>
      <c r="HR27" s="3"/>
      <c r="HS27" s="3"/>
      <c r="HT27" s="3"/>
      <c r="HU27" s="3"/>
      <c r="HV27" s="3"/>
      <c r="HW27" s="3"/>
      <c r="HX27" s="3"/>
      <c r="HY27" s="3"/>
      <c r="HZ27" s="3"/>
      <c r="IA27" s="3"/>
      <c r="IB27" s="3"/>
      <c r="IC27" s="3"/>
      <c r="ID27" s="3"/>
      <c r="IE27" s="3"/>
      <c r="IF27" s="3"/>
      <c r="IG27" s="3"/>
      <c r="IH27" s="3"/>
      <c r="II27" s="3"/>
      <c r="IJ27" s="3"/>
      <c r="IK27" s="3"/>
      <c r="IL27" s="3"/>
      <c r="IM27" s="3"/>
      <c r="IN27" s="3"/>
      <c r="IO27" s="3"/>
      <c r="IP27" s="3"/>
      <c r="IQ27" s="3"/>
      <c r="IR27" s="3"/>
      <c r="IS27" s="3"/>
      <c r="IT27" s="3"/>
      <c r="IU27" s="3"/>
      <c r="IV27" s="3"/>
      <c r="IW27" s="3"/>
    </row>
    <row r="28" spans="1:257" ht="21" customHeight="1">
      <c r="A28" s="218" t="s">
        <v>241</v>
      </c>
      <c r="B28" s="162">
        <v>16</v>
      </c>
      <c r="C28" s="227">
        <v>16</v>
      </c>
      <c r="D28" s="162">
        <v>13</v>
      </c>
      <c r="E28" s="162">
        <v>16</v>
      </c>
      <c r="F28" s="162">
        <v>16</v>
      </c>
      <c r="G28" s="162">
        <v>14</v>
      </c>
      <c r="H28" s="162">
        <v>19</v>
      </c>
      <c r="I28" s="162">
        <v>22</v>
      </c>
      <c r="J28" s="162">
        <v>23</v>
      </c>
      <c r="K28" s="162">
        <v>3</v>
      </c>
      <c r="L28" s="162">
        <v>3</v>
      </c>
      <c r="M28" s="162">
        <v>5</v>
      </c>
      <c r="N28" s="162">
        <v>7</v>
      </c>
      <c r="O28" s="162">
        <v>7</v>
      </c>
      <c r="P28" s="162">
        <v>7</v>
      </c>
      <c r="Q28" s="10"/>
      <c r="R28" s="10"/>
      <c r="S28" s="10"/>
      <c r="T28" s="10"/>
      <c r="U28" s="10"/>
      <c r="V28" s="10"/>
      <c r="W28" s="10"/>
      <c r="X28" s="10"/>
      <c r="Y28" s="10"/>
      <c r="Z28" s="10"/>
      <c r="AA28" s="10"/>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c r="BN28" s="3"/>
      <c r="BO28" s="3"/>
      <c r="BP28" s="3"/>
      <c r="BQ28" s="3"/>
      <c r="BR28" s="3"/>
      <c r="BS28" s="3"/>
      <c r="BT28" s="3"/>
      <c r="BU28" s="3"/>
      <c r="BV28" s="3"/>
      <c r="BW28" s="3"/>
      <c r="BX28" s="3"/>
      <c r="BY28" s="3"/>
      <c r="BZ28" s="3"/>
      <c r="CA28" s="3"/>
      <c r="CB28" s="3"/>
      <c r="CC28" s="3"/>
      <c r="CD28" s="3"/>
      <c r="CE28" s="3"/>
      <c r="CF28" s="3"/>
      <c r="CG28" s="3"/>
      <c r="CH28" s="3"/>
      <c r="CI28" s="3"/>
      <c r="CJ28" s="3"/>
      <c r="CK28" s="3"/>
      <c r="CL28" s="3"/>
      <c r="CM28" s="3"/>
      <c r="CN28" s="3"/>
      <c r="CO28" s="3"/>
      <c r="CP28" s="3"/>
      <c r="CQ28" s="3"/>
      <c r="CR28" s="3"/>
      <c r="CS28" s="3"/>
      <c r="CT28" s="3"/>
      <c r="CU28" s="3"/>
      <c r="CV28" s="3"/>
      <c r="CW28" s="3"/>
      <c r="CX28" s="3"/>
      <c r="CY28" s="3"/>
      <c r="CZ28" s="3"/>
      <c r="DA28" s="3"/>
      <c r="DB28" s="3"/>
      <c r="DC28" s="3"/>
      <c r="DD28" s="3"/>
      <c r="DE28" s="3"/>
      <c r="DF28" s="3"/>
      <c r="DG28" s="3"/>
      <c r="DH28" s="3"/>
      <c r="DI28" s="3"/>
      <c r="DJ28" s="3"/>
      <c r="DK28" s="3"/>
      <c r="DL28" s="3"/>
      <c r="DM28" s="3"/>
      <c r="DN28" s="3"/>
      <c r="DO28" s="3"/>
      <c r="DP28" s="3"/>
      <c r="DQ28" s="3"/>
      <c r="DR28" s="3"/>
      <c r="DS28" s="3"/>
      <c r="DT28" s="3"/>
      <c r="DU28" s="3"/>
      <c r="DV28" s="3"/>
      <c r="DW28" s="3"/>
      <c r="DX28" s="3"/>
      <c r="DY28" s="3"/>
      <c r="DZ28" s="3"/>
      <c r="EA28" s="3"/>
      <c r="EB28" s="3"/>
      <c r="EC28" s="3"/>
      <c r="ED28" s="3"/>
      <c r="EE28" s="3"/>
      <c r="EF28" s="3"/>
      <c r="EG28" s="3"/>
      <c r="EH28" s="3"/>
      <c r="EI28" s="3"/>
      <c r="EJ28" s="3"/>
      <c r="EK28" s="3"/>
      <c r="EL28" s="3"/>
      <c r="EM28" s="3"/>
      <c r="EN28" s="3"/>
      <c r="EO28" s="3"/>
      <c r="EP28" s="3"/>
      <c r="EQ28" s="3"/>
      <c r="ER28" s="3"/>
      <c r="ES28" s="3"/>
      <c r="ET28" s="3"/>
      <c r="EU28" s="3"/>
      <c r="EV28" s="3"/>
      <c r="EW28" s="3"/>
      <c r="EX28" s="3"/>
      <c r="EY28" s="3"/>
      <c r="EZ28" s="3"/>
      <c r="FA28" s="3"/>
      <c r="FB28" s="3"/>
      <c r="FC28" s="3"/>
      <c r="FD28" s="3"/>
      <c r="FE28" s="3"/>
      <c r="FF28" s="3"/>
      <c r="FG28" s="3"/>
      <c r="FH28" s="3"/>
      <c r="FI28" s="3"/>
      <c r="FJ28" s="3"/>
      <c r="FK28" s="3"/>
      <c r="FL28" s="3"/>
      <c r="FM28" s="3"/>
      <c r="FN28" s="3"/>
      <c r="FO28" s="3"/>
      <c r="FP28" s="3"/>
      <c r="FQ28" s="3"/>
      <c r="FR28" s="3"/>
      <c r="FS28" s="3"/>
      <c r="FT28" s="3"/>
      <c r="FU28" s="3"/>
      <c r="FV28" s="3"/>
      <c r="FW28" s="3"/>
      <c r="FX28" s="3"/>
      <c r="FY28" s="3"/>
      <c r="FZ28" s="3"/>
      <c r="GA28" s="3"/>
      <c r="GB28" s="3"/>
      <c r="GC28" s="3"/>
      <c r="GD28" s="3"/>
      <c r="GE28" s="3"/>
      <c r="GF28" s="3"/>
      <c r="GG28" s="3"/>
      <c r="GH28" s="3"/>
      <c r="GI28" s="3"/>
      <c r="GJ28" s="3"/>
      <c r="GK28" s="3"/>
      <c r="GL28" s="3"/>
      <c r="GM28" s="3"/>
      <c r="GN28" s="3"/>
      <c r="GO28" s="3"/>
      <c r="GP28" s="3"/>
      <c r="GQ28" s="3"/>
      <c r="GR28" s="3"/>
      <c r="GS28" s="3"/>
      <c r="GT28" s="3"/>
      <c r="GU28" s="3"/>
      <c r="GV28" s="3"/>
      <c r="GW28" s="3"/>
      <c r="GX28" s="3"/>
      <c r="GY28" s="3"/>
      <c r="GZ28" s="3"/>
      <c r="HA28" s="3"/>
      <c r="HB28" s="3"/>
      <c r="HC28" s="3"/>
      <c r="HD28" s="3"/>
      <c r="HE28" s="3"/>
      <c r="HF28" s="3"/>
      <c r="HG28" s="3"/>
      <c r="HH28" s="3"/>
      <c r="HI28" s="3"/>
      <c r="HJ28" s="3"/>
      <c r="HK28" s="3"/>
      <c r="HL28" s="3"/>
      <c r="HM28" s="3"/>
      <c r="HN28" s="3"/>
      <c r="HO28" s="3"/>
      <c r="HP28" s="3"/>
      <c r="HQ28" s="3"/>
      <c r="HR28" s="3"/>
      <c r="HS28" s="3"/>
      <c r="HT28" s="3"/>
      <c r="HU28" s="3"/>
      <c r="HV28" s="3"/>
      <c r="HW28" s="3"/>
      <c r="HX28" s="3"/>
      <c r="HY28" s="3"/>
      <c r="HZ28" s="3"/>
      <c r="IA28" s="3"/>
      <c r="IB28" s="3"/>
      <c r="IC28" s="3"/>
      <c r="ID28" s="3"/>
      <c r="IE28" s="3"/>
      <c r="IF28" s="3"/>
      <c r="IG28" s="3"/>
      <c r="IH28" s="3"/>
      <c r="II28" s="3"/>
      <c r="IJ28" s="3"/>
      <c r="IK28" s="3"/>
      <c r="IL28" s="3"/>
      <c r="IM28" s="3"/>
      <c r="IN28" s="3"/>
      <c r="IO28" s="3"/>
      <c r="IP28" s="3"/>
      <c r="IQ28" s="3"/>
      <c r="IR28" s="3"/>
      <c r="IS28" s="3"/>
      <c r="IT28" s="3"/>
      <c r="IU28" s="3"/>
      <c r="IV28" s="3"/>
      <c r="IW28" s="3"/>
    </row>
    <row r="29" spans="1:257">
      <c r="A29" s="215" t="s">
        <v>249</v>
      </c>
      <c r="B29" s="162">
        <v>7</v>
      </c>
      <c r="C29" s="227">
        <v>6</v>
      </c>
      <c r="D29" s="162">
        <v>6</v>
      </c>
      <c r="E29" s="162">
        <v>5</v>
      </c>
      <c r="F29" s="162">
        <v>4</v>
      </c>
      <c r="G29" s="162">
        <v>6</v>
      </c>
      <c r="H29" s="162">
        <v>6</v>
      </c>
      <c r="I29" s="162">
        <v>5</v>
      </c>
      <c r="J29" s="162">
        <v>4</v>
      </c>
      <c r="K29" s="162">
        <v>1</v>
      </c>
      <c r="L29" s="162">
        <v>2</v>
      </c>
      <c r="M29" s="162">
        <v>2</v>
      </c>
      <c r="N29" s="162">
        <v>2</v>
      </c>
      <c r="O29" s="162">
        <v>2</v>
      </c>
      <c r="P29" s="162">
        <v>1</v>
      </c>
      <c r="Q29" s="10"/>
      <c r="R29" s="10"/>
      <c r="S29" s="10"/>
      <c r="T29" s="10"/>
      <c r="U29" s="10"/>
      <c r="V29" s="10"/>
      <c r="W29" s="10"/>
      <c r="X29" s="10"/>
      <c r="Y29" s="10"/>
      <c r="Z29" s="10"/>
      <c r="AA29" s="10"/>
      <c r="AB29" s="3"/>
      <c r="AC29" s="3"/>
      <c r="AD29" s="3"/>
      <c r="AE29" s="3"/>
      <c r="AF29" s="3"/>
      <c r="AG29" s="3"/>
      <c r="AH29" s="3"/>
      <c r="AI29" s="3"/>
      <c r="AJ29" s="3"/>
      <c r="AK29" s="3"/>
      <c r="AL29" s="3"/>
      <c r="AM29" s="3"/>
      <c r="AN29" s="3"/>
      <c r="AO29" s="3"/>
      <c r="AP29" s="3"/>
      <c r="AQ29" s="3"/>
      <c r="AR29" s="3"/>
      <c r="AS29" s="3"/>
      <c r="AT29" s="3"/>
      <c r="AU29" s="3"/>
      <c r="AV29" s="3"/>
      <c r="AW29" s="3"/>
      <c r="AX29" s="3"/>
      <c r="AY29" s="3"/>
      <c r="AZ29" s="3"/>
      <c r="BA29" s="3"/>
      <c r="BB29" s="3"/>
      <c r="BC29" s="3"/>
      <c r="BD29" s="3"/>
      <c r="BE29" s="3"/>
      <c r="BF29" s="3"/>
      <c r="BG29" s="3"/>
      <c r="BH29" s="3"/>
      <c r="BI29" s="3"/>
      <c r="BJ29" s="3"/>
      <c r="BK29" s="3"/>
      <c r="BL29" s="3"/>
      <c r="BM29" s="3"/>
      <c r="BN29" s="3"/>
      <c r="BO29" s="3"/>
      <c r="BP29" s="3"/>
      <c r="BQ29" s="3"/>
      <c r="BR29" s="3"/>
      <c r="BS29" s="3"/>
      <c r="BT29" s="3"/>
      <c r="BU29" s="3"/>
      <c r="BV29" s="3"/>
      <c r="BW29" s="3"/>
      <c r="BX29" s="3"/>
      <c r="BY29" s="3"/>
      <c r="BZ29" s="3"/>
      <c r="CA29" s="3"/>
      <c r="CB29" s="3"/>
      <c r="CC29" s="3"/>
      <c r="CD29" s="3"/>
      <c r="CE29" s="3"/>
      <c r="CF29" s="3"/>
      <c r="CG29" s="3"/>
      <c r="CH29" s="3"/>
      <c r="CI29" s="3"/>
      <c r="CJ29" s="3"/>
      <c r="CK29" s="3"/>
      <c r="CL29" s="3"/>
      <c r="CM29" s="3"/>
      <c r="CN29" s="3"/>
      <c r="CO29" s="3"/>
      <c r="CP29" s="3"/>
      <c r="CQ29" s="3"/>
      <c r="CR29" s="3"/>
      <c r="CS29" s="3"/>
      <c r="CT29" s="3"/>
      <c r="CU29" s="3"/>
      <c r="CV29" s="3"/>
      <c r="CW29" s="3"/>
      <c r="CX29" s="3"/>
      <c r="CY29" s="3"/>
      <c r="CZ29" s="3"/>
      <c r="DA29" s="3"/>
      <c r="DB29" s="3"/>
      <c r="DC29" s="3"/>
      <c r="DD29" s="3"/>
      <c r="DE29" s="3"/>
      <c r="DF29" s="3"/>
      <c r="DG29" s="3"/>
      <c r="DH29" s="3"/>
      <c r="DI29" s="3"/>
      <c r="DJ29" s="3"/>
      <c r="DK29" s="3"/>
      <c r="DL29" s="3"/>
      <c r="DM29" s="3"/>
      <c r="DN29" s="3"/>
      <c r="DO29" s="3"/>
      <c r="DP29" s="3"/>
      <c r="DQ29" s="3"/>
      <c r="DR29" s="3"/>
      <c r="DS29" s="3"/>
      <c r="DT29" s="3"/>
      <c r="DU29" s="3"/>
      <c r="DV29" s="3"/>
      <c r="DW29" s="3"/>
      <c r="DX29" s="3"/>
      <c r="DY29" s="3"/>
      <c r="DZ29" s="3"/>
      <c r="EA29" s="3"/>
      <c r="EB29" s="3"/>
      <c r="EC29" s="3"/>
      <c r="ED29" s="3"/>
      <c r="EE29" s="3"/>
      <c r="EF29" s="3"/>
      <c r="EG29" s="3"/>
      <c r="EH29" s="3"/>
      <c r="EI29" s="3"/>
      <c r="EJ29" s="3"/>
      <c r="EK29" s="3"/>
      <c r="EL29" s="3"/>
      <c r="EM29" s="3"/>
      <c r="EN29" s="3"/>
      <c r="EO29" s="3"/>
      <c r="EP29" s="3"/>
      <c r="EQ29" s="3"/>
      <c r="ER29" s="3"/>
      <c r="ES29" s="3"/>
      <c r="ET29" s="3"/>
      <c r="EU29" s="3"/>
      <c r="EV29" s="3"/>
      <c r="EW29" s="3"/>
      <c r="EX29" s="3"/>
      <c r="EY29" s="3"/>
      <c r="EZ29" s="3"/>
      <c r="FA29" s="3"/>
      <c r="FB29" s="3"/>
      <c r="FC29" s="3"/>
      <c r="FD29" s="3"/>
      <c r="FE29" s="3"/>
      <c r="FF29" s="3"/>
      <c r="FG29" s="3"/>
      <c r="FH29" s="3"/>
      <c r="FI29" s="3"/>
      <c r="FJ29" s="3"/>
      <c r="FK29" s="3"/>
      <c r="FL29" s="3"/>
      <c r="FM29" s="3"/>
      <c r="FN29" s="3"/>
      <c r="FO29" s="3"/>
      <c r="FP29" s="3"/>
      <c r="FQ29" s="3"/>
      <c r="FR29" s="3"/>
      <c r="FS29" s="3"/>
      <c r="FT29" s="3"/>
      <c r="FU29" s="3"/>
      <c r="FV29" s="3"/>
      <c r="FW29" s="3"/>
      <c r="FX29" s="3"/>
      <c r="FY29" s="3"/>
      <c r="FZ29" s="3"/>
      <c r="GA29" s="3"/>
      <c r="GB29" s="3"/>
      <c r="GC29" s="3"/>
      <c r="GD29" s="3"/>
      <c r="GE29" s="3"/>
      <c r="GF29" s="3"/>
      <c r="GG29" s="3"/>
      <c r="GH29" s="3"/>
      <c r="GI29" s="3"/>
      <c r="GJ29" s="3"/>
      <c r="GK29" s="3"/>
      <c r="GL29" s="3"/>
      <c r="GM29" s="3"/>
      <c r="GN29" s="3"/>
      <c r="GO29" s="3"/>
      <c r="GP29" s="3"/>
      <c r="GQ29" s="3"/>
      <c r="GR29" s="3"/>
      <c r="GS29" s="3"/>
      <c r="GT29" s="3"/>
      <c r="GU29" s="3"/>
      <c r="GV29" s="3"/>
      <c r="GW29" s="3"/>
      <c r="GX29" s="3"/>
      <c r="GY29" s="3"/>
      <c r="GZ29" s="3"/>
      <c r="HA29" s="3"/>
      <c r="HB29" s="3"/>
      <c r="HC29" s="3"/>
      <c r="HD29" s="3"/>
      <c r="HE29" s="3"/>
      <c r="HF29" s="3"/>
      <c r="HG29" s="3"/>
      <c r="HH29" s="3"/>
      <c r="HI29" s="3"/>
      <c r="HJ29" s="3"/>
      <c r="HK29" s="3"/>
      <c r="HL29" s="3"/>
      <c r="HM29" s="3"/>
      <c r="HN29" s="3"/>
      <c r="HO29" s="3"/>
      <c r="HP29" s="3"/>
      <c r="HQ29" s="3"/>
      <c r="HR29" s="3"/>
      <c r="HS29" s="3"/>
      <c r="HT29" s="3"/>
      <c r="HU29" s="3"/>
      <c r="HV29" s="3"/>
      <c r="HW29" s="3"/>
      <c r="HX29" s="3"/>
      <c r="HY29" s="3"/>
      <c r="HZ29" s="3"/>
      <c r="IA29" s="3"/>
      <c r="IB29" s="3"/>
      <c r="IC29" s="3"/>
      <c r="ID29" s="3"/>
      <c r="IE29" s="3"/>
      <c r="IF29" s="3"/>
      <c r="IG29" s="3"/>
      <c r="IH29" s="3"/>
      <c r="II29" s="3"/>
      <c r="IJ29" s="3"/>
      <c r="IK29" s="3"/>
      <c r="IL29" s="3"/>
      <c r="IM29" s="3"/>
      <c r="IN29" s="3"/>
      <c r="IO29" s="3"/>
      <c r="IP29" s="3"/>
      <c r="IQ29" s="3"/>
      <c r="IR29" s="3"/>
      <c r="IS29" s="3"/>
      <c r="IT29" s="3"/>
      <c r="IU29" s="3"/>
      <c r="IV29" s="3"/>
      <c r="IW29" s="3"/>
    </row>
    <row r="30" spans="1:257">
      <c r="A30" s="215" t="s">
        <v>348</v>
      </c>
      <c r="B30" s="162">
        <v>14</v>
      </c>
      <c r="C30" s="227">
        <v>13</v>
      </c>
      <c r="D30" s="162">
        <v>11</v>
      </c>
      <c r="E30" s="162">
        <v>10</v>
      </c>
      <c r="F30" s="162">
        <v>12</v>
      </c>
      <c r="G30" s="162">
        <v>16</v>
      </c>
      <c r="H30" s="162">
        <v>18</v>
      </c>
      <c r="I30" s="162">
        <v>18</v>
      </c>
      <c r="J30" s="162">
        <v>22</v>
      </c>
      <c r="K30" s="162">
        <v>21</v>
      </c>
      <c r="L30" s="162">
        <v>17</v>
      </c>
      <c r="M30" s="162">
        <v>19</v>
      </c>
      <c r="N30" s="162">
        <v>18</v>
      </c>
      <c r="O30" s="162">
        <v>18</v>
      </c>
      <c r="P30" s="162">
        <v>24</v>
      </c>
      <c r="Q30" s="10"/>
      <c r="R30" s="10"/>
      <c r="S30" s="10"/>
      <c r="T30" s="10"/>
      <c r="U30" s="10"/>
      <c r="V30" s="10"/>
      <c r="W30" s="10"/>
      <c r="X30" s="10"/>
      <c r="Y30" s="10"/>
      <c r="Z30" s="10"/>
      <c r="AA30" s="10"/>
      <c r="AB30" s="3"/>
      <c r="AC30" s="3"/>
      <c r="AD30" s="3"/>
      <c r="AE30" s="3"/>
      <c r="AF30" s="3"/>
      <c r="AG30" s="3"/>
      <c r="AH30" s="3"/>
      <c r="AI30" s="3"/>
      <c r="AJ30" s="3"/>
      <c r="AK30" s="3"/>
      <c r="AL30" s="3"/>
      <c r="AM30" s="3"/>
      <c r="AN30" s="3"/>
      <c r="AO30" s="3"/>
      <c r="AP30" s="3"/>
      <c r="AQ30" s="3"/>
      <c r="AR30" s="3"/>
      <c r="AS30" s="3"/>
      <c r="AT30" s="3"/>
      <c r="AU30" s="3"/>
      <c r="AV30" s="3"/>
      <c r="AW30" s="3"/>
      <c r="AX30" s="3"/>
      <c r="AY30" s="3"/>
      <c r="AZ30" s="3"/>
      <c r="BA30" s="3"/>
      <c r="BB30" s="3"/>
      <c r="BC30" s="3"/>
      <c r="BD30" s="3"/>
      <c r="BE30" s="3"/>
      <c r="BF30" s="3"/>
      <c r="BG30" s="3"/>
      <c r="BH30" s="3"/>
      <c r="BI30" s="3"/>
      <c r="BJ30" s="3"/>
      <c r="BK30" s="3"/>
      <c r="BL30" s="3"/>
      <c r="BM30" s="3"/>
      <c r="BN30" s="3"/>
      <c r="BO30" s="3"/>
      <c r="BP30" s="3"/>
      <c r="BQ30" s="3"/>
      <c r="BR30" s="3"/>
      <c r="BS30" s="3"/>
      <c r="BT30" s="3"/>
      <c r="BU30" s="3"/>
      <c r="BV30" s="3"/>
      <c r="BW30" s="3"/>
      <c r="BX30" s="3"/>
      <c r="BY30" s="3"/>
      <c r="BZ30" s="3"/>
      <c r="CA30" s="3"/>
      <c r="CB30" s="3"/>
      <c r="CC30" s="3"/>
      <c r="CD30" s="3"/>
      <c r="CE30" s="3"/>
      <c r="CF30" s="3"/>
      <c r="CG30" s="3"/>
      <c r="CH30" s="3"/>
      <c r="CI30" s="3"/>
      <c r="CJ30" s="3"/>
      <c r="CK30" s="3"/>
      <c r="CL30" s="3"/>
      <c r="CM30" s="3"/>
      <c r="CN30" s="3"/>
      <c r="CO30" s="3"/>
      <c r="CP30" s="3"/>
      <c r="CQ30" s="3"/>
      <c r="CR30" s="3"/>
      <c r="CS30" s="3"/>
      <c r="CT30" s="3"/>
      <c r="CU30" s="3"/>
      <c r="CV30" s="3"/>
      <c r="CW30" s="3"/>
      <c r="CX30" s="3"/>
      <c r="CY30" s="3"/>
      <c r="CZ30" s="3"/>
      <c r="DA30" s="3"/>
      <c r="DB30" s="3"/>
      <c r="DC30" s="3"/>
      <c r="DD30" s="3"/>
      <c r="DE30" s="3"/>
      <c r="DF30" s="3"/>
      <c r="DG30" s="3"/>
      <c r="DH30" s="3"/>
      <c r="DI30" s="3"/>
      <c r="DJ30" s="3"/>
      <c r="DK30" s="3"/>
      <c r="DL30" s="3"/>
      <c r="DM30" s="3"/>
      <c r="DN30" s="3"/>
      <c r="DO30" s="3"/>
      <c r="DP30" s="3"/>
      <c r="DQ30" s="3"/>
      <c r="DR30" s="3"/>
      <c r="DS30" s="3"/>
      <c r="DT30" s="3"/>
      <c r="DU30" s="3"/>
      <c r="DV30" s="3"/>
      <c r="DW30" s="3"/>
      <c r="DX30" s="3"/>
      <c r="DY30" s="3"/>
      <c r="DZ30" s="3"/>
      <c r="EA30" s="3"/>
      <c r="EB30" s="3"/>
      <c r="EC30" s="3"/>
      <c r="ED30" s="3"/>
      <c r="EE30" s="3"/>
      <c r="EF30" s="3"/>
      <c r="EG30" s="3"/>
      <c r="EH30" s="3"/>
      <c r="EI30" s="3"/>
      <c r="EJ30" s="3"/>
      <c r="EK30" s="3"/>
      <c r="EL30" s="3"/>
      <c r="EM30" s="3"/>
      <c r="EN30" s="3"/>
      <c r="EO30" s="3"/>
      <c r="EP30" s="3"/>
      <c r="EQ30" s="3"/>
      <c r="ER30" s="3"/>
      <c r="ES30" s="3"/>
      <c r="ET30" s="3"/>
      <c r="EU30" s="3"/>
      <c r="EV30" s="3"/>
      <c r="EW30" s="3"/>
      <c r="EX30" s="3"/>
      <c r="EY30" s="3"/>
      <c r="EZ30" s="3"/>
      <c r="FA30" s="3"/>
      <c r="FB30" s="3"/>
      <c r="FC30" s="3"/>
      <c r="FD30" s="3"/>
      <c r="FE30" s="3"/>
      <c r="FF30" s="3"/>
      <c r="FG30" s="3"/>
      <c r="FH30" s="3"/>
      <c r="FI30" s="3"/>
      <c r="FJ30" s="3"/>
      <c r="FK30" s="3"/>
      <c r="FL30" s="3"/>
      <c r="FM30" s="3"/>
      <c r="FN30" s="3"/>
      <c r="FO30" s="3"/>
      <c r="FP30" s="3"/>
      <c r="FQ30" s="3"/>
      <c r="FR30" s="3"/>
      <c r="FS30" s="3"/>
      <c r="FT30" s="3"/>
      <c r="FU30" s="3"/>
      <c r="FV30" s="3"/>
      <c r="FW30" s="3"/>
      <c r="FX30" s="3"/>
      <c r="FY30" s="3"/>
      <c r="FZ30" s="3"/>
      <c r="GA30" s="3"/>
      <c r="GB30" s="3"/>
      <c r="GC30" s="3"/>
      <c r="GD30" s="3"/>
      <c r="GE30" s="3"/>
      <c r="GF30" s="3"/>
      <c r="GG30" s="3"/>
      <c r="GH30" s="3"/>
      <c r="GI30" s="3"/>
      <c r="GJ30" s="3"/>
      <c r="GK30" s="3"/>
      <c r="GL30" s="3"/>
      <c r="GM30" s="3"/>
      <c r="GN30" s="3"/>
      <c r="GO30" s="3"/>
      <c r="GP30" s="3"/>
      <c r="GQ30" s="3"/>
      <c r="GR30" s="3"/>
      <c r="GS30" s="3"/>
      <c r="GT30" s="3"/>
      <c r="GU30" s="3"/>
      <c r="GV30" s="3"/>
      <c r="GW30" s="3"/>
      <c r="GX30" s="3"/>
      <c r="GY30" s="3"/>
      <c r="GZ30" s="3"/>
      <c r="HA30" s="3"/>
      <c r="HB30" s="3"/>
      <c r="HC30" s="3"/>
      <c r="HD30" s="3"/>
      <c r="HE30" s="3"/>
      <c r="HF30" s="3"/>
      <c r="HG30" s="3"/>
      <c r="HH30" s="3"/>
      <c r="HI30" s="3"/>
      <c r="HJ30" s="3"/>
      <c r="HK30" s="3"/>
      <c r="HL30" s="3"/>
      <c r="HM30" s="3"/>
      <c r="HN30" s="3"/>
      <c r="HO30" s="3"/>
      <c r="HP30" s="3"/>
      <c r="HQ30" s="3"/>
      <c r="HR30" s="3"/>
      <c r="HS30" s="3"/>
      <c r="HT30" s="3"/>
      <c r="HU30" s="3"/>
      <c r="HV30" s="3"/>
      <c r="HW30" s="3"/>
      <c r="HX30" s="3"/>
      <c r="HY30" s="3"/>
      <c r="HZ30" s="3"/>
      <c r="IA30" s="3"/>
      <c r="IB30" s="3"/>
      <c r="IC30" s="3"/>
      <c r="ID30" s="3"/>
      <c r="IE30" s="3"/>
      <c r="IF30" s="3"/>
      <c r="IG30" s="3"/>
      <c r="IH30" s="3"/>
      <c r="II30" s="3"/>
      <c r="IJ30" s="3"/>
      <c r="IK30" s="3"/>
      <c r="IL30" s="3"/>
      <c r="IM30" s="3"/>
      <c r="IN30" s="3"/>
      <c r="IO30" s="3"/>
      <c r="IP30" s="3"/>
      <c r="IQ30" s="3"/>
      <c r="IR30" s="3"/>
      <c r="IS30" s="3"/>
      <c r="IT30" s="3"/>
      <c r="IU30" s="3"/>
      <c r="IV30" s="3"/>
      <c r="IW30" s="3"/>
    </row>
    <row r="31" spans="1:257" ht="21" customHeight="1">
      <c r="A31" s="218" t="s">
        <v>343</v>
      </c>
      <c r="B31" s="162">
        <v>8</v>
      </c>
      <c r="C31" s="227">
        <v>7</v>
      </c>
      <c r="D31" s="162">
        <v>7</v>
      </c>
      <c r="E31" s="162">
        <v>8</v>
      </c>
      <c r="F31" s="162">
        <v>7</v>
      </c>
      <c r="G31" s="162">
        <v>6</v>
      </c>
      <c r="H31" s="162">
        <v>6</v>
      </c>
      <c r="I31" s="162">
        <v>6</v>
      </c>
      <c r="J31" s="162">
        <v>7</v>
      </c>
      <c r="K31" s="162">
        <v>4</v>
      </c>
      <c r="L31" s="162">
        <v>5</v>
      </c>
      <c r="M31" s="162">
        <v>4</v>
      </c>
      <c r="N31" s="162">
        <v>8</v>
      </c>
      <c r="O31" s="162">
        <v>9</v>
      </c>
      <c r="P31" s="162">
        <v>4</v>
      </c>
      <c r="Q31" s="10"/>
      <c r="R31" s="10"/>
      <c r="S31" s="10"/>
      <c r="T31" s="10"/>
      <c r="U31" s="10"/>
      <c r="V31" s="10"/>
      <c r="W31" s="10"/>
      <c r="X31" s="10"/>
      <c r="Y31" s="10"/>
      <c r="Z31" s="10"/>
      <c r="AA31" s="10"/>
      <c r="AB31" s="3"/>
      <c r="AC31" s="3"/>
      <c r="AD31" s="3"/>
      <c r="AE31" s="3"/>
      <c r="AF31" s="3"/>
      <c r="AG31" s="3"/>
      <c r="AH31" s="3"/>
      <c r="AI31" s="3"/>
      <c r="AJ31" s="3"/>
      <c r="AK31" s="3"/>
      <c r="AL31" s="3"/>
      <c r="AM31" s="3"/>
      <c r="AN31" s="3"/>
      <c r="AO31" s="3"/>
      <c r="AP31" s="3"/>
      <c r="AQ31" s="3"/>
      <c r="AR31" s="3"/>
      <c r="AS31" s="3"/>
      <c r="AT31" s="3"/>
      <c r="AU31" s="3"/>
      <c r="AV31" s="3"/>
      <c r="AW31" s="3"/>
      <c r="AX31" s="3"/>
      <c r="AY31" s="3"/>
      <c r="AZ31" s="3"/>
      <c r="BA31" s="3"/>
      <c r="BB31" s="3"/>
      <c r="BC31" s="3"/>
      <c r="BD31" s="3"/>
      <c r="BE31" s="3"/>
      <c r="BF31" s="3"/>
      <c r="BG31" s="3"/>
      <c r="BH31" s="3"/>
      <c r="BI31" s="3"/>
      <c r="BJ31" s="3"/>
      <c r="BK31" s="3"/>
      <c r="BL31" s="3"/>
      <c r="BM31" s="3"/>
      <c r="BN31" s="3"/>
      <c r="BO31" s="3"/>
      <c r="BP31" s="3"/>
      <c r="BQ31" s="3"/>
      <c r="BR31" s="3"/>
      <c r="BS31" s="3"/>
      <c r="BT31" s="3"/>
      <c r="BU31" s="3"/>
      <c r="BV31" s="3"/>
      <c r="BW31" s="3"/>
      <c r="BX31" s="3"/>
      <c r="BY31" s="3"/>
      <c r="BZ31" s="3"/>
      <c r="CA31" s="3"/>
      <c r="CB31" s="3"/>
      <c r="CC31" s="3"/>
      <c r="CD31" s="3"/>
      <c r="CE31" s="3"/>
      <c r="CF31" s="3"/>
      <c r="CG31" s="3"/>
      <c r="CH31" s="3"/>
      <c r="CI31" s="3"/>
      <c r="CJ31" s="3"/>
      <c r="CK31" s="3"/>
      <c r="CL31" s="3"/>
      <c r="CM31" s="3"/>
      <c r="CN31" s="3"/>
      <c r="CO31" s="3"/>
      <c r="CP31" s="3"/>
      <c r="CQ31" s="3"/>
      <c r="CR31" s="3"/>
      <c r="CS31" s="3"/>
      <c r="CT31" s="3"/>
      <c r="CU31" s="3"/>
      <c r="CV31" s="3"/>
      <c r="CW31" s="3"/>
      <c r="CX31" s="3"/>
      <c r="CY31" s="3"/>
      <c r="CZ31" s="3"/>
      <c r="DA31" s="3"/>
      <c r="DB31" s="3"/>
      <c r="DC31" s="3"/>
      <c r="DD31" s="3"/>
      <c r="DE31" s="3"/>
      <c r="DF31" s="3"/>
      <c r="DG31" s="3"/>
      <c r="DH31" s="3"/>
      <c r="DI31" s="3"/>
      <c r="DJ31" s="3"/>
      <c r="DK31" s="3"/>
      <c r="DL31" s="3"/>
      <c r="DM31" s="3"/>
      <c r="DN31" s="3"/>
      <c r="DO31" s="3"/>
      <c r="DP31" s="3"/>
      <c r="DQ31" s="3"/>
      <c r="DR31" s="3"/>
      <c r="DS31" s="3"/>
      <c r="DT31" s="3"/>
      <c r="DU31" s="3"/>
      <c r="DV31" s="3"/>
      <c r="DW31" s="3"/>
      <c r="DX31" s="3"/>
      <c r="DY31" s="3"/>
      <c r="DZ31" s="3"/>
      <c r="EA31" s="3"/>
      <c r="EB31" s="3"/>
      <c r="EC31" s="3"/>
      <c r="ED31" s="3"/>
      <c r="EE31" s="3"/>
      <c r="EF31" s="3"/>
      <c r="EG31" s="3"/>
      <c r="EH31" s="3"/>
      <c r="EI31" s="3"/>
      <c r="EJ31" s="3"/>
      <c r="EK31" s="3"/>
      <c r="EL31" s="3"/>
      <c r="EM31" s="3"/>
      <c r="EN31" s="3"/>
      <c r="EO31" s="3"/>
      <c r="EP31" s="3"/>
      <c r="EQ31" s="3"/>
      <c r="ER31" s="3"/>
      <c r="ES31" s="3"/>
      <c r="ET31" s="3"/>
      <c r="EU31" s="3"/>
      <c r="EV31" s="3"/>
      <c r="EW31" s="3"/>
      <c r="EX31" s="3"/>
      <c r="EY31" s="3"/>
      <c r="EZ31" s="3"/>
      <c r="FA31" s="3"/>
      <c r="FB31" s="3"/>
      <c r="FC31" s="3"/>
      <c r="FD31" s="3"/>
      <c r="FE31" s="3"/>
      <c r="FF31" s="3"/>
      <c r="FG31" s="3"/>
      <c r="FH31" s="3"/>
      <c r="FI31" s="3"/>
      <c r="FJ31" s="3"/>
      <c r="FK31" s="3"/>
      <c r="FL31" s="3"/>
      <c r="FM31" s="3"/>
      <c r="FN31" s="3"/>
      <c r="FO31" s="3"/>
      <c r="FP31" s="3"/>
      <c r="FQ31" s="3"/>
      <c r="FR31" s="3"/>
      <c r="FS31" s="3"/>
      <c r="FT31" s="3"/>
      <c r="FU31" s="3"/>
      <c r="FV31" s="3"/>
      <c r="FW31" s="3"/>
      <c r="FX31" s="3"/>
      <c r="FY31" s="3"/>
      <c r="FZ31" s="3"/>
      <c r="GA31" s="3"/>
      <c r="GB31" s="3"/>
      <c r="GC31" s="3"/>
      <c r="GD31" s="3"/>
      <c r="GE31" s="3"/>
      <c r="GF31" s="3"/>
      <c r="GG31" s="3"/>
      <c r="GH31" s="3"/>
      <c r="GI31" s="3"/>
      <c r="GJ31" s="3"/>
      <c r="GK31" s="3"/>
      <c r="GL31" s="3"/>
      <c r="GM31" s="3"/>
      <c r="GN31" s="3"/>
      <c r="GO31" s="3"/>
      <c r="GP31" s="3"/>
      <c r="GQ31" s="3"/>
      <c r="GR31" s="3"/>
      <c r="GS31" s="3"/>
      <c r="GT31" s="3"/>
      <c r="GU31" s="3"/>
      <c r="GV31" s="3"/>
      <c r="GW31" s="3"/>
      <c r="GX31" s="3"/>
      <c r="GY31" s="3"/>
      <c r="GZ31" s="3"/>
      <c r="HA31" s="3"/>
      <c r="HB31" s="3"/>
      <c r="HC31" s="3"/>
      <c r="HD31" s="3"/>
      <c r="HE31" s="3"/>
      <c r="HF31" s="3"/>
      <c r="HG31" s="3"/>
      <c r="HH31" s="3"/>
      <c r="HI31" s="3"/>
      <c r="HJ31" s="3"/>
      <c r="HK31" s="3"/>
      <c r="HL31" s="3"/>
      <c r="HM31" s="3"/>
      <c r="HN31" s="3"/>
      <c r="HO31" s="3"/>
      <c r="HP31" s="3"/>
      <c r="HQ31" s="3"/>
      <c r="HR31" s="3"/>
      <c r="HS31" s="3"/>
      <c r="HT31" s="3"/>
      <c r="HU31" s="3"/>
      <c r="HV31" s="3"/>
      <c r="HW31" s="3"/>
      <c r="HX31" s="3"/>
      <c r="HY31" s="3"/>
      <c r="HZ31" s="3"/>
      <c r="IA31" s="3"/>
      <c r="IB31" s="3"/>
      <c r="IC31" s="3"/>
      <c r="ID31" s="3"/>
      <c r="IE31" s="3"/>
      <c r="IF31" s="3"/>
      <c r="IG31" s="3"/>
      <c r="IH31" s="3"/>
      <c r="II31" s="3"/>
      <c r="IJ31" s="3"/>
      <c r="IK31" s="3"/>
      <c r="IL31" s="3"/>
      <c r="IM31" s="3"/>
      <c r="IN31" s="3"/>
      <c r="IO31" s="3"/>
      <c r="IP31" s="3"/>
      <c r="IQ31" s="3"/>
      <c r="IR31" s="3"/>
      <c r="IS31" s="3"/>
      <c r="IT31" s="3"/>
      <c r="IU31" s="3"/>
      <c r="IV31" s="3"/>
      <c r="IW31" s="3"/>
    </row>
    <row r="32" spans="1:257" s="136" customFormat="1">
      <c r="A32" s="69" t="s">
        <v>68</v>
      </c>
      <c r="B32" s="160">
        <f t="shared" ref="B32:P32" si="6">SUM(B33:B34)</f>
        <v>4128</v>
      </c>
      <c r="C32" s="160">
        <f t="shared" ref="C32" si="7">SUM(C33:C34)</f>
        <v>4083</v>
      </c>
      <c r="D32" s="160">
        <f t="shared" si="6"/>
        <v>3908</v>
      </c>
      <c r="E32" s="160">
        <f t="shared" si="6"/>
        <v>3823</v>
      </c>
      <c r="F32" s="160">
        <f t="shared" si="6"/>
        <v>3633</v>
      </c>
      <c r="G32" s="160">
        <f t="shared" si="6"/>
        <v>3542</v>
      </c>
      <c r="H32" s="160">
        <f t="shared" si="6"/>
        <v>3538</v>
      </c>
      <c r="I32" s="160">
        <f t="shared" si="6"/>
        <v>3419</v>
      </c>
      <c r="J32" s="160">
        <f t="shared" si="6"/>
        <v>3323</v>
      </c>
      <c r="K32" s="160">
        <f t="shared" si="6"/>
        <v>3245</v>
      </c>
      <c r="L32" s="160">
        <f t="shared" si="6"/>
        <v>3155</v>
      </c>
      <c r="M32" s="160">
        <f t="shared" si="6"/>
        <v>3161</v>
      </c>
      <c r="N32" s="160">
        <f t="shared" si="6"/>
        <v>3120</v>
      </c>
      <c r="O32" s="160">
        <f t="shared" si="6"/>
        <v>3115</v>
      </c>
      <c r="P32" s="160">
        <f t="shared" si="6"/>
        <v>3095</v>
      </c>
    </row>
    <row r="33" spans="1:257">
      <c r="A33" s="215" t="s">
        <v>229</v>
      </c>
      <c r="B33" s="162">
        <v>1806</v>
      </c>
      <c r="C33" s="227">
        <v>1704</v>
      </c>
      <c r="D33" s="162">
        <v>1541</v>
      </c>
      <c r="E33" s="162">
        <v>1420</v>
      </c>
      <c r="F33" s="162">
        <v>1242</v>
      </c>
      <c r="G33" s="162">
        <v>1132</v>
      </c>
      <c r="H33" s="162">
        <v>1053</v>
      </c>
      <c r="I33" s="162">
        <v>919</v>
      </c>
      <c r="J33" s="162">
        <v>823</v>
      </c>
      <c r="K33" s="162">
        <v>759</v>
      </c>
      <c r="L33" s="162">
        <v>664</v>
      </c>
      <c r="M33" s="162">
        <v>651</v>
      </c>
      <c r="N33" s="162">
        <v>617</v>
      </c>
      <c r="O33" s="162">
        <v>615</v>
      </c>
      <c r="P33" s="162">
        <v>592</v>
      </c>
      <c r="Q33" s="10"/>
      <c r="R33" s="10"/>
      <c r="S33" s="10"/>
      <c r="T33" s="10"/>
      <c r="U33" s="10"/>
      <c r="V33" s="10"/>
      <c r="W33" s="10"/>
      <c r="X33" s="10"/>
      <c r="Y33" s="10"/>
      <c r="Z33" s="10"/>
      <c r="AA33" s="10"/>
      <c r="AB33" s="3"/>
      <c r="AC33" s="3"/>
      <c r="AD33" s="3"/>
      <c r="AE33" s="3"/>
      <c r="AF33" s="3"/>
      <c r="AG33" s="3"/>
      <c r="AH33" s="3"/>
      <c r="AI33" s="3"/>
      <c r="AJ33" s="3"/>
      <c r="AK33" s="3"/>
      <c r="AL33" s="3"/>
      <c r="AM33" s="3"/>
      <c r="AN33" s="3"/>
      <c r="AO33" s="3"/>
      <c r="AP33" s="3"/>
      <c r="AQ33" s="3"/>
      <c r="AR33" s="3"/>
      <c r="AS33" s="3"/>
      <c r="AT33" s="3"/>
      <c r="AU33" s="3"/>
      <c r="AV33" s="3"/>
      <c r="AW33" s="3"/>
      <c r="AX33" s="3"/>
      <c r="AY33" s="3"/>
      <c r="AZ33" s="3"/>
      <c r="BA33" s="3"/>
      <c r="BB33" s="3"/>
      <c r="BC33" s="3"/>
      <c r="BD33" s="3"/>
      <c r="BE33" s="3"/>
      <c r="BF33" s="3"/>
      <c r="BG33" s="3"/>
      <c r="BH33" s="3"/>
      <c r="BI33" s="3"/>
      <c r="BJ33" s="3"/>
      <c r="BK33" s="3"/>
      <c r="BL33" s="3"/>
      <c r="BM33" s="3"/>
      <c r="BN33" s="3"/>
      <c r="BO33" s="3"/>
      <c r="BP33" s="3"/>
      <c r="BQ33" s="3"/>
      <c r="BR33" s="3"/>
      <c r="BS33" s="3"/>
      <c r="BT33" s="3"/>
      <c r="BU33" s="3"/>
      <c r="BV33" s="3"/>
      <c r="BW33" s="3"/>
      <c r="BX33" s="3"/>
      <c r="BY33" s="3"/>
      <c r="BZ33" s="3"/>
      <c r="CA33" s="3"/>
      <c r="CB33" s="3"/>
      <c r="CC33" s="3"/>
      <c r="CD33" s="3"/>
      <c r="CE33" s="3"/>
      <c r="CF33" s="3"/>
      <c r="CG33" s="3"/>
      <c r="CH33" s="3"/>
      <c r="CI33" s="3"/>
      <c r="CJ33" s="3"/>
      <c r="CK33" s="3"/>
      <c r="CL33" s="3"/>
      <c r="CM33" s="3"/>
      <c r="CN33" s="3"/>
      <c r="CO33" s="3"/>
      <c r="CP33" s="3"/>
      <c r="CQ33" s="3"/>
      <c r="CR33" s="3"/>
      <c r="CS33" s="3"/>
      <c r="CT33" s="3"/>
      <c r="CU33" s="3"/>
      <c r="CV33" s="3"/>
      <c r="CW33" s="3"/>
      <c r="CX33" s="3"/>
      <c r="CY33" s="3"/>
      <c r="CZ33" s="3"/>
      <c r="DA33" s="3"/>
      <c r="DB33" s="3"/>
      <c r="DC33" s="3"/>
      <c r="DD33" s="3"/>
      <c r="DE33" s="3"/>
      <c r="DF33" s="3"/>
      <c r="DG33" s="3"/>
      <c r="DH33" s="3"/>
      <c r="DI33" s="3"/>
      <c r="DJ33" s="3"/>
      <c r="DK33" s="3"/>
      <c r="DL33" s="3"/>
      <c r="DM33" s="3"/>
      <c r="DN33" s="3"/>
      <c r="DO33" s="3"/>
      <c r="DP33" s="3"/>
      <c r="DQ33" s="3"/>
      <c r="DR33" s="3"/>
      <c r="DS33" s="3"/>
      <c r="DT33" s="3"/>
      <c r="DU33" s="3"/>
      <c r="DV33" s="3"/>
      <c r="DW33" s="3"/>
      <c r="DX33" s="3"/>
      <c r="DY33" s="3"/>
      <c r="DZ33" s="3"/>
      <c r="EA33" s="3"/>
      <c r="EB33" s="3"/>
      <c r="EC33" s="3"/>
      <c r="ED33" s="3"/>
      <c r="EE33" s="3"/>
      <c r="EF33" s="3"/>
      <c r="EG33" s="3"/>
      <c r="EH33" s="3"/>
      <c r="EI33" s="3"/>
      <c r="EJ33" s="3"/>
      <c r="EK33" s="3"/>
      <c r="EL33" s="3"/>
      <c r="EM33" s="3"/>
      <c r="EN33" s="3"/>
      <c r="EO33" s="3"/>
      <c r="EP33" s="3"/>
      <c r="EQ33" s="3"/>
      <c r="ER33" s="3"/>
      <c r="ES33" s="3"/>
      <c r="ET33" s="3"/>
      <c r="EU33" s="3"/>
      <c r="EV33" s="3"/>
      <c r="EW33" s="3"/>
      <c r="EX33" s="3"/>
      <c r="EY33" s="3"/>
      <c r="EZ33" s="3"/>
      <c r="FA33" s="3"/>
      <c r="FB33" s="3"/>
      <c r="FC33" s="3"/>
      <c r="FD33" s="3"/>
      <c r="FE33" s="3"/>
      <c r="FF33" s="3"/>
      <c r="FG33" s="3"/>
      <c r="FH33" s="3"/>
      <c r="FI33" s="3"/>
      <c r="FJ33" s="3"/>
      <c r="FK33" s="3"/>
      <c r="FL33" s="3"/>
      <c r="FM33" s="3"/>
      <c r="FN33" s="3"/>
      <c r="FO33" s="3"/>
      <c r="FP33" s="3"/>
      <c r="FQ33" s="3"/>
      <c r="FR33" s="3"/>
      <c r="FS33" s="3"/>
      <c r="FT33" s="3"/>
      <c r="FU33" s="3"/>
      <c r="FV33" s="3"/>
      <c r="FW33" s="3"/>
      <c r="FX33" s="3"/>
      <c r="FY33" s="3"/>
      <c r="FZ33" s="3"/>
      <c r="GA33" s="3"/>
      <c r="GB33" s="3"/>
      <c r="GC33" s="3"/>
      <c r="GD33" s="3"/>
      <c r="GE33" s="3"/>
      <c r="GF33" s="3"/>
      <c r="GG33" s="3"/>
      <c r="GH33" s="3"/>
      <c r="GI33" s="3"/>
      <c r="GJ33" s="3"/>
      <c r="GK33" s="3"/>
      <c r="GL33" s="3"/>
      <c r="GM33" s="3"/>
      <c r="GN33" s="3"/>
      <c r="GO33" s="3"/>
      <c r="GP33" s="3"/>
      <c r="GQ33" s="3"/>
      <c r="GR33" s="3"/>
      <c r="GS33" s="3"/>
      <c r="GT33" s="3"/>
      <c r="GU33" s="3"/>
      <c r="GV33" s="3"/>
      <c r="GW33" s="3"/>
      <c r="GX33" s="3"/>
      <c r="GY33" s="3"/>
      <c r="GZ33" s="3"/>
      <c r="HA33" s="3"/>
      <c r="HB33" s="3"/>
      <c r="HC33" s="3"/>
      <c r="HD33" s="3"/>
      <c r="HE33" s="3"/>
      <c r="HF33" s="3"/>
      <c r="HG33" s="3"/>
      <c r="HH33" s="3"/>
      <c r="HI33" s="3"/>
      <c r="HJ33" s="3"/>
      <c r="HK33" s="3"/>
      <c r="HL33" s="3"/>
      <c r="HM33" s="3"/>
      <c r="HN33" s="3"/>
      <c r="HO33" s="3"/>
      <c r="HP33" s="3"/>
      <c r="HQ33" s="3"/>
      <c r="HR33" s="3"/>
      <c r="HS33" s="3"/>
      <c r="HT33" s="3"/>
      <c r="HU33" s="3"/>
      <c r="HV33" s="3"/>
      <c r="HW33" s="3"/>
      <c r="HX33" s="3"/>
      <c r="HY33" s="3"/>
      <c r="HZ33" s="3"/>
      <c r="IA33" s="3"/>
      <c r="IB33" s="3"/>
      <c r="IC33" s="3"/>
      <c r="ID33" s="3"/>
      <c r="IE33" s="3"/>
      <c r="IF33" s="3"/>
      <c r="IG33" s="3"/>
      <c r="IH33" s="3"/>
      <c r="II33" s="3"/>
      <c r="IJ33" s="3"/>
      <c r="IK33" s="3"/>
      <c r="IL33" s="3"/>
      <c r="IM33" s="3"/>
      <c r="IN33" s="3"/>
      <c r="IO33" s="3"/>
      <c r="IP33" s="3"/>
      <c r="IQ33" s="3"/>
      <c r="IR33" s="3"/>
      <c r="IS33" s="3"/>
      <c r="IT33" s="3"/>
      <c r="IU33" s="3"/>
      <c r="IV33" s="3"/>
      <c r="IW33" s="3"/>
    </row>
    <row r="34" spans="1:257" ht="21" customHeight="1">
      <c r="A34" s="232" t="s">
        <v>342</v>
      </c>
      <c r="B34" s="227">
        <v>2322</v>
      </c>
      <c r="C34" s="227">
        <v>2379</v>
      </c>
      <c r="D34" s="227">
        <v>2367</v>
      </c>
      <c r="E34" s="227">
        <v>2403</v>
      </c>
      <c r="F34" s="227">
        <v>2391</v>
      </c>
      <c r="G34" s="227">
        <v>2410</v>
      </c>
      <c r="H34" s="227">
        <v>2485</v>
      </c>
      <c r="I34" s="227">
        <v>2500</v>
      </c>
      <c r="J34" s="227">
        <v>2500</v>
      </c>
      <c r="K34" s="227">
        <v>2486</v>
      </c>
      <c r="L34" s="227">
        <v>2491</v>
      </c>
      <c r="M34" s="162">
        <v>2510</v>
      </c>
      <c r="N34" s="162">
        <v>2503</v>
      </c>
      <c r="O34" s="162">
        <v>2500</v>
      </c>
      <c r="P34" s="162">
        <v>2503</v>
      </c>
      <c r="Q34" s="10"/>
      <c r="R34" s="10"/>
      <c r="S34" s="10"/>
      <c r="T34" s="10"/>
      <c r="U34" s="10"/>
      <c r="V34" s="10"/>
      <c r="W34" s="10"/>
      <c r="X34" s="10"/>
      <c r="Y34" s="10"/>
      <c r="Z34" s="10"/>
      <c r="AA34" s="10"/>
      <c r="AB34" s="3"/>
      <c r="AC34" s="3"/>
      <c r="AD34" s="3"/>
      <c r="AE34" s="3"/>
      <c r="AF34" s="3"/>
      <c r="AG34" s="3"/>
      <c r="AH34" s="3"/>
      <c r="AI34" s="3"/>
      <c r="AJ34" s="3"/>
      <c r="AK34" s="3"/>
      <c r="AL34" s="3"/>
      <c r="AM34" s="3"/>
      <c r="AN34" s="3"/>
      <c r="AO34" s="3"/>
      <c r="AP34" s="3"/>
      <c r="AQ34" s="3"/>
      <c r="AR34" s="3"/>
      <c r="AS34" s="3"/>
      <c r="AT34" s="3"/>
      <c r="AU34" s="3"/>
      <c r="AV34" s="3"/>
      <c r="AW34" s="3"/>
      <c r="AX34" s="3"/>
      <c r="AY34" s="3"/>
      <c r="AZ34" s="3"/>
      <c r="BA34" s="3"/>
      <c r="BB34" s="3"/>
      <c r="BC34" s="3"/>
      <c r="BD34" s="3"/>
      <c r="BE34" s="3"/>
      <c r="BF34" s="3"/>
      <c r="BG34" s="3"/>
      <c r="BH34" s="3"/>
      <c r="BI34" s="3"/>
      <c r="BJ34" s="3"/>
      <c r="BK34" s="3"/>
      <c r="BL34" s="3"/>
      <c r="BM34" s="3"/>
      <c r="BN34" s="3"/>
      <c r="BO34" s="3"/>
      <c r="BP34" s="3"/>
      <c r="BQ34" s="3"/>
      <c r="BR34" s="3"/>
      <c r="BS34" s="3"/>
      <c r="BT34" s="3"/>
      <c r="BU34" s="3"/>
      <c r="BV34" s="3"/>
      <c r="BW34" s="3"/>
      <c r="BX34" s="3"/>
      <c r="BY34" s="3"/>
      <c r="BZ34" s="3"/>
      <c r="CA34" s="3"/>
      <c r="CB34" s="3"/>
      <c r="CC34" s="3"/>
      <c r="CD34" s="3"/>
      <c r="CE34" s="3"/>
      <c r="CF34" s="3"/>
      <c r="CG34" s="3"/>
      <c r="CH34" s="3"/>
      <c r="CI34" s="3"/>
      <c r="CJ34" s="3"/>
      <c r="CK34" s="3"/>
      <c r="CL34" s="3"/>
      <c r="CM34" s="3"/>
      <c r="CN34" s="3"/>
      <c r="CO34" s="3"/>
      <c r="CP34" s="3"/>
      <c r="CQ34" s="3"/>
      <c r="CR34" s="3"/>
      <c r="CS34" s="3"/>
      <c r="CT34" s="3"/>
      <c r="CU34" s="3"/>
      <c r="CV34" s="3"/>
      <c r="CW34" s="3"/>
      <c r="CX34" s="3"/>
      <c r="CY34" s="3"/>
      <c r="CZ34" s="3"/>
      <c r="DA34" s="3"/>
      <c r="DB34" s="3"/>
      <c r="DC34" s="3"/>
      <c r="DD34" s="3"/>
      <c r="DE34" s="3"/>
      <c r="DF34" s="3"/>
      <c r="DG34" s="3"/>
      <c r="DH34" s="3"/>
      <c r="DI34" s="3"/>
      <c r="DJ34" s="3"/>
      <c r="DK34" s="3"/>
      <c r="DL34" s="3"/>
      <c r="DM34" s="3"/>
      <c r="DN34" s="3"/>
      <c r="DO34" s="3"/>
      <c r="DP34" s="3"/>
      <c r="DQ34" s="3"/>
      <c r="DR34" s="3"/>
      <c r="DS34" s="3"/>
      <c r="DT34" s="3"/>
      <c r="DU34" s="3"/>
      <c r="DV34" s="3"/>
      <c r="DW34" s="3"/>
      <c r="DX34" s="3"/>
      <c r="DY34" s="3"/>
      <c r="DZ34" s="3"/>
      <c r="EA34" s="3"/>
      <c r="EB34" s="3"/>
      <c r="EC34" s="3"/>
      <c r="ED34" s="3"/>
      <c r="EE34" s="3"/>
      <c r="EF34" s="3"/>
      <c r="EG34" s="3"/>
      <c r="EH34" s="3"/>
      <c r="EI34" s="3"/>
      <c r="EJ34" s="3"/>
      <c r="EK34" s="3"/>
      <c r="EL34" s="3"/>
      <c r="EM34" s="3"/>
      <c r="EN34" s="3"/>
      <c r="EO34" s="3"/>
      <c r="EP34" s="3"/>
      <c r="EQ34" s="3"/>
      <c r="ER34" s="3"/>
      <c r="ES34" s="3"/>
      <c r="ET34" s="3"/>
      <c r="EU34" s="3"/>
      <c r="EV34" s="3"/>
      <c r="EW34" s="3"/>
      <c r="EX34" s="3"/>
      <c r="EY34" s="3"/>
      <c r="EZ34" s="3"/>
      <c r="FA34" s="3"/>
      <c r="FB34" s="3"/>
      <c r="FC34" s="3"/>
      <c r="FD34" s="3"/>
      <c r="FE34" s="3"/>
      <c r="FF34" s="3"/>
      <c r="FG34" s="3"/>
      <c r="FH34" s="3"/>
      <c r="FI34" s="3"/>
      <c r="FJ34" s="3"/>
      <c r="FK34" s="3"/>
      <c r="FL34" s="3"/>
      <c r="FM34" s="3"/>
      <c r="FN34" s="3"/>
      <c r="FO34" s="3"/>
      <c r="FP34" s="3"/>
      <c r="FQ34" s="3"/>
      <c r="FR34" s="3"/>
      <c r="FS34" s="3"/>
      <c r="FT34" s="3"/>
      <c r="FU34" s="3"/>
      <c r="FV34" s="3"/>
      <c r="FW34" s="3"/>
      <c r="FX34" s="3"/>
      <c r="FY34" s="3"/>
      <c r="FZ34" s="3"/>
      <c r="GA34" s="3"/>
      <c r="GB34" s="3"/>
      <c r="GC34" s="3"/>
      <c r="GD34" s="3"/>
      <c r="GE34" s="3"/>
      <c r="GF34" s="3"/>
      <c r="GG34" s="3"/>
      <c r="GH34" s="3"/>
      <c r="GI34" s="3"/>
      <c r="GJ34" s="3"/>
      <c r="GK34" s="3"/>
      <c r="GL34" s="3"/>
      <c r="GM34" s="3"/>
      <c r="GN34" s="3"/>
      <c r="GO34" s="3"/>
      <c r="GP34" s="3"/>
      <c r="GQ34" s="3"/>
      <c r="GR34" s="3"/>
      <c r="GS34" s="3"/>
      <c r="GT34" s="3"/>
      <c r="GU34" s="3"/>
      <c r="GV34" s="3"/>
      <c r="GW34" s="3"/>
      <c r="GX34" s="3"/>
      <c r="GY34" s="3"/>
      <c r="GZ34" s="3"/>
      <c r="HA34" s="3"/>
      <c r="HB34" s="3"/>
      <c r="HC34" s="3"/>
      <c r="HD34" s="3"/>
      <c r="HE34" s="3"/>
      <c r="HF34" s="3"/>
      <c r="HG34" s="3"/>
      <c r="HH34" s="3"/>
      <c r="HI34" s="3"/>
      <c r="HJ34" s="3"/>
      <c r="HK34" s="3"/>
      <c r="HL34" s="3"/>
      <c r="HM34" s="3"/>
      <c r="HN34" s="3"/>
      <c r="HO34" s="3"/>
      <c r="HP34" s="3"/>
      <c r="HQ34" s="3"/>
      <c r="HR34" s="3"/>
      <c r="HS34" s="3"/>
      <c r="HT34" s="3"/>
      <c r="HU34" s="3"/>
      <c r="HV34" s="3"/>
      <c r="HW34" s="3"/>
      <c r="HX34" s="3"/>
      <c r="HY34" s="3"/>
      <c r="HZ34" s="3"/>
      <c r="IA34" s="3"/>
      <c r="IB34" s="3"/>
      <c r="IC34" s="3"/>
      <c r="ID34" s="3"/>
      <c r="IE34" s="3"/>
      <c r="IF34" s="3"/>
      <c r="IG34" s="3"/>
      <c r="IH34" s="3"/>
      <c r="II34" s="3"/>
      <c r="IJ34" s="3"/>
      <c r="IK34" s="3"/>
      <c r="IL34" s="3"/>
      <c r="IM34" s="3"/>
      <c r="IN34" s="3"/>
      <c r="IO34" s="3"/>
      <c r="IP34" s="3"/>
      <c r="IQ34" s="3"/>
      <c r="IR34" s="3"/>
      <c r="IS34" s="3"/>
      <c r="IT34" s="3"/>
      <c r="IU34" s="3"/>
      <c r="IV34" s="3"/>
      <c r="IW34" s="3"/>
    </row>
    <row r="35" spans="1:257">
      <c r="A35" s="69" t="s">
        <v>67</v>
      </c>
      <c r="B35" s="160">
        <v>0</v>
      </c>
      <c r="C35" s="160">
        <v>0</v>
      </c>
      <c r="D35" s="160">
        <v>0</v>
      </c>
      <c r="E35" s="160">
        <v>0</v>
      </c>
      <c r="F35" s="160">
        <v>0</v>
      </c>
      <c r="G35" s="160">
        <v>0</v>
      </c>
      <c r="H35" s="160">
        <v>1</v>
      </c>
      <c r="I35" s="160">
        <v>1</v>
      </c>
      <c r="J35" s="160">
        <v>1</v>
      </c>
      <c r="K35" s="160">
        <v>0</v>
      </c>
      <c r="L35" s="160">
        <v>1</v>
      </c>
      <c r="M35" s="160">
        <v>1</v>
      </c>
      <c r="N35" s="160">
        <v>1</v>
      </c>
      <c r="O35" s="161" t="s">
        <v>53</v>
      </c>
      <c r="P35" s="161" t="s">
        <v>53</v>
      </c>
      <c r="Q35" s="10"/>
      <c r="R35" s="10"/>
      <c r="S35" s="10"/>
      <c r="T35" s="10"/>
      <c r="U35" s="10"/>
      <c r="V35" s="10"/>
      <c r="W35" s="10"/>
      <c r="X35" s="10"/>
      <c r="Y35" s="10"/>
      <c r="Z35" s="10"/>
      <c r="AA35" s="10"/>
      <c r="AB35" s="3"/>
      <c r="AC35" s="3"/>
      <c r="AD35" s="3"/>
      <c r="AE35" s="3"/>
      <c r="AF35" s="3"/>
      <c r="AG35" s="3"/>
      <c r="AH35" s="3"/>
      <c r="AI35" s="3"/>
      <c r="AJ35" s="3"/>
      <c r="AK35" s="3"/>
      <c r="AL35" s="3"/>
      <c r="AM35" s="3"/>
      <c r="AN35" s="3"/>
      <c r="AO35" s="3"/>
      <c r="AP35" s="3"/>
      <c r="AQ35" s="3"/>
      <c r="AR35" s="3"/>
      <c r="AS35" s="3"/>
      <c r="AT35" s="3"/>
      <c r="AU35" s="3"/>
      <c r="AV35" s="3"/>
      <c r="AW35" s="3"/>
      <c r="AX35" s="3"/>
      <c r="AY35" s="3"/>
      <c r="AZ35" s="3"/>
      <c r="BA35" s="3"/>
      <c r="BB35" s="3"/>
      <c r="BC35" s="3"/>
      <c r="BD35" s="3"/>
      <c r="BE35" s="3"/>
      <c r="BF35" s="3"/>
      <c r="BG35" s="3"/>
      <c r="BH35" s="3"/>
      <c r="BI35" s="3"/>
      <c r="BJ35" s="3"/>
      <c r="BK35" s="3"/>
      <c r="BL35" s="3"/>
      <c r="BM35" s="3"/>
      <c r="BN35" s="3"/>
      <c r="BO35" s="3"/>
      <c r="BP35" s="3"/>
      <c r="BQ35" s="3"/>
      <c r="BR35" s="3"/>
      <c r="BS35" s="3"/>
      <c r="BT35" s="3"/>
      <c r="BU35" s="3"/>
      <c r="BV35" s="3"/>
      <c r="BW35" s="3"/>
      <c r="BX35" s="3"/>
      <c r="BY35" s="3"/>
      <c r="BZ35" s="3"/>
      <c r="CA35" s="3"/>
      <c r="CB35" s="3"/>
      <c r="CC35" s="3"/>
      <c r="CD35" s="3"/>
      <c r="CE35" s="3"/>
      <c r="CF35" s="3"/>
      <c r="CG35" s="3"/>
      <c r="CH35" s="3"/>
      <c r="CI35" s="3"/>
      <c r="CJ35" s="3"/>
      <c r="CK35" s="3"/>
      <c r="CL35" s="3"/>
      <c r="CM35" s="3"/>
      <c r="CN35" s="3"/>
      <c r="CO35" s="3"/>
      <c r="CP35" s="3"/>
      <c r="CQ35" s="3"/>
      <c r="CR35" s="3"/>
      <c r="CS35" s="3"/>
      <c r="CT35" s="3"/>
      <c r="CU35" s="3"/>
      <c r="CV35" s="3"/>
      <c r="CW35" s="3"/>
      <c r="CX35" s="3"/>
      <c r="CY35" s="3"/>
      <c r="CZ35" s="3"/>
      <c r="DA35" s="3"/>
      <c r="DB35" s="3"/>
      <c r="DC35" s="3"/>
      <c r="DD35" s="3"/>
      <c r="DE35" s="3"/>
      <c r="DF35" s="3"/>
      <c r="DG35" s="3"/>
      <c r="DH35" s="3"/>
      <c r="DI35" s="3"/>
      <c r="DJ35" s="3"/>
      <c r="DK35" s="3"/>
      <c r="DL35" s="3"/>
      <c r="DM35" s="3"/>
      <c r="DN35" s="3"/>
      <c r="DO35" s="3"/>
      <c r="DP35" s="3"/>
      <c r="DQ35" s="3"/>
      <c r="DR35" s="3"/>
      <c r="DS35" s="3"/>
      <c r="DT35" s="3"/>
      <c r="DU35" s="3"/>
      <c r="DV35" s="3"/>
      <c r="DW35" s="3"/>
      <c r="DX35" s="3"/>
      <c r="DY35" s="3"/>
      <c r="DZ35" s="3"/>
      <c r="EA35" s="3"/>
      <c r="EB35" s="3"/>
      <c r="EC35" s="3"/>
      <c r="ED35" s="3"/>
      <c r="EE35" s="3"/>
      <c r="EF35" s="3"/>
      <c r="EG35" s="3"/>
      <c r="EH35" s="3"/>
      <c r="EI35" s="3"/>
      <c r="EJ35" s="3"/>
      <c r="EK35" s="3"/>
      <c r="EL35" s="3"/>
      <c r="EM35" s="3"/>
      <c r="EN35" s="3"/>
      <c r="EO35" s="3"/>
      <c r="EP35" s="3"/>
      <c r="EQ35" s="3"/>
      <c r="ER35" s="3"/>
      <c r="ES35" s="3"/>
      <c r="ET35" s="3"/>
      <c r="EU35" s="3"/>
      <c r="EV35" s="3"/>
      <c r="EW35" s="3"/>
      <c r="EX35" s="3"/>
      <c r="EY35" s="3"/>
      <c r="EZ35" s="3"/>
      <c r="FA35" s="3"/>
      <c r="FB35" s="3"/>
      <c r="FC35" s="3"/>
      <c r="FD35" s="3"/>
      <c r="FE35" s="3"/>
      <c r="FF35" s="3"/>
      <c r="FG35" s="3"/>
      <c r="FH35" s="3"/>
      <c r="FI35" s="3"/>
      <c r="FJ35" s="3"/>
      <c r="FK35" s="3"/>
      <c r="FL35" s="3"/>
      <c r="FM35" s="3"/>
      <c r="FN35" s="3"/>
      <c r="FO35" s="3"/>
      <c r="FP35" s="3"/>
      <c r="FQ35" s="3"/>
      <c r="FR35" s="3"/>
      <c r="FS35" s="3"/>
      <c r="FT35" s="3"/>
      <c r="FU35" s="3"/>
      <c r="FV35" s="3"/>
      <c r="FW35" s="3"/>
      <c r="FX35" s="3"/>
      <c r="FY35" s="3"/>
      <c r="FZ35" s="3"/>
      <c r="GA35" s="3"/>
      <c r="GB35" s="3"/>
      <c r="GC35" s="3"/>
      <c r="GD35" s="3"/>
      <c r="GE35" s="3"/>
      <c r="GF35" s="3"/>
      <c r="GG35" s="3"/>
      <c r="GH35" s="3"/>
      <c r="GI35" s="3"/>
      <c r="GJ35" s="3"/>
      <c r="GK35" s="3"/>
      <c r="GL35" s="3"/>
      <c r="GM35" s="3"/>
      <c r="GN35" s="3"/>
      <c r="GO35" s="3"/>
      <c r="GP35" s="3"/>
      <c r="GQ35" s="3"/>
      <c r="GR35" s="3"/>
      <c r="GS35" s="3"/>
      <c r="GT35" s="3"/>
      <c r="GU35" s="3"/>
      <c r="GV35" s="3"/>
      <c r="GW35" s="3"/>
      <c r="GX35" s="3"/>
      <c r="GY35" s="3"/>
      <c r="GZ35" s="3"/>
      <c r="HA35" s="3"/>
      <c r="HB35" s="3"/>
      <c r="HC35" s="3"/>
      <c r="HD35" s="3"/>
      <c r="HE35" s="3"/>
      <c r="HF35" s="3"/>
      <c r="HG35" s="3"/>
      <c r="HH35" s="3"/>
      <c r="HI35" s="3"/>
      <c r="HJ35" s="3"/>
      <c r="HK35" s="3"/>
      <c r="HL35" s="3"/>
      <c r="HM35" s="3"/>
      <c r="HN35" s="3"/>
      <c r="HO35" s="3"/>
      <c r="HP35" s="3"/>
      <c r="HQ35" s="3"/>
      <c r="HR35" s="3"/>
      <c r="HS35" s="3"/>
      <c r="HT35" s="3"/>
      <c r="HU35" s="3"/>
      <c r="HV35" s="3"/>
      <c r="HW35" s="3"/>
      <c r="HX35" s="3"/>
      <c r="HY35" s="3"/>
      <c r="HZ35" s="3"/>
      <c r="IA35" s="3"/>
      <c r="IB35" s="3"/>
      <c r="IC35" s="3"/>
      <c r="ID35" s="3"/>
      <c r="IE35" s="3"/>
      <c r="IF35" s="3"/>
      <c r="IG35" s="3"/>
      <c r="IH35" s="3"/>
      <c r="II35" s="3"/>
      <c r="IJ35" s="3"/>
      <c r="IK35" s="3"/>
      <c r="IL35" s="3"/>
      <c r="IM35" s="3"/>
      <c r="IN35" s="3"/>
      <c r="IO35" s="3"/>
      <c r="IP35" s="3"/>
      <c r="IQ35" s="3"/>
      <c r="IR35" s="3"/>
      <c r="IS35" s="3"/>
      <c r="IT35" s="3"/>
      <c r="IU35" s="3"/>
      <c r="IV35" s="3"/>
      <c r="IW35" s="3"/>
    </row>
    <row r="36" spans="1:257">
      <c r="A36" s="69" t="s">
        <v>66</v>
      </c>
      <c r="B36" s="160">
        <v>1</v>
      </c>
      <c r="C36" s="160">
        <v>1</v>
      </c>
      <c r="D36" s="160">
        <v>1</v>
      </c>
      <c r="E36" s="160">
        <v>1</v>
      </c>
      <c r="F36" s="160">
        <v>1</v>
      </c>
      <c r="G36" s="160">
        <v>3</v>
      </c>
      <c r="H36" s="160">
        <v>3</v>
      </c>
      <c r="I36" s="160">
        <v>4</v>
      </c>
      <c r="J36" s="160">
        <v>2</v>
      </c>
      <c r="K36" s="160">
        <v>3</v>
      </c>
      <c r="L36" s="160">
        <v>5</v>
      </c>
      <c r="M36" s="160">
        <v>5</v>
      </c>
      <c r="N36" s="160">
        <v>4</v>
      </c>
      <c r="O36" s="160">
        <v>1</v>
      </c>
      <c r="P36" s="160">
        <v>3</v>
      </c>
      <c r="Q36" s="10"/>
      <c r="R36" s="10"/>
      <c r="S36" s="10"/>
      <c r="T36" s="10"/>
      <c r="U36" s="10"/>
      <c r="V36" s="10"/>
      <c r="W36" s="10"/>
      <c r="X36" s="10"/>
      <c r="Y36" s="10"/>
      <c r="Z36" s="10"/>
      <c r="AA36" s="10"/>
      <c r="AB36" s="3"/>
      <c r="AC36" s="3"/>
      <c r="AD36" s="3"/>
      <c r="AE36" s="3"/>
      <c r="AF36" s="3"/>
      <c r="AG36" s="3"/>
      <c r="AH36" s="3"/>
      <c r="AI36" s="3"/>
      <c r="AJ36" s="3"/>
      <c r="AK36" s="3"/>
      <c r="AL36" s="3"/>
      <c r="AM36" s="3"/>
      <c r="AN36" s="3"/>
      <c r="AO36" s="3"/>
      <c r="AP36" s="3"/>
      <c r="AQ36" s="3"/>
      <c r="AR36" s="3"/>
      <c r="AS36" s="3"/>
      <c r="AT36" s="3"/>
      <c r="AU36" s="3"/>
      <c r="AV36" s="3"/>
      <c r="AW36" s="3"/>
      <c r="AX36" s="3"/>
      <c r="AY36" s="3"/>
      <c r="AZ36" s="3"/>
      <c r="BA36" s="3"/>
      <c r="BB36" s="3"/>
      <c r="BC36" s="3"/>
      <c r="BD36" s="3"/>
      <c r="BE36" s="3"/>
      <c r="BF36" s="3"/>
      <c r="BG36" s="3"/>
      <c r="BH36" s="3"/>
      <c r="BI36" s="3"/>
      <c r="BJ36" s="3"/>
      <c r="BK36" s="3"/>
      <c r="BL36" s="3"/>
      <c r="BM36" s="3"/>
      <c r="BN36" s="3"/>
      <c r="BO36" s="3"/>
      <c r="BP36" s="3"/>
      <c r="BQ36" s="3"/>
      <c r="BR36" s="3"/>
      <c r="BS36" s="3"/>
      <c r="BT36" s="3"/>
      <c r="BU36" s="3"/>
      <c r="BV36" s="3"/>
      <c r="BW36" s="3"/>
      <c r="BX36" s="3"/>
      <c r="BY36" s="3"/>
      <c r="BZ36" s="3"/>
      <c r="CA36" s="3"/>
      <c r="CB36" s="3"/>
      <c r="CC36" s="3"/>
      <c r="CD36" s="3"/>
      <c r="CE36" s="3"/>
      <c r="CF36" s="3"/>
      <c r="CG36" s="3"/>
      <c r="CH36" s="3"/>
      <c r="CI36" s="3"/>
      <c r="CJ36" s="3"/>
      <c r="CK36" s="3"/>
      <c r="CL36" s="3"/>
      <c r="CM36" s="3"/>
      <c r="CN36" s="3"/>
      <c r="CO36" s="3"/>
      <c r="CP36" s="3"/>
      <c r="CQ36" s="3"/>
      <c r="CR36" s="3"/>
      <c r="CS36" s="3"/>
      <c r="CT36" s="3"/>
      <c r="CU36" s="3"/>
      <c r="CV36" s="3"/>
      <c r="CW36" s="3"/>
      <c r="CX36" s="3"/>
      <c r="CY36" s="3"/>
      <c r="CZ36" s="3"/>
      <c r="DA36" s="3"/>
      <c r="DB36" s="3"/>
      <c r="DC36" s="3"/>
      <c r="DD36" s="3"/>
      <c r="DE36" s="3"/>
      <c r="DF36" s="3"/>
      <c r="DG36" s="3"/>
      <c r="DH36" s="3"/>
      <c r="DI36" s="3"/>
      <c r="DJ36" s="3"/>
      <c r="DK36" s="3"/>
      <c r="DL36" s="3"/>
      <c r="DM36" s="3"/>
      <c r="DN36" s="3"/>
      <c r="DO36" s="3"/>
      <c r="DP36" s="3"/>
      <c r="DQ36" s="3"/>
      <c r="DR36" s="3"/>
      <c r="DS36" s="3"/>
      <c r="DT36" s="3"/>
      <c r="DU36" s="3"/>
      <c r="DV36" s="3"/>
      <c r="DW36" s="3"/>
      <c r="DX36" s="3"/>
      <c r="DY36" s="3"/>
      <c r="DZ36" s="3"/>
      <c r="EA36" s="3"/>
      <c r="EB36" s="3"/>
      <c r="EC36" s="3"/>
      <c r="ED36" s="3"/>
      <c r="EE36" s="3"/>
      <c r="EF36" s="3"/>
      <c r="EG36" s="3"/>
      <c r="EH36" s="3"/>
      <c r="EI36" s="3"/>
      <c r="EJ36" s="3"/>
      <c r="EK36" s="3"/>
      <c r="EL36" s="3"/>
      <c r="EM36" s="3"/>
      <c r="EN36" s="3"/>
      <c r="EO36" s="3"/>
      <c r="EP36" s="3"/>
      <c r="EQ36" s="3"/>
      <c r="ER36" s="3"/>
      <c r="ES36" s="3"/>
      <c r="ET36" s="3"/>
      <c r="EU36" s="3"/>
      <c r="EV36" s="3"/>
      <c r="EW36" s="3"/>
      <c r="EX36" s="3"/>
      <c r="EY36" s="3"/>
      <c r="EZ36" s="3"/>
      <c r="FA36" s="3"/>
      <c r="FB36" s="3"/>
      <c r="FC36" s="3"/>
      <c r="FD36" s="3"/>
      <c r="FE36" s="3"/>
      <c r="FF36" s="3"/>
      <c r="FG36" s="3"/>
      <c r="FH36" s="3"/>
      <c r="FI36" s="3"/>
      <c r="FJ36" s="3"/>
      <c r="FK36" s="3"/>
      <c r="FL36" s="3"/>
      <c r="FM36" s="3"/>
      <c r="FN36" s="3"/>
      <c r="FO36" s="3"/>
      <c r="FP36" s="3"/>
      <c r="FQ36" s="3"/>
      <c r="FR36" s="3"/>
      <c r="FS36" s="3"/>
      <c r="FT36" s="3"/>
      <c r="FU36" s="3"/>
      <c r="FV36" s="3"/>
      <c r="FW36" s="3"/>
      <c r="FX36" s="3"/>
      <c r="FY36" s="3"/>
      <c r="FZ36" s="3"/>
      <c r="GA36" s="3"/>
      <c r="GB36" s="3"/>
      <c r="GC36" s="3"/>
      <c r="GD36" s="3"/>
      <c r="GE36" s="3"/>
      <c r="GF36" s="3"/>
      <c r="GG36" s="3"/>
      <c r="GH36" s="3"/>
      <c r="GI36" s="3"/>
      <c r="GJ36" s="3"/>
      <c r="GK36" s="3"/>
      <c r="GL36" s="3"/>
      <c r="GM36" s="3"/>
      <c r="GN36" s="3"/>
      <c r="GO36" s="3"/>
      <c r="GP36" s="3"/>
      <c r="GQ36" s="3"/>
      <c r="GR36" s="3"/>
      <c r="GS36" s="3"/>
      <c r="GT36" s="3"/>
      <c r="GU36" s="3"/>
      <c r="GV36" s="3"/>
      <c r="GW36" s="3"/>
      <c r="GX36" s="3"/>
      <c r="GY36" s="3"/>
      <c r="GZ36" s="3"/>
      <c r="HA36" s="3"/>
      <c r="HB36" s="3"/>
      <c r="HC36" s="3"/>
      <c r="HD36" s="3"/>
      <c r="HE36" s="3"/>
      <c r="HF36" s="3"/>
      <c r="HG36" s="3"/>
      <c r="HH36" s="3"/>
      <c r="HI36" s="3"/>
      <c r="HJ36" s="3"/>
      <c r="HK36" s="3"/>
      <c r="HL36" s="3"/>
      <c r="HM36" s="3"/>
      <c r="HN36" s="3"/>
      <c r="HO36" s="3"/>
      <c r="HP36" s="3"/>
      <c r="HQ36" s="3"/>
      <c r="HR36" s="3"/>
      <c r="HS36" s="3"/>
      <c r="HT36" s="3"/>
      <c r="HU36" s="3"/>
      <c r="HV36" s="3"/>
      <c r="HW36" s="3"/>
      <c r="HX36" s="3"/>
      <c r="HY36" s="3"/>
      <c r="HZ36" s="3"/>
      <c r="IA36" s="3"/>
      <c r="IB36" s="3"/>
      <c r="IC36" s="3"/>
      <c r="ID36" s="3"/>
      <c r="IE36" s="3"/>
      <c r="IF36" s="3"/>
      <c r="IG36" s="3"/>
      <c r="IH36" s="3"/>
      <c r="II36" s="3"/>
      <c r="IJ36" s="3"/>
      <c r="IK36" s="3"/>
      <c r="IL36" s="3"/>
      <c r="IM36" s="3"/>
      <c r="IN36" s="3"/>
      <c r="IO36" s="3"/>
      <c r="IP36" s="3"/>
      <c r="IQ36" s="3"/>
      <c r="IR36" s="3"/>
      <c r="IS36" s="3"/>
      <c r="IT36" s="3"/>
      <c r="IU36" s="3"/>
      <c r="IV36" s="3"/>
      <c r="IW36" s="3"/>
    </row>
    <row r="37" spans="1:257">
      <c r="A37" s="146" t="s">
        <v>65</v>
      </c>
      <c r="B37" s="159">
        <v>8</v>
      </c>
      <c r="C37" s="159">
        <v>6</v>
      </c>
      <c r="D37" s="159">
        <v>6</v>
      </c>
      <c r="E37" s="159">
        <v>7</v>
      </c>
      <c r="F37" s="159">
        <v>9</v>
      </c>
      <c r="G37" s="159">
        <v>9</v>
      </c>
      <c r="H37" s="159">
        <v>10</v>
      </c>
      <c r="I37" s="159">
        <v>11</v>
      </c>
      <c r="J37" s="159">
        <v>9</v>
      </c>
      <c r="K37" s="159">
        <v>10</v>
      </c>
      <c r="L37" s="159">
        <v>9</v>
      </c>
      <c r="M37" s="159">
        <v>11</v>
      </c>
      <c r="N37" s="159">
        <v>14</v>
      </c>
      <c r="O37" s="159">
        <v>15</v>
      </c>
      <c r="P37" s="159">
        <v>10</v>
      </c>
      <c r="Q37" s="10"/>
      <c r="R37" s="10"/>
      <c r="S37" s="10"/>
      <c r="T37" s="10"/>
      <c r="U37" s="10"/>
      <c r="V37" s="10"/>
      <c r="W37" s="10"/>
      <c r="X37" s="10"/>
      <c r="Y37" s="10"/>
      <c r="Z37" s="10"/>
      <c r="AA37" s="10"/>
      <c r="AB37" s="3"/>
      <c r="AC37" s="3"/>
      <c r="AD37" s="3"/>
      <c r="AE37" s="3"/>
      <c r="AF37" s="3"/>
      <c r="AG37" s="3"/>
      <c r="AH37" s="3"/>
      <c r="AI37" s="3"/>
      <c r="AJ37" s="3"/>
      <c r="AK37" s="3"/>
      <c r="AL37" s="3"/>
      <c r="AM37" s="3"/>
      <c r="AN37" s="3"/>
      <c r="AO37" s="3"/>
      <c r="AP37" s="3"/>
      <c r="AQ37" s="3"/>
      <c r="AR37" s="3"/>
      <c r="AS37" s="3"/>
      <c r="AT37" s="3"/>
      <c r="AU37" s="3"/>
      <c r="AV37" s="3"/>
      <c r="AW37" s="3"/>
      <c r="AX37" s="3"/>
      <c r="AY37" s="3"/>
      <c r="AZ37" s="3"/>
      <c r="BA37" s="3"/>
      <c r="BB37" s="3"/>
      <c r="BC37" s="3"/>
      <c r="BD37" s="3"/>
      <c r="BE37" s="3"/>
      <c r="BF37" s="3"/>
      <c r="BG37" s="3"/>
      <c r="BH37" s="3"/>
      <c r="BI37" s="3"/>
      <c r="BJ37" s="3"/>
      <c r="BK37" s="3"/>
      <c r="BL37" s="3"/>
      <c r="BM37" s="3"/>
      <c r="BN37" s="3"/>
      <c r="BO37" s="3"/>
      <c r="BP37" s="3"/>
      <c r="BQ37" s="3"/>
      <c r="BR37" s="3"/>
      <c r="BS37" s="3"/>
      <c r="BT37" s="3"/>
      <c r="BU37" s="3"/>
      <c r="BV37" s="3"/>
      <c r="BW37" s="3"/>
      <c r="BX37" s="3"/>
      <c r="BY37" s="3"/>
      <c r="BZ37" s="3"/>
      <c r="CA37" s="3"/>
      <c r="CB37" s="3"/>
      <c r="CC37" s="3"/>
      <c r="CD37" s="3"/>
      <c r="CE37" s="3"/>
      <c r="CF37" s="3"/>
      <c r="CG37" s="3"/>
      <c r="CH37" s="3"/>
      <c r="CI37" s="3"/>
      <c r="CJ37" s="3"/>
      <c r="CK37" s="3"/>
      <c r="CL37" s="3"/>
      <c r="CM37" s="3"/>
      <c r="CN37" s="3"/>
      <c r="CO37" s="3"/>
      <c r="CP37" s="3"/>
      <c r="CQ37" s="3"/>
      <c r="CR37" s="3"/>
      <c r="CS37" s="3"/>
      <c r="CT37" s="3"/>
      <c r="CU37" s="3"/>
      <c r="CV37" s="3"/>
      <c r="CW37" s="3"/>
      <c r="CX37" s="3"/>
      <c r="CY37" s="3"/>
      <c r="CZ37" s="3"/>
      <c r="DA37" s="3"/>
      <c r="DB37" s="3"/>
      <c r="DC37" s="3"/>
      <c r="DD37" s="3"/>
      <c r="DE37" s="3"/>
      <c r="DF37" s="3"/>
      <c r="DG37" s="3"/>
      <c r="DH37" s="3"/>
      <c r="DI37" s="3"/>
      <c r="DJ37" s="3"/>
      <c r="DK37" s="3"/>
      <c r="DL37" s="3"/>
      <c r="DM37" s="3"/>
      <c r="DN37" s="3"/>
      <c r="DO37" s="3"/>
      <c r="DP37" s="3"/>
      <c r="DQ37" s="3"/>
      <c r="DR37" s="3"/>
      <c r="DS37" s="3"/>
      <c r="DT37" s="3"/>
      <c r="DU37" s="3"/>
      <c r="DV37" s="3"/>
      <c r="DW37" s="3"/>
      <c r="DX37" s="3"/>
      <c r="DY37" s="3"/>
      <c r="DZ37" s="3"/>
      <c r="EA37" s="3"/>
      <c r="EB37" s="3"/>
      <c r="EC37" s="3"/>
      <c r="ED37" s="3"/>
      <c r="EE37" s="3"/>
      <c r="EF37" s="3"/>
      <c r="EG37" s="3"/>
      <c r="EH37" s="3"/>
      <c r="EI37" s="3"/>
      <c r="EJ37" s="3"/>
      <c r="EK37" s="3"/>
      <c r="EL37" s="3"/>
      <c r="EM37" s="3"/>
      <c r="EN37" s="3"/>
      <c r="EO37" s="3"/>
      <c r="EP37" s="3"/>
      <c r="EQ37" s="3"/>
      <c r="ER37" s="3"/>
      <c r="ES37" s="3"/>
      <c r="ET37" s="3"/>
      <c r="EU37" s="3"/>
      <c r="EV37" s="3"/>
      <c r="EW37" s="3"/>
      <c r="EX37" s="3"/>
      <c r="EY37" s="3"/>
      <c r="EZ37" s="3"/>
      <c r="FA37" s="3"/>
      <c r="FB37" s="3"/>
      <c r="FC37" s="3"/>
      <c r="FD37" s="3"/>
      <c r="FE37" s="3"/>
      <c r="FF37" s="3"/>
      <c r="FG37" s="3"/>
      <c r="FH37" s="3"/>
      <c r="FI37" s="3"/>
      <c r="FJ37" s="3"/>
      <c r="FK37" s="3"/>
      <c r="FL37" s="3"/>
      <c r="FM37" s="3"/>
      <c r="FN37" s="3"/>
      <c r="FO37" s="3"/>
      <c r="FP37" s="3"/>
      <c r="FQ37" s="3"/>
      <c r="FR37" s="3"/>
      <c r="FS37" s="3"/>
      <c r="FT37" s="3"/>
      <c r="FU37" s="3"/>
      <c r="FV37" s="3"/>
      <c r="FW37" s="3"/>
      <c r="FX37" s="3"/>
      <c r="FY37" s="3"/>
      <c r="FZ37" s="3"/>
      <c r="GA37" s="3"/>
      <c r="GB37" s="3"/>
      <c r="GC37" s="3"/>
      <c r="GD37" s="3"/>
      <c r="GE37" s="3"/>
      <c r="GF37" s="3"/>
      <c r="GG37" s="3"/>
      <c r="GH37" s="3"/>
      <c r="GI37" s="3"/>
      <c r="GJ37" s="3"/>
      <c r="GK37" s="3"/>
      <c r="GL37" s="3"/>
      <c r="GM37" s="3"/>
      <c r="GN37" s="3"/>
      <c r="GO37" s="3"/>
      <c r="GP37" s="3"/>
      <c r="GQ37" s="3"/>
      <c r="GR37" s="3"/>
      <c r="GS37" s="3"/>
      <c r="GT37" s="3"/>
      <c r="GU37" s="3"/>
      <c r="GV37" s="3"/>
      <c r="GW37" s="3"/>
      <c r="GX37" s="3"/>
      <c r="GY37" s="3"/>
      <c r="GZ37" s="3"/>
      <c r="HA37" s="3"/>
      <c r="HB37" s="3"/>
      <c r="HC37" s="3"/>
      <c r="HD37" s="3"/>
      <c r="HE37" s="3"/>
      <c r="HF37" s="3"/>
      <c r="HG37" s="3"/>
      <c r="HH37" s="3"/>
      <c r="HI37" s="3"/>
      <c r="HJ37" s="3"/>
      <c r="HK37" s="3"/>
      <c r="HL37" s="3"/>
      <c r="HM37" s="3"/>
      <c r="HN37" s="3"/>
      <c r="HO37" s="3"/>
      <c r="HP37" s="3"/>
      <c r="HQ37" s="3"/>
      <c r="HR37" s="3"/>
      <c r="HS37" s="3"/>
      <c r="HT37" s="3"/>
      <c r="HU37" s="3"/>
      <c r="HV37" s="3"/>
      <c r="HW37" s="3"/>
      <c r="HX37" s="3"/>
      <c r="HY37" s="3"/>
      <c r="HZ37" s="3"/>
      <c r="IA37" s="3"/>
      <c r="IB37" s="3"/>
      <c r="IC37" s="3"/>
      <c r="ID37" s="3"/>
      <c r="IE37" s="3"/>
      <c r="IF37" s="3"/>
      <c r="IG37" s="3"/>
      <c r="IH37" s="3"/>
      <c r="II37" s="3"/>
      <c r="IJ37" s="3"/>
      <c r="IK37" s="3"/>
      <c r="IL37" s="3"/>
      <c r="IM37" s="3"/>
      <c r="IN37" s="3"/>
      <c r="IO37" s="3"/>
      <c r="IP37" s="3"/>
      <c r="IQ37" s="3"/>
      <c r="IR37" s="3"/>
      <c r="IS37" s="3"/>
      <c r="IT37" s="3"/>
      <c r="IU37" s="3"/>
      <c r="IV37" s="3"/>
      <c r="IW37" s="3"/>
    </row>
    <row r="38" spans="1:257">
      <c r="A38" s="154"/>
      <c r="B38" s="154"/>
      <c r="C38" s="154"/>
      <c r="D38" s="154"/>
      <c r="E38" s="154"/>
      <c r="F38" s="154"/>
      <c r="G38" s="154"/>
      <c r="H38" s="154"/>
      <c r="I38" s="154"/>
      <c r="J38" s="158"/>
      <c r="K38" s="158"/>
      <c r="L38" s="158"/>
      <c r="M38" s="158"/>
      <c r="N38" s="158"/>
      <c r="O38" s="158"/>
      <c r="P38" s="158"/>
      <c r="Q38" s="10"/>
      <c r="R38" s="10"/>
      <c r="S38" s="10"/>
      <c r="T38" s="10"/>
      <c r="U38" s="10"/>
      <c r="V38" s="10"/>
      <c r="W38" s="10"/>
      <c r="X38" s="10"/>
      <c r="Y38" s="10"/>
      <c r="Z38" s="10"/>
      <c r="AA38" s="10"/>
      <c r="AB38" s="3"/>
      <c r="AC38" s="3"/>
      <c r="AD38" s="3"/>
      <c r="AE38" s="3"/>
      <c r="AF38" s="3"/>
      <c r="AG38" s="3"/>
      <c r="AH38" s="3"/>
      <c r="AI38" s="3"/>
      <c r="AJ38" s="3"/>
      <c r="AK38" s="3"/>
      <c r="AL38" s="3"/>
      <c r="AM38" s="3"/>
      <c r="AN38" s="3"/>
      <c r="AO38" s="3"/>
      <c r="AP38" s="3"/>
      <c r="AQ38" s="3"/>
      <c r="AR38" s="3"/>
      <c r="AS38" s="3"/>
      <c r="AT38" s="3"/>
      <c r="AU38" s="3"/>
      <c r="AV38" s="3"/>
      <c r="AW38" s="3"/>
      <c r="AX38" s="3"/>
      <c r="AY38" s="3"/>
      <c r="AZ38" s="3"/>
      <c r="BA38" s="3"/>
      <c r="BB38" s="3"/>
      <c r="BC38" s="3"/>
      <c r="BD38" s="3"/>
      <c r="BE38" s="3"/>
      <c r="BF38" s="3"/>
      <c r="BG38" s="3"/>
      <c r="BH38" s="3"/>
      <c r="BI38" s="3"/>
      <c r="BJ38" s="3"/>
      <c r="BK38" s="3"/>
      <c r="BL38" s="3"/>
      <c r="BM38" s="3"/>
      <c r="BN38" s="3"/>
      <c r="BO38" s="3"/>
      <c r="BP38" s="3"/>
      <c r="BQ38" s="3"/>
      <c r="BR38" s="3"/>
      <c r="BS38" s="3"/>
      <c r="BT38" s="3"/>
      <c r="BU38" s="3"/>
      <c r="BV38" s="3"/>
      <c r="BW38" s="3"/>
      <c r="BX38" s="3"/>
      <c r="BY38" s="3"/>
      <c r="BZ38" s="3"/>
      <c r="CA38" s="3"/>
      <c r="CB38" s="3"/>
      <c r="CC38" s="3"/>
      <c r="CD38" s="3"/>
      <c r="CE38" s="3"/>
      <c r="CF38" s="3"/>
      <c r="CG38" s="3"/>
      <c r="CH38" s="3"/>
      <c r="CI38" s="3"/>
      <c r="CJ38" s="3"/>
      <c r="CK38" s="3"/>
      <c r="CL38" s="3"/>
      <c r="CM38" s="3"/>
      <c r="CN38" s="3"/>
      <c r="CO38" s="3"/>
      <c r="CP38" s="3"/>
      <c r="CQ38" s="3"/>
      <c r="CR38" s="3"/>
      <c r="CS38" s="3"/>
      <c r="CT38" s="3"/>
      <c r="CU38" s="3"/>
      <c r="CV38" s="3"/>
      <c r="CW38" s="3"/>
      <c r="CX38" s="3"/>
      <c r="CY38" s="3"/>
      <c r="CZ38" s="3"/>
      <c r="DA38" s="3"/>
      <c r="DB38" s="3"/>
      <c r="DC38" s="3"/>
      <c r="DD38" s="3"/>
      <c r="DE38" s="3"/>
      <c r="DF38" s="3"/>
      <c r="DG38" s="3"/>
      <c r="DH38" s="3"/>
      <c r="DI38" s="3"/>
      <c r="DJ38" s="3"/>
      <c r="DK38" s="3"/>
      <c r="DL38" s="3"/>
      <c r="DM38" s="3"/>
      <c r="DN38" s="3"/>
      <c r="DO38" s="3"/>
      <c r="DP38" s="3"/>
      <c r="DQ38" s="3"/>
      <c r="DR38" s="3"/>
      <c r="DS38" s="3"/>
      <c r="DT38" s="3"/>
      <c r="DU38" s="3"/>
      <c r="DV38" s="3"/>
      <c r="DW38" s="3"/>
      <c r="DX38" s="3"/>
      <c r="DY38" s="3"/>
      <c r="DZ38" s="3"/>
      <c r="EA38" s="3"/>
      <c r="EB38" s="3"/>
      <c r="EC38" s="3"/>
      <c r="ED38" s="3"/>
      <c r="EE38" s="3"/>
      <c r="EF38" s="3"/>
      <c r="EG38" s="3"/>
      <c r="EH38" s="3"/>
      <c r="EI38" s="3"/>
      <c r="EJ38" s="3"/>
      <c r="EK38" s="3"/>
      <c r="EL38" s="3"/>
      <c r="EM38" s="3"/>
      <c r="EN38" s="3"/>
      <c r="EO38" s="3"/>
      <c r="EP38" s="3"/>
      <c r="EQ38" s="3"/>
      <c r="ER38" s="3"/>
      <c r="ES38" s="3"/>
      <c r="ET38" s="3"/>
      <c r="EU38" s="3"/>
      <c r="EV38" s="3"/>
      <c r="EW38" s="3"/>
      <c r="EX38" s="3"/>
      <c r="EY38" s="3"/>
      <c r="EZ38" s="3"/>
      <c r="FA38" s="3"/>
      <c r="FB38" s="3"/>
      <c r="FC38" s="3"/>
      <c r="FD38" s="3"/>
      <c r="FE38" s="3"/>
      <c r="FF38" s="3"/>
      <c r="FG38" s="3"/>
      <c r="FH38" s="3"/>
      <c r="FI38" s="3"/>
      <c r="FJ38" s="3"/>
      <c r="FK38" s="3"/>
      <c r="FL38" s="3"/>
      <c r="FM38" s="3"/>
      <c r="FN38" s="3"/>
      <c r="FO38" s="3"/>
      <c r="FP38" s="3"/>
      <c r="FQ38" s="3"/>
      <c r="FR38" s="3"/>
      <c r="FS38" s="3"/>
      <c r="FT38" s="3"/>
      <c r="FU38" s="3"/>
      <c r="FV38" s="3"/>
      <c r="FW38" s="3"/>
      <c r="FX38" s="3"/>
      <c r="FY38" s="3"/>
      <c r="FZ38" s="3"/>
      <c r="GA38" s="3"/>
      <c r="GB38" s="3"/>
      <c r="GC38" s="3"/>
      <c r="GD38" s="3"/>
      <c r="GE38" s="3"/>
      <c r="GF38" s="3"/>
      <c r="GG38" s="3"/>
      <c r="GH38" s="3"/>
      <c r="GI38" s="3"/>
      <c r="GJ38" s="3"/>
      <c r="GK38" s="3"/>
      <c r="GL38" s="3"/>
      <c r="GM38" s="3"/>
      <c r="GN38" s="3"/>
      <c r="GO38" s="3"/>
      <c r="GP38" s="3"/>
      <c r="GQ38" s="3"/>
      <c r="GR38" s="3"/>
      <c r="GS38" s="3"/>
      <c r="GT38" s="3"/>
      <c r="GU38" s="3"/>
      <c r="GV38" s="3"/>
      <c r="GW38" s="3"/>
      <c r="GX38" s="3"/>
      <c r="GY38" s="3"/>
      <c r="GZ38" s="3"/>
      <c r="HA38" s="3"/>
      <c r="HB38" s="3"/>
      <c r="HC38" s="3"/>
      <c r="HD38" s="3"/>
      <c r="HE38" s="3"/>
      <c r="HF38" s="3"/>
      <c r="HG38" s="3"/>
      <c r="HH38" s="3"/>
      <c r="HI38" s="3"/>
      <c r="HJ38" s="3"/>
      <c r="HK38" s="3"/>
      <c r="HL38" s="3"/>
      <c r="HM38" s="3"/>
      <c r="HN38" s="3"/>
      <c r="HO38" s="3"/>
      <c r="HP38" s="3"/>
      <c r="HQ38" s="3"/>
      <c r="HR38" s="3"/>
      <c r="HS38" s="3"/>
      <c r="HT38" s="3"/>
      <c r="HU38" s="3"/>
      <c r="HV38" s="3"/>
      <c r="HW38" s="3"/>
      <c r="HX38" s="3"/>
      <c r="HY38" s="3"/>
      <c r="HZ38" s="3"/>
      <c r="IA38" s="3"/>
      <c r="IB38" s="3"/>
      <c r="IC38" s="3"/>
      <c r="ID38" s="3"/>
      <c r="IE38" s="3"/>
      <c r="IF38" s="3"/>
      <c r="IG38" s="3"/>
      <c r="IH38" s="3"/>
      <c r="II38" s="3"/>
      <c r="IJ38" s="3"/>
      <c r="IK38" s="3"/>
      <c r="IL38" s="3"/>
      <c r="IM38" s="3"/>
      <c r="IN38" s="3"/>
      <c r="IO38" s="3"/>
      <c r="IP38" s="3"/>
      <c r="IQ38" s="3"/>
      <c r="IR38" s="3"/>
      <c r="IS38" s="3"/>
      <c r="IT38" s="3"/>
      <c r="IU38" s="3"/>
      <c r="IV38" s="3"/>
      <c r="IW38" s="3"/>
    </row>
    <row r="39" spans="1:257">
      <c r="A39" s="12" t="s">
        <v>64</v>
      </c>
      <c r="B39" s="12"/>
      <c r="C39" s="12"/>
      <c r="D39" s="12"/>
      <c r="E39" s="12"/>
      <c r="F39" s="12"/>
      <c r="G39" s="12"/>
      <c r="H39" s="12"/>
      <c r="I39" s="12"/>
      <c r="J39" s="3"/>
      <c r="K39" s="3"/>
      <c r="L39" s="9"/>
      <c r="M39" s="9"/>
      <c r="N39" s="9"/>
      <c r="O39" s="9"/>
      <c r="P39" s="9"/>
      <c r="Q39" s="10"/>
      <c r="R39" s="10"/>
      <c r="S39" s="10"/>
      <c r="T39" s="10"/>
      <c r="U39" s="10"/>
      <c r="V39" s="10"/>
      <c r="W39" s="10"/>
      <c r="X39" s="10"/>
      <c r="Y39" s="10"/>
      <c r="Z39" s="10"/>
      <c r="AA39" s="3"/>
      <c r="AB39" s="3"/>
      <c r="AC39" s="3"/>
      <c r="AD39" s="3"/>
      <c r="AE39" s="3"/>
      <c r="AF39" s="3"/>
      <c r="AG39" s="3"/>
      <c r="AH39" s="3"/>
      <c r="AI39" s="3"/>
      <c r="AJ39" s="3"/>
      <c r="AK39" s="3"/>
      <c r="AL39" s="3"/>
      <c r="AM39" s="3"/>
      <c r="AN39" s="3"/>
      <c r="AO39" s="3"/>
      <c r="AP39" s="3"/>
      <c r="AQ39" s="3"/>
      <c r="AR39" s="3"/>
      <c r="AS39" s="3"/>
      <c r="AT39" s="3"/>
      <c r="AU39" s="3"/>
      <c r="AV39" s="3"/>
      <c r="AW39" s="3"/>
      <c r="AX39" s="3"/>
      <c r="AY39" s="3"/>
      <c r="AZ39" s="3"/>
      <c r="BA39" s="3"/>
      <c r="BB39" s="3"/>
      <c r="BC39" s="3"/>
      <c r="BD39" s="3"/>
      <c r="BE39" s="3"/>
      <c r="BF39" s="3"/>
      <c r="BG39" s="3"/>
      <c r="BH39" s="3"/>
      <c r="BI39" s="3"/>
      <c r="BJ39" s="3"/>
      <c r="BK39" s="3"/>
      <c r="BL39" s="3"/>
      <c r="BM39" s="3"/>
      <c r="BN39" s="3"/>
      <c r="BO39" s="3"/>
      <c r="BP39" s="3"/>
      <c r="BQ39" s="3"/>
      <c r="BR39" s="3"/>
      <c r="BS39" s="3"/>
      <c r="BT39" s="3"/>
      <c r="BU39" s="3"/>
      <c r="BV39" s="3"/>
      <c r="BW39" s="3"/>
      <c r="BX39" s="3"/>
      <c r="BY39" s="3"/>
      <c r="BZ39" s="3"/>
      <c r="CA39" s="3"/>
      <c r="CB39" s="3"/>
      <c r="CC39" s="3"/>
      <c r="CD39" s="3"/>
      <c r="CE39" s="3"/>
      <c r="CF39" s="3"/>
      <c r="CG39" s="3"/>
      <c r="CH39" s="3"/>
      <c r="CI39" s="3"/>
      <c r="CJ39" s="3"/>
      <c r="CK39" s="3"/>
      <c r="CL39" s="3"/>
      <c r="CM39" s="3"/>
      <c r="CN39" s="3"/>
      <c r="CO39" s="3"/>
      <c r="CP39" s="3"/>
      <c r="CQ39" s="3"/>
      <c r="CR39" s="3"/>
      <c r="CS39" s="3"/>
      <c r="CT39" s="3"/>
      <c r="CU39" s="3"/>
      <c r="CV39" s="3"/>
      <c r="CW39" s="3"/>
      <c r="CX39" s="3"/>
      <c r="CY39" s="3"/>
      <c r="CZ39" s="3"/>
      <c r="DA39" s="3"/>
      <c r="DB39" s="3"/>
      <c r="DC39" s="3"/>
      <c r="DD39" s="3"/>
      <c r="DE39" s="3"/>
      <c r="DF39" s="3"/>
      <c r="DG39" s="3"/>
      <c r="DH39" s="3"/>
      <c r="DI39" s="3"/>
      <c r="DJ39" s="3"/>
      <c r="DK39" s="3"/>
      <c r="DL39" s="3"/>
      <c r="DM39" s="3"/>
      <c r="DN39" s="3"/>
      <c r="DO39" s="3"/>
      <c r="DP39" s="3"/>
      <c r="DQ39" s="3"/>
      <c r="DR39" s="3"/>
      <c r="DS39" s="3"/>
      <c r="DT39" s="3"/>
      <c r="DU39" s="3"/>
      <c r="DV39" s="3"/>
      <c r="DW39" s="3"/>
      <c r="DX39" s="3"/>
      <c r="DY39" s="3"/>
      <c r="DZ39" s="3"/>
      <c r="EA39" s="3"/>
      <c r="EB39" s="3"/>
      <c r="EC39" s="3"/>
      <c r="ED39" s="3"/>
      <c r="EE39" s="3"/>
      <c r="EF39" s="3"/>
      <c r="EG39" s="3"/>
      <c r="EH39" s="3"/>
      <c r="EI39" s="3"/>
      <c r="EJ39" s="3"/>
      <c r="EK39" s="3"/>
      <c r="EL39" s="3"/>
      <c r="EM39" s="3"/>
      <c r="EN39" s="3"/>
      <c r="EO39" s="3"/>
      <c r="EP39" s="3"/>
      <c r="EQ39" s="3"/>
      <c r="ER39" s="3"/>
      <c r="ES39" s="3"/>
      <c r="ET39" s="3"/>
      <c r="EU39" s="3"/>
      <c r="EV39" s="3"/>
      <c r="EW39" s="3"/>
      <c r="EX39" s="3"/>
      <c r="EY39" s="3"/>
      <c r="EZ39" s="3"/>
      <c r="FA39" s="3"/>
      <c r="FB39" s="3"/>
      <c r="FC39" s="3"/>
      <c r="FD39" s="3"/>
      <c r="FE39" s="3"/>
      <c r="FF39" s="3"/>
      <c r="FG39" s="3"/>
      <c r="FH39" s="3"/>
      <c r="FI39" s="3"/>
      <c r="FJ39" s="3"/>
      <c r="FK39" s="3"/>
      <c r="FL39" s="3"/>
      <c r="FM39" s="3"/>
      <c r="FN39" s="3"/>
      <c r="FO39" s="3"/>
      <c r="FP39" s="3"/>
      <c r="FQ39" s="3"/>
      <c r="FR39" s="3"/>
      <c r="FS39" s="3"/>
      <c r="FT39" s="3"/>
      <c r="FU39" s="3"/>
      <c r="FV39" s="3"/>
      <c r="FW39" s="3"/>
      <c r="FX39" s="3"/>
      <c r="FY39" s="3"/>
      <c r="FZ39" s="3"/>
      <c r="GA39" s="3"/>
      <c r="GB39" s="3"/>
      <c r="GC39" s="3"/>
      <c r="GD39" s="3"/>
      <c r="GE39" s="3"/>
      <c r="GF39" s="3"/>
      <c r="GG39" s="3"/>
      <c r="GH39" s="3"/>
      <c r="GI39" s="3"/>
      <c r="GJ39" s="3"/>
      <c r="GK39" s="3"/>
      <c r="GL39" s="3"/>
      <c r="GM39" s="3"/>
      <c r="GN39" s="3"/>
      <c r="GO39" s="3"/>
      <c r="GP39" s="3"/>
      <c r="GQ39" s="3"/>
      <c r="GR39" s="3"/>
      <c r="GS39" s="3"/>
      <c r="GT39" s="3"/>
      <c r="GU39" s="3"/>
      <c r="GV39" s="3"/>
      <c r="GW39" s="3"/>
      <c r="GX39" s="3"/>
      <c r="GY39" s="3"/>
      <c r="GZ39" s="3"/>
      <c r="HA39" s="3"/>
      <c r="HB39" s="3"/>
      <c r="HC39" s="3"/>
      <c r="HD39" s="3"/>
      <c r="HE39" s="3"/>
      <c r="HF39" s="3"/>
      <c r="HG39" s="3"/>
      <c r="HH39" s="3"/>
      <c r="HI39" s="3"/>
      <c r="HJ39" s="3"/>
      <c r="HK39" s="3"/>
      <c r="HL39" s="3"/>
      <c r="HM39" s="3"/>
      <c r="HN39" s="3"/>
      <c r="HO39" s="3"/>
      <c r="HP39" s="3"/>
      <c r="HQ39" s="3"/>
      <c r="HR39" s="3"/>
      <c r="HS39" s="3"/>
      <c r="HT39" s="3"/>
      <c r="HU39" s="3"/>
      <c r="HV39" s="3"/>
      <c r="HW39" s="3"/>
      <c r="HX39" s="3"/>
      <c r="HY39" s="3"/>
      <c r="HZ39" s="3"/>
      <c r="IA39" s="3"/>
      <c r="IB39" s="3"/>
      <c r="IC39" s="3"/>
      <c r="ID39" s="3"/>
      <c r="IE39" s="3"/>
      <c r="IF39" s="3"/>
      <c r="IG39" s="3"/>
      <c r="IH39" s="3"/>
      <c r="II39" s="3"/>
      <c r="IJ39" s="3"/>
      <c r="IK39" s="3"/>
      <c r="IL39" s="3"/>
      <c r="IM39" s="3"/>
      <c r="IN39" s="3"/>
      <c r="IO39" s="3"/>
      <c r="IP39" s="3"/>
      <c r="IQ39" s="3"/>
      <c r="IR39" s="3"/>
      <c r="IS39" s="3"/>
      <c r="IT39" s="3"/>
      <c r="IU39" s="3"/>
      <c r="IV39" s="3"/>
      <c r="IW39" s="3"/>
    </row>
    <row r="40" spans="1:257">
      <c r="A40" s="12" t="s">
        <v>63</v>
      </c>
      <c r="B40" s="12"/>
      <c r="C40" s="12"/>
      <c r="D40" s="12"/>
      <c r="E40" s="12"/>
      <c r="F40" s="12"/>
      <c r="G40" s="12"/>
      <c r="H40" s="12"/>
      <c r="I40" s="12"/>
      <c r="J40" s="3"/>
      <c r="K40" s="3"/>
      <c r="Q40" s="10"/>
      <c r="R40" s="10"/>
      <c r="S40" s="10"/>
      <c r="T40" s="10"/>
      <c r="U40" s="10"/>
      <c r="V40" s="10"/>
      <c r="W40" s="10"/>
      <c r="X40" s="10"/>
      <c r="Y40" s="10"/>
      <c r="Z40" s="10"/>
      <c r="AA40" s="3"/>
      <c r="AB40" s="3"/>
      <c r="AC40" s="3"/>
      <c r="AD40" s="3"/>
      <c r="AE40" s="3"/>
      <c r="AF40" s="3"/>
      <c r="AG40" s="3"/>
      <c r="AH40" s="3"/>
      <c r="AI40" s="3"/>
      <c r="AJ40" s="3"/>
      <c r="AK40" s="3"/>
      <c r="AL40" s="3"/>
      <c r="AM40" s="3"/>
      <c r="AN40" s="3"/>
      <c r="AO40" s="3"/>
      <c r="AP40" s="3"/>
      <c r="AQ40" s="3"/>
      <c r="AR40" s="3"/>
      <c r="AS40" s="3"/>
      <c r="AT40" s="3"/>
      <c r="AU40" s="3"/>
      <c r="AV40" s="3"/>
      <c r="AW40" s="3"/>
      <c r="AX40" s="3"/>
      <c r="AY40" s="3"/>
      <c r="AZ40" s="3"/>
      <c r="BA40" s="3"/>
      <c r="BB40" s="3"/>
      <c r="BC40" s="3"/>
      <c r="BD40" s="3"/>
      <c r="BE40" s="3"/>
      <c r="BF40" s="3"/>
      <c r="BG40" s="3"/>
      <c r="BH40" s="3"/>
      <c r="BI40" s="3"/>
      <c r="BJ40" s="3"/>
      <c r="BK40" s="3"/>
      <c r="BL40" s="3"/>
      <c r="BM40" s="3"/>
      <c r="BN40" s="3"/>
      <c r="BO40" s="3"/>
      <c r="BP40" s="3"/>
      <c r="BQ40" s="3"/>
      <c r="BR40" s="3"/>
      <c r="BS40" s="3"/>
      <c r="BT40" s="3"/>
      <c r="BU40" s="3"/>
      <c r="BV40" s="3"/>
      <c r="BW40" s="3"/>
      <c r="BX40" s="3"/>
      <c r="BY40" s="3"/>
      <c r="BZ40" s="3"/>
      <c r="CA40" s="3"/>
      <c r="CB40" s="3"/>
      <c r="CC40" s="3"/>
      <c r="CD40" s="3"/>
      <c r="CE40" s="3"/>
      <c r="CF40" s="3"/>
      <c r="CG40" s="3"/>
      <c r="CH40" s="3"/>
      <c r="CI40" s="3"/>
      <c r="CJ40" s="3"/>
      <c r="CK40" s="3"/>
      <c r="CL40" s="3"/>
      <c r="CM40" s="3"/>
      <c r="CN40" s="3"/>
      <c r="CO40" s="3"/>
      <c r="CP40" s="3"/>
      <c r="CQ40" s="3"/>
      <c r="CR40" s="3"/>
      <c r="CS40" s="3"/>
      <c r="CT40" s="3"/>
      <c r="CU40" s="3"/>
      <c r="CV40" s="3"/>
      <c r="CW40" s="3"/>
      <c r="CX40" s="3"/>
      <c r="CY40" s="3"/>
      <c r="CZ40" s="3"/>
      <c r="DA40" s="3"/>
      <c r="DB40" s="3"/>
      <c r="DC40" s="3"/>
      <c r="DD40" s="3"/>
      <c r="DE40" s="3"/>
      <c r="DF40" s="3"/>
      <c r="DG40" s="3"/>
      <c r="DH40" s="3"/>
      <c r="DI40" s="3"/>
      <c r="DJ40" s="3"/>
      <c r="DK40" s="3"/>
      <c r="DL40" s="3"/>
      <c r="DM40" s="3"/>
      <c r="DN40" s="3"/>
      <c r="DO40" s="3"/>
      <c r="DP40" s="3"/>
      <c r="DQ40" s="3"/>
      <c r="DR40" s="3"/>
      <c r="DS40" s="3"/>
      <c r="DT40" s="3"/>
      <c r="DU40" s="3"/>
      <c r="DV40" s="3"/>
      <c r="DW40" s="3"/>
      <c r="DX40" s="3"/>
      <c r="DY40" s="3"/>
      <c r="DZ40" s="3"/>
      <c r="EA40" s="3"/>
      <c r="EB40" s="3"/>
      <c r="EC40" s="3"/>
      <c r="ED40" s="3"/>
      <c r="EE40" s="3"/>
      <c r="EF40" s="3"/>
      <c r="EG40" s="3"/>
      <c r="EH40" s="3"/>
      <c r="EI40" s="3"/>
      <c r="EJ40" s="3"/>
      <c r="EK40" s="3"/>
      <c r="EL40" s="3"/>
      <c r="EM40" s="3"/>
      <c r="EN40" s="3"/>
      <c r="EO40" s="3"/>
      <c r="EP40" s="3"/>
      <c r="EQ40" s="3"/>
      <c r="ER40" s="3"/>
      <c r="ES40" s="3"/>
      <c r="ET40" s="3"/>
      <c r="EU40" s="3"/>
      <c r="EV40" s="3"/>
      <c r="EW40" s="3"/>
      <c r="EX40" s="3"/>
      <c r="EY40" s="3"/>
      <c r="EZ40" s="3"/>
      <c r="FA40" s="3"/>
      <c r="FB40" s="3"/>
      <c r="FC40" s="3"/>
      <c r="FD40" s="3"/>
      <c r="FE40" s="3"/>
      <c r="FF40" s="3"/>
      <c r="FG40" s="3"/>
      <c r="FH40" s="3"/>
      <c r="FI40" s="3"/>
      <c r="FJ40" s="3"/>
      <c r="FK40" s="3"/>
      <c r="FL40" s="3"/>
      <c r="FM40" s="3"/>
      <c r="FN40" s="3"/>
      <c r="FO40" s="3"/>
      <c r="FP40" s="3"/>
      <c r="FQ40" s="3"/>
      <c r="FR40" s="3"/>
      <c r="FS40" s="3"/>
      <c r="FT40" s="3"/>
      <c r="FU40" s="3"/>
      <c r="FV40" s="3"/>
      <c r="FW40" s="3"/>
      <c r="FX40" s="3"/>
      <c r="FY40" s="3"/>
      <c r="FZ40" s="3"/>
      <c r="GA40" s="3"/>
      <c r="GB40" s="3"/>
      <c r="GC40" s="3"/>
      <c r="GD40" s="3"/>
      <c r="GE40" s="3"/>
      <c r="GF40" s="3"/>
      <c r="GG40" s="3"/>
      <c r="GH40" s="3"/>
      <c r="GI40" s="3"/>
      <c r="GJ40" s="3"/>
      <c r="GK40" s="3"/>
      <c r="GL40" s="3"/>
      <c r="GM40" s="3"/>
      <c r="GN40" s="3"/>
      <c r="GO40" s="3"/>
      <c r="GP40" s="3"/>
      <c r="GQ40" s="3"/>
      <c r="GR40" s="3"/>
      <c r="GS40" s="3"/>
      <c r="GT40" s="3"/>
      <c r="GU40" s="3"/>
      <c r="GV40" s="3"/>
      <c r="GW40" s="3"/>
      <c r="GX40" s="3"/>
      <c r="GY40" s="3"/>
      <c r="GZ40" s="3"/>
      <c r="HA40" s="3"/>
      <c r="HB40" s="3"/>
      <c r="HC40" s="3"/>
      <c r="HD40" s="3"/>
      <c r="HE40" s="3"/>
      <c r="HF40" s="3"/>
      <c r="HG40" s="3"/>
      <c r="HH40" s="3"/>
      <c r="HI40" s="3"/>
      <c r="HJ40" s="3"/>
      <c r="HK40" s="3"/>
      <c r="HL40" s="3"/>
      <c r="HM40" s="3"/>
      <c r="HN40" s="3"/>
      <c r="HO40" s="3"/>
      <c r="HP40" s="3"/>
      <c r="HQ40" s="3"/>
      <c r="HR40" s="3"/>
      <c r="HS40" s="3"/>
      <c r="HT40" s="3"/>
      <c r="HU40" s="3"/>
      <c r="HV40" s="3"/>
      <c r="HW40" s="3"/>
      <c r="HX40" s="3"/>
      <c r="HY40" s="3"/>
      <c r="HZ40" s="3"/>
      <c r="IA40" s="3"/>
      <c r="IB40" s="3"/>
      <c r="IC40" s="3"/>
      <c r="ID40" s="3"/>
      <c r="IE40" s="3"/>
      <c r="IF40" s="3"/>
      <c r="IG40" s="3"/>
      <c r="IH40" s="3"/>
      <c r="II40" s="3"/>
      <c r="IJ40" s="3"/>
      <c r="IK40" s="3"/>
      <c r="IL40" s="3"/>
      <c r="IM40" s="3"/>
      <c r="IN40" s="3"/>
      <c r="IO40" s="3"/>
      <c r="IP40" s="3"/>
      <c r="IQ40" s="3"/>
      <c r="IR40" s="3"/>
      <c r="IS40" s="3"/>
      <c r="IT40" s="3"/>
      <c r="IU40" s="3"/>
      <c r="IV40" s="3"/>
      <c r="IW40" s="3"/>
    </row>
    <row r="41" spans="1:257">
      <c r="A41" s="12"/>
      <c r="B41" s="12"/>
      <c r="C41" s="12"/>
      <c r="D41" s="12"/>
      <c r="E41" s="12"/>
      <c r="F41" s="12"/>
      <c r="G41" s="12"/>
      <c r="H41" s="12"/>
      <c r="I41" s="12"/>
      <c r="J41" s="3"/>
      <c r="K41" s="3"/>
      <c r="Q41" s="10"/>
      <c r="R41" s="10"/>
      <c r="S41" s="10"/>
      <c r="T41" s="10"/>
      <c r="U41" s="10"/>
      <c r="V41" s="10"/>
      <c r="W41" s="10"/>
      <c r="X41" s="10"/>
      <c r="Y41" s="10"/>
      <c r="Z41" s="10"/>
      <c r="AA41" s="3"/>
      <c r="AB41" s="3"/>
      <c r="AC41" s="3"/>
      <c r="AD41" s="3"/>
      <c r="AE41" s="3"/>
      <c r="AF41" s="3"/>
      <c r="AG41" s="3"/>
      <c r="AH41" s="3"/>
      <c r="AI41" s="3"/>
      <c r="AJ41" s="3"/>
      <c r="AK41" s="3"/>
      <c r="AL41" s="3"/>
      <c r="AM41" s="3"/>
      <c r="AN41" s="3"/>
      <c r="AO41" s="3"/>
      <c r="AP41" s="3"/>
      <c r="AQ41" s="3"/>
      <c r="AR41" s="3"/>
      <c r="AS41" s="3"/>
      <c r="AT41" s="3"/>
      <c r="AU41" s="3"/>
      <c r="AV41" s="3"/>
      <c r="AW41" s="3"/>
      <c r="AX41" s="3"/>
      <c r="AY41" s="3"/>
      <c r="AZ41" s="3"/>
      <c r="BA41" s="3"/>
      <c r="BB41" s="3"/>
      <c r="BC41" s="3"/>
      <c r="BD41" s="3"/>
      <c r="BE41" s="3"/>
      <c r="BF41" s="3"/>
      <c r="BG41" s="3"/>
      <c r="BH41" s="3"/>
      <c r="BI41" s="3"/>
      <c r="BJ41" s="3"/>
      <c r="BK41" s="3"/>
      <c r="BL41" s="3"/>
      <c r="BM41" s="3"/>
      <c r="BN41" s="3"/>
      <c r="BO41" s="3"/>
      <c r="BP41" s="3"/>
      <c r="BQ41" s="3"/>
      <c r="BR41" s="3"/>
      <c r="BS41" s="3"/>
      <c r="BT41" s="3"/>
      <c r="BU41" s="3"/>
      <c r="BV41" s="3"/>
      <c r="BW41" s="3"/>
      <c r="BX41" s="3"/>
      <c r="BY41" s="3"/>
      <c r="BZ41" s="3"/>
      <c r="CA41" s="3"/>
      <c r="CB41" s="3"/>
      <c r="CC41" s="3"/>
      <c r="CD41" s="3"/>
      <c r="CE41" s="3"/>
      <c r="CF41" s="3"/>
      <c r="CG41" s="3"/>
      <c r="CH41" s="3"/>
      <c r="CI41" s="3"/>
      <c r="CJ41" s="3"/>
      <c r="CK41" s="3"/>
      <c r="CL41" s="3"/>
      <c r="CM41" s="3"/>
      <c r="CN41" s="3"/>
      <c r="CO41" s="3"/>
      <c r="CP41" s="3"/>
      <c r="CQ41" s="3"/>
      <c r="CR41" s="3"/>
      <c r="CS41" s="3"/>
      <c r="CT41" s="3"/>
      <c r="CU41" s="3"/>
      <c r="CV41" s="3"/>
      <c r="CW41" s="3"/>
      <c r="CX41" s="3"/>
      <c r="CY41" s="3"/>
      <c r="CZ41" s="3"/>
      <c r="DA41" s="3"/>
      <c r="DB41" s="3"/>
      <c r="DC41" s="3"/>
      <c r="DD41" s="3"/>
      <c r="DE41" s="3"/>
      <c r="DF41" s="3"/>
      <c r="DG41" s="3"/>
      <c r="DH41" s="3"/>
      <c r="DI41" s="3"/>
      <c r="DJ41" s="3"/>
      <c r="DK41" s="3"/>
      <c r="DL41" s="3"/>
      <c r="DM41" s="3"/>
      <c r="DN41" s="3"/>
      <c r="DO41" s="3"/>
      <c r="DP41" s="3"/>
      <c r="DQ41" s="3"/>
      <c r="DR41" s="3"/>
      <c r="DS41" s="3"/>
      <c r="DT41" s="3"/>
      <c r="DU41" s="3"/>
      <c r="DV41" s="3"/>
      <c r="DW41" s="3"/>
      <c r="DX41" s="3"/>
      <c r="DY41" s="3"/>
      <c r="DZ41" s="3"/>
      <c r="EA41" s="3"/>
      <c r="EB41" s="3"/>
      <c r="EC41" s="3"/>
      <c r="ED41" s="3"/>
      <c r="EE41" s="3"/>
      <c r="EF41" s="3"/>
      <c r="EG41" s="3"/>
      <c r="EH41" s="3"/>
      <c r="EI41" s="3"/>
      <c r="EJ41" s="3"/>
      <c r="EK41" s="3"/>
      <c r="EL41" s="3"/>
      <c r="EM41" s="3"/>
      <c r="EN41" s="3"/>
      <c r="EO41" s="3"/>
      <c r="EP41" s="3"/>
      <c r="EQ41" s="3"/>
      <c r="ER41" s="3"/>
      <c r="ES41" s="3"/>
      <c r="ET41" s="3"/>
      <c r="EU41" s="3"/>
      <c r="EV41" s="3"/>
      <c r="EW41" s="3"/>
      <c r="EX41" s="3"/>
      <c r="EY41" s="3"/>
      <c r="EZ41" s="3"/>
      <c r="FA41" s="3"/>
      <c r="FB41" s="3"/>
      <c r="FC41" s="3"/>
      <c r="FD41" s="3"/>
      <c r="FE41" s="3"/>
      <c r="FF41" s="3"/>
      <c r="FG41" s="3"/>
      <c r="FH41" s="3"/>
      <c r="FI41" s="3"/>
      <c r="FJ41" s="3"/>
      <c r="FK41" s="3"/>
      <c r="FL41" s="3"/>
      <c r="FM41" s="3"/>
      <c r="FN41" s="3"/>
      <c r="FO41" s="3"/>
      <c r="FP41" s="3"/>
      <c r="FQ41" s="3"/>
      <c r="FR41" s="3"/>
      <c r="FS41" s="3"/>
      <c r="FT41" s="3"/>
      <c r="FU41" s="3"/>
      <c r="FV41" s="3"/>
      <c r="FW41" s="3"/>
      <c r="FX41" s="3"/>
      <c r="FY41" s="3"/>
      <c r="FZ41" s="3"/>
      <c r="GA41" s="3"/>
      <c r="GB41" s="3"/>
      <c r="GC41" s="3"/>
      <c r="GD41" s="3"/>
      <c r="GE41" s="3"/>
      <c r="GF41" s="3"/>
      <c r="GG41" s="3"/>
      <c r="GH41" s="3"/>
      <c r="GI41" s="3"/>
      <c r="GJ41" s="3"/>
      <c r="GK41" s="3"/>
      <c r="GL41" s="3"/>
      <c r="GM41" s="3"/>
      <c r="GN41" s="3"/>
      <c r="GO41" s="3"/>
      <c r="GP41" s="3"/>
      <c r="GQ41" s="3"/>
      <c r="GR41" s="3"/>
      <c r="GS41" s="3"/>
      <c r="GT41" s="3"/>
      <c r="GU41" s="3"/>
      <c r="GV41" s="3"/>
      <c r="GW41" s="3"/>
      <c r="GX41" s="3"/>
      <c r="GY41" s="3"/>
      <c r="GZ41" s="3"/>
      <c r="HA41" s="3"/>
      <c r="HB41" s="3"/>
      <c r="HC41" s="3"/>
      <c r="HD41" s="3"/>
      <c r="HE41" s="3"/>
      <c r="HF41" s="3"/>
      <c r="HG41" s="3"/>
      <c r="HH41" s="3"/>
      <c r="HI41" s="3"/>
      <c r="HJ41" s="3"/>
      <c r="HK41" s="3"/>
      <c r="HL41" s="3"/>
      <c r="HM41" s="3"/>
      <c r="HN41" s="3"/>
      <c r="HO41" s="3"/>
      <c r="HP41" s="3"/>
      <c r="HQ41" s="3"/>
      <c r="HR41" s="3"/>
      <c r="HS41" s="3"/>
      <c r="HT41" s="3"/>
      <c r="HU41" s="3"/>
      <c r="HV41" s="3"/>
      <c r="HW41" s="3"/>
      <c r="HX41" s="3"/>
      <c r="HY41" s="3"/>
      <c r="HZ41" s="3"/>
      <c r="IA41" s="3"/>
      <c r="IB41" s="3"/>
      <c r="IC41" s="3"/>
      <c r="ID41" s="3"/>
      <c r="IE41" s="3"/>
      <c r="IF41" s="3"/>
      <c r="IG41" s="3"/>
      <c r="IH41" s="3"/>
      <c r="II41" s="3"/>
      <c r="IJ41" s="3"/>
      <c r="IK41" s="3"/>
      <c r="IL41" s="3"/>
      <c r="IM41" s="3"/>
      <c r="IN41" s="3"/>
      <c r="IO41" s="3"/>
      <c r="IP41" s="3"/>
      <c r="IQ41" s="3"/>
      <c r="IR41" s="3"/>
      <c r="IS41" s="3"/>
      <c r="IT41" s="3"/>
      <c r="IU41" s="3"/>
      <c r="IV41" s="3"/>
      <c r="IW41" s="3"/>
    </row>
    <row r="42" spans="1:257">
      <c r="A42" s="12"/>
      <c r="B42" s="12"/>
      <c r="C42" s="12"/>
      <c r="D42" s="12"/>
      <c r="E42" s="12"/>
      <c r="F42" s="12"/>
      <c r="G42" s="12"/>
      <c r="H42" s="12"/>
      <c r="I42" s="12"/>
      <c r="J42" s="3"/>
      <c r="K42" s="3"/>
      <c r="Q42" s="10"/>
      <c r="R42" s="10"/>
      <c r="S42" s="10"/>
      <c r="T42" s="10"/>
      <c r="U42" s="10"/>
      <c r="V42" s="10"/>
      <c r="W42" s="10"/>
      <c r="X42" s="10"/>
      <c r="Y42" s="10"/>
      <c r="Z42" s="10"/>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c r="BE42" s="3"/>
      <c r="BF42" s="3"/>
      <c r="BG42" s="3"/>
      <c r="BH42" s="3"/>
      <c r="BI42" s="3"/>
      <c r="BJ42" s="3"/>
      <c r="BK42" s="3"/>
      <c r="BL42" s="3"/>
      <c r="BM42" s="3"/>
      <c r="BN42" s="3"/>
      <c r="BO42" s="3"/>
      <c r="BP42" s="3"/>
      <c r="BQ42" s="3"/>
      <c r="BR42" s="3"/>
      <c r="BS42" s="3"/>
      <c r="BT42" s="3"/>
      <c r="BU42" s="3"/>
      <c r="BV42" s="3"/>
      <c r="BW42" s="3"/>
      <c r="BX42" s="3"/>
      <c r="BY42" s="3"/>
      <c r="BZ42" s="3"/>
      <c r="CA42" s="3"/>
      <c r="CB42" s="3"/>
      <c r="CC42" s="3"/>
      <c r="CD42" s="3"/>
      <c r="CE42" s="3"/>
      <c r="CF42" s="3"/>
      <c r="CG42" s="3"/>
      <c r="CH42" s="3"/>
      <c r="CI42" s="3"/>
      <c r="CJ42" s="3"/>
      <c r="CK42" s="3"/>
      <c r="CL42" s="3"/>
      <c r="CM42" s="3"/>
      <c r="CN42" s="3"/>
      <c r="CO42" s="3"/>
      <c r="CP42" s="3"/>
      <c r="CQ42" s="3"/>
      <c r="CR42" s="3"/>
      <c r="CS42" s="3"/>
      <c r="CT42" s="3"/>
      <c r="CU42" s="3"/>
      <c r="CV42" s="3"/>
      <c r="CW42" s="3"/>
      <c r="CX42" s="3"/>
      <c r="CY42" s="3"/>
      <c r="CZ42" s="3"/>
      <c r="DA42" s="3"/>
      <c r="DB42" s="3"/>
      <c r="DC42" s="3"/>
      <c r="DD42" s="3"/>
      <c r="DE42" s="3"/>
      <c r="DF42" s="3"/>
      <c r="DG42" s="3"/>
      <c r="DH42" s="3"/>
      <c r="DI42" s="3"/>
      <c r="DJ42" s="3"/>
      <c r="DK42" s="3"/>
      <c r="DL42" s="3"/>
      <c r="DM42" s="3"/>
      <c r="DN42" s="3"/>
      <c r="DO42" s="3"/>
      <c r="DP42" s="3"/>
      <c r="DQ42" s="3"/>
      <c r="DR42" s="3"/>
      <c r="DS42" s="3"/>
      <c r="DT42" s="3"/>
      <c r="DU42" s="3"/>
      <c r="DV42" s="3"/>
      <c r="DW42" s="3"/>
      <c r="DX42" s="3"/>
      <c r="DY42" s="3"/>
      <c r="DZ42" s="3"/>
      <c r="EA42" s="3"/>
      <c r="EB42" s="3"/>
      <c r="EC42" s="3"/>
      <c r="ED42" s="3"/>
      <c r="EE42" s="3"/>
      <c r="EF42" s="3"/>
      <c r="EG42" s="3"/>
      <c r="EH42" s="3"/>
      <c r="EI42" s="3"/>
      <c r="EJ42" s="3"/>
      <c r="EK42" s="3"/>
      <c r="EL42" s="3"/>
      <c r="EM42" s="3"/>
      <c r="EN42" s="3"/>
      <c r="EO42" s="3"/>
      <c r="EP42" s="3"/>
      <c r="EQ42" s="3"/>
      <c r="ER42" s="3"/>
      <c r="ES42" s="3"/>
      <c r="ET42" s="3"/>
      <c r="EU42" s="3"/>
      <c r="EV42" s="3"/>
      <c r="EW42" s="3"/>
      <c r="EX42" s="3"/>
      <c r="EY42" s="3"/>
      <c r="EZ42" s="3"/>
      <c r="FA42" s="3"/>
      <c r="FB42" s="3"/>
      <c r="FC42" s="3"/>
      <c r="FD42" s="3"/>
      <c r="FE42" s="3"/>
      <c r="FF42" s="3"/>
      <c r="FG42" s="3"/>
      <c r="FH42" s="3"/>
      <c r="FI42" s="3"/>
      <c r="FJ42" s="3"/>
      <c r="FK42" s="3"/>
      <c r="FL42" s="3"/>
      <c r="FM42" s="3"/>
      <c r="FN42" s="3"/>
      <c r="FO42" s="3"/>
      <c r="FP42" s="3"/>
      <c r="FQ42" s="3"/>
      <c r="FR42" s="3"/>
      <c r="FS42" s="3"/>
      <c r="FT42" s="3"/>
      <c r="FU42" s="3"/>
      <c r="FV42" s="3"/>
      <c r="FW42" s="3"/>
      <c r="FX42" s="3"/>
      <c r="FY42" s="3"/>
      <c r="FZ42" s="3"/>
      <c r="GA42" s="3"/>
      <c r="GB42" s="3"/>
      <c r="GC42" s="3"/>
      <c r="GD42" s="3"/>
      <c r="GE42" s="3"/>
      <c r="GF42" s="3"/>
      <c r="GG42" s="3"/>
      <c r="GH42" s="3"/>
      <c r="GI42" s="3"/>
      <c r="GJ42" s="3"/>
      <c r="GK42" s="3"/>
      <c r="GL42" s="3"/>
      <c r="GM42" s="3"/>
      <c r="GN42" s="3"/>
      <c r="GO42" s="3"/>
      <c r="GP42" s="3"/>
      <c r="GQ42" s="3"/>
      <c r="GR42" s="3"/>
      <c r="GS42" s="3"/>
      <c r="GT42" s="3"/>
      <c r="GU42" s="3"/>
      <c r="GV42" s="3"/>
      <c r="GW42" s="3"/>
      <c r="GX42" s="3"/>
      <c r="GY42" s="3"/>
      <c r="GZ42" s="3"/>
      <c r="HA42" s="3"/>
      <c r="HB42" s="3"/>
      <c r="HC42" s="3"/>
      <c r="HD42" s="3"/>
      <c r="HE42" s="3"/>
      <c r="HF42" s="3"/>
      <c r="HG42" s="3"/>
      <c r="HH42" s="3"/>
      <c r="HI42" s="3"/>
      <c r="HJ42" s="3"/>
      <c r="HK42" s="3"/>
      <c r="HL42" s="3"/>
      <c r="HM42" s="3"/>
      <c r="HN42" s="3"/>
      <c r="HO42" s="3"/>
      <c r="HP42" s="3"/>
      <c r="HQ42" s="3"/>
      <c r="HR42" s="3"/>
      <c r="HS42" s="3"/>
      <c r="HT42" s="3"/>
      <c r="HU42" s="3"/>
      <c r="HV42" s="3"/>
      <c r="HW42" s="3"/>
      <c r="HX42" s="3"/>
      <c r="HY42" s="3"/>
      <c r="HZ42" s="3"/>
      <c r="IA42" s="3"/>
      <c r="IB42" s="3"/>
      <c r="IC42" s="3"/>
      <c r="ID42" s="3"/>
      <c r="IE42" s="3"/>
      <c r="IF42" s="3"/>
      <c r="IG42" s="3"/>
      <c r="IH42" s="3"/>
      <c r="II42" s="3"/>
      <c r="IJ42" s="3"/>
      <c r="IK42" s="3"/>
      <c r="IL42" s="3"/>
      <c r="IM42" s="3"/>
      <c r="IN42" s="3"/>
      <c r="IO42" s="3"/>
      <c r="IP42" s="3"/>
      <c r="IQ42" s="3"/>
      <c r="IR42" s="3"/>
      <c r="IS42" s="3"/>
      <c r="IT42" s="3"/>
      <c r="IU42" s="3"/>
      <c r="IV42" s="3"/>
      <c r="IW42" s="3"/>
    </row>
    <row r="43" spans="1:257">
      <c r="A43" s="12"/>
      <c r="B43" s="12"/>
      <c r="C43" s="12"/>
      <c r="D43" s="12"/>
      <c r="E43" s="12"/>
      <c r="F43" s="12"/>
      <c r="G43" s="12"/>
      <c r="H43" s="12"/>
      <c r="I43" s="12"/>
      <c r="J43" s="3"/>
      <c r="K43" s="3"/>
      <c r="Q43" s="10"/>
      <c r="R43" s="10"/>
      <c r="S43" s="10"/>
      <c r="T43" s="10"/>
      <c r="U43" s="10"/>
      <c r="V43" s="10"/>
      <c r="W43" s="10"/>
      <c r="X43" s="10"/>
      <c r="Y43" s="10"/>
      <c r="Z43" s="10"/>
      <c r="AA43" s="3"/>
      <c r="AB43" s="3"/>
      <c r="AC43" s="3"/>
      <c r="AD43" s="3"/>
      <c r="AE43" s="3"/>
      <c r="AF43" s="3"/>
      <c r="AG43" s="3"/>
      <c r="AH43" s="3"/>
      <c r="AI43" s="3"/>
      <c r="AJ43" s="3"/>
      <c r="AK43" s="3"/>
      <c r="AL43" s="3"/>
      <c r="AM43" s="3"/>
      <c r="AN43" s="3"/>
      <c r="AO43" s="3"/>
      <c r="AP43" s="3"/>
      <c r="AQ43" s="3"/>
      <c r="AR43" s="3"/>
      <c r="AS43" s="3"/>
      <c r="AT43" s="3"/>
      <c r="AU43" s="3"/>
      <c r="AV43" s="3"/>
      <c r="AW43" s="3"/>
      <c r="AX43" s="3"/>
      <c r="AY43" s="3"/>
      <c r="AZ43" s="3"/>
      <c r="BA43" s="3"/>
      <c r="BB43" s="3"/>
      <c r="BC43" s="3"/>
      <c r="BD43" s="3"/>
      <c r="BE43" s="3"/>
      <c r="BF43" s="3"/>
      <c r="BG43" s="3"/>
      <c r="BH43" s="3"/>
      <c r="BI43" s="3"/>
      <c r="BJ43" s="3"/>
      <c r="BK43" s="3"/>
      <c r="BL43" s="3"/>
      <c r="BM43" s="3"/>
      <c r="BN43" s="3"/>
      <c r="BO43" s="3"/>
      <c r="BP43" s="3"/>
      <c r="BQ43" s="3"/>
      <c r="BR43" s="3"/>
      <c r="BS43" s="3"/>
      <c r="BT43" s="3"/>
      <c r="BU43" s="3"/>
      <c r="BV43" s="3"/>
      <c r="BW43" s="3"/>
      <c r="BX43" s="3"/>
      <c r="BY43" s="3"/>
      <c r="BZ43" s="3"/>
      <c r="CA43" s="3"/>
      <c r="CB43" s="3"/>
      <c r="CC43" s="3"/>
      <c r="CD43" s="3"/>
      <c r="CE43" s="3"/>
      <c r="CF43" s="3"/>
      <c r="CG43" s="3"/>
      <c r="CH43" s="3"/>
      <c r="CI43" s="3"/>
      <c r="CJ43" s="3"/>
      <c r="CK43" s="3"/>
      <c r="CL43" s="3"/>
      <c r="CM43" s="3"/>
      <c r="CN43" s="3"/>
      <c r="CO43" s="3"/>
      <c r="CP43" s="3"/>
      <c r="CQ43" s="3"/>
      <c r="CR43" s="3"/>
      <c r="CS43" s="3"/>
      <c r="CT43" s="3"/>
      <c r="CU43" s="3"/>
      <c r="CV43" s="3"/>
      <c r="CW43" s="3"/>
      <c r="CX43" s="3"/>
      <c r="CY43" s="3"/>
      <c r="CZ43" s="3"/>
      <c r="DA43" s="3"/>
      <c r="DB43" s="3"/>
      <c r="DC43" s="3"/>
      <c r="DD43" s="3"/>
      <c r="DE43" s="3"/>
      <c r="DF43" s="3"/>
      <c r="DG43" s="3"/>
      <c r="DH43" s="3"/>
      <c r="DI43" s="3"/>
      <c r="DJ43" s="3"/>
      <c r="DK43" s="3"/>
      <c r="DL43" s="3"/>
      <c r="DM43" s="3"/>
      <c r="DN43" s="3"/>
      <c r="DO43" s="3"/>
      <c r="DP43" s="3"/>
      <c r="DQ43" s="3"/>
      <c r="DR43" s="3"/>
      <c r="DS43" s="3"/>
      <c r="DT43" s="3"/>
      <c r="DU43" s="3"/>
      <c r="DV43" s="3"/>
      <c r="DW43" s="3"/>
      <c r="DX43" s="3"/>
      <c r="DY43" s="3"/>
      <c r="DZ43" s="3"/>
      <c r="EA43" s="3"/>
      <c r="EB43" s="3"/>
      <c r="EC43" s="3"/>
      <c r="ED43" s="3"/>
      <c r="EE43" s="3"/>
      <c r="EF43" s="3"/>
      <c r="EG43" s="3"/>
      <c r="EH43" s="3"/>
      <c r="EI43" s="3"/>
      <c r="EJ43" s="3"/>
      <c r="EK43" s="3"/>
      <c r="EL43" s="3"/>
      <c r="EM43" s="3"/>
      <c r="EN43" s="3"/>
      <c r="EO43" s="3"/>
      <c r="EP43" s="3"/>
      <c r="EQ43" s="3"/>
      <c r="ER43" s="3"/>
      <c r="ES43" s="3"/>
      <c r="ET43" s="3"/>
      <c r="EU43" s="3"/>
      <c r="EV43" s="3"/>
      <c r="EW43" s="3"/>
      <c r="EX43" s="3"/>
      <c r="EY43" s="3"/>
      <c r="EZ43" s="3"/>
      <c r="FA43" s="3"/>
      <c r="FB43" s="3"/>
      <c r="FC43" s="3"/>
      <c r="FD43" s="3"/>
      <c r="FE43" s="3"/>
      <c r="FF43" s="3"/>
      <c r="FG43" s="3"/>
      <c r="FH43" s="3"/>
      <c r="FI43" s="3"/>
      <c r="FJ43" s="3"/>
      <c r="FK43" s="3"/>
      <c r="FL43" s="3"/>
      <c r="FM43" s="3"/>
      <c r="FN43" s="3"/>
      <c r="FO43" s="3"/>
      <c r="FP43" s="3"/>
      <c r="FQ43" s="3"/>
      <c r="FR43" s="3"/>
      <c r="FS43" s="3"/>
      <c r="FT43" s="3"/>
      <c r="FU43" s="3"/>
      <c r="FV43" s="3"/>
      <c r="FW43" s="3"/>
      <c r="FX43" s="3"/>
      <c r="FY43" s="3"/>
      <c r="FZ43" s="3"/>
      <c r="GA43" s="3"/>
      <c r="GB43" s="3"/>
      <c r="GC43" s="3"/>
      <c r="GD43" s="3"/>
      <c r="GE43" s="3"/>
      <c r="GF43" s="3"/>
      <c r="GG43" s="3"/>
      <c r="GH43" s="3"/>
      <c r="GI43" s="3"/>
      <c r="GJ43" s="3"/>
      <c r="GK43" s="3"/>
      <c r="GL43" s="3"/>
      <c r="GM43" s="3"/>
      <c r="GN43" s="3"/>
      <c r="GO43" s="3"/>
      <c r="GP43" s="3"/>
      <c r="GQ43" s="3"/>
      <c r="GR43" s="3"/>
      <c r="GS43" s="3"/>
      <c r="GT43" s="3"/>
      <c r="GU43" s="3"/>
      <c r="GV43" s="3"/>
      <c r="GW43" s="3"/>
      <c r="GX43" s="3"/>
      <c r="GY43" s="3"/>
      <c r="GZ43" s="3"/>
      <c r="HA43" s="3"/>
      <c r="HB43" s="3"/>
      <c r="HC43" s="3"/>
      <c r="HD43" s="3"/>
      <c r="HE43" s="3"/>
      <c r="HF43" s="3"/>
      <c r="HG43" s="3"/>
      <c r="HH43" s="3"/>
      <c r="HI43" s="3"/>
      <c r="HJ43" s="3"/>
      <c r="HK43" s="3"/>
      <c r="HL43" s="3"/>
      <c r="HM43" s="3"/>
      <c r="HN43" s="3"/>
      <c r="HO43" s="3"/>
      <c r="HP43" s="3"/>
      <c r="HQ43" s="3"/>
      <c r="HR43" s="3"/>
      <c r="HS43" s="3"/>
      <c r="HT43" s="3"/>
      <c r="HU43" s="3"/>
      <c r="HV43" s="3"/>
      <c r="HW43" s="3"/>
      <c r="HX43" s="3"/>
      <c r="HY43" s="3"/>
      <c r="HZ43" s="3"/>
      <c r="IA43" s="3"/>
      <c r="IB43" s="3"/>
      <c r="IC43" s="3"/>
      <c r="ID43" s="3"/>
      <c r="IE43" s="3"/>
      <c r="IF43" s="3"/>
      <c r="IG43" s="3"/>
      <c r="IH43" s="3"/>
      <c r="II43" s="3"/>
      <c r="IJ43" s="3"/>
      <c r="IK43" s="3"/>
      <c r="IL43" s="3"/>
      <c r="IM43" s="3"/>
      <c r="IN43" s="3"/>
      <c r="IO43" s="3"/>
      <c r="IP43" s="3"/>
      <c r="IQ43" s="3"/>
      <c r="IR43" s="3"/>
      <c r="IS43" s="3"/>
      <c r="IT43" s="3"/>
      <c r="IU43" s="3"/>
      <c r="IV43" s="3"/>
      <c r="IW43" s="3"/>
    </row>
    <row r="44" spans="1:257">
      <c r="A44" s="12"/>
      <c r="B44" s="12"/>
      <c r="C44" s="12"/>
      <c r="D44" s="12"/>
      <c r="E44" s="12"/>
      <c r="F44" s="12"/>
      <c r="G44" s="12"/>
      <c r="H44" s="12"/>
      <c r="I44" s="12"/>
      <c r="J44" s="3"/>
      <c r="K44" s="3"/>
      <c r="Q44" s="10"/>
      <c r="R44" s="10"/>
      <c r="S44" s="10"/>
      <c r="T44" s="10"/>
      <c r="U44" s="10"/>
      <c r="V44" s="10"/>
      <c r="W44" s="10"/>
      <c r="X44" s="10"/>
      <c r="Y44" s="10"/>
      <c r="Z44" s="10"/>
      <c r="AA44" s="3"/>
      <c r="AB44" s="3"/>
      <c r="AC44" s="3"/>
      <c r="AD44" s="3"/>
      <c r="AE44" s="3"/>
      <c r="AF44" s="3"/>
      <c r="AG44" s="3"/>
      <c r="AH44" s="3"/>
      <c r="AI44" s="3"/>
      <c r="AJ44" s="3"/>
      <c r="AK44" s="3"/>
      <c r="AL44" s="3"/>
      <c r="AM44" s="3"/>
      <c r="AN44" s="3"/>
      <c r="AO44" s="3"/>
      <c r="AP44" s="3"/>
      <c r="AQ44" s="3"/>
      <c r="AR44" s="3"/>
      <c r="AS44" s="3"/>
      <c r="AT44" s="3"/>
      <c r="AU44" s="3"/>
      <c r="AV44" s="3"/>
      <c r="AW44" s="3"/>
      <c r="AX44" s="3"/>
      <c r="AY44" s="3"/>
      <c r="AZ44" s="3"/>
      <c r="BA44" s="3"/>
      <c r="BB44" s="3"/>
      <c r="BC44" s="3"/>
      <c r="BD44" s="3"/>
      <c r="BE44" s="3"/>
      <c r="BF44" s="3"/>
      <c r="BG44" s="3"/>
      <c r="BH44" s="3"/>
      <c r="BI44" s="3"/>
      <c r="BJ44" s="3"/>
      <c r="BK44" s="3"/>
      <c r="BL44" s="3"/>
      <c r="BM44" s="3"/>
      <c r="BN44" s="3"/>
      <c r="BO44" s="3"/>
      <c r="BP44" s="3"/>
      <c r="BQ44" s="3"/>
      <c r="BR44" s="3"/>
      <c r="BS44" s="3"/>
      <c r="BT44" s="3"/>
      <c r="BU44" s="3"/>
      <c r="BV44" s="3"/>
      <c r="BW44" s="3"/>
      <c r="BX44" s="3"/>
      <c r="BY44" s="3"/>
      <c r="BZ44" s="3"/>
      <c r="CA44" s="3"/>
      <c r="CB44" s="3"/>
      <c r="CC44" s="3"/>
      <c r="CD44" s="3"/>
      <c r="CE44" s="3"/>
      <c r="CF44" s="3"/>
      <c r="CG44" s="3"/>
      <c r="CH44" s="3"/>
      <c r="CI44" s="3"/>
      <c r="CJ44" s="3"/>
      <c r="CK44" s="3"/>
      <c r="CL44" s="3"/>
      <c r="CM44" s="3"/>
      <c r="CN44" s="3"/>
      <c r="CO44" s="3"/>
      <c r="CP44" s="3"/>
      <c r="CQ44" s="3"/>
      <c r="CR44" s="3"/>
      <c r="CS44" s="3"/>
      <c r="CT44" s="3"/>
      <c r="CU44" s="3"/>
      <c r="CV44" s="3"/>
      <c r="CW44" s="3"/>
      <c r="CX44" s="3"/>
      <c r="CY44" s="3"/>
      <c r="CZ44" s="3"/>
      <c r="DA44" s="3"/>
      <c r="DB44" s="3"/>
      <c r="DC44" s="3"/>
      <c r="DD44" s="3"/>
      <c r="DE44" s="3"/>
      <c r="DF44" s="3"/>
      <c r="DG44" s="3"/>
      <c r="DH44" s="3"/>
      <c r="DI44" s="3"/>
      <c r="DJ44" s="3"/>
      <c r="DK44" s="3"/>
      <c r="DL44" s="3"/>
      <c r="DM44" s="3"/>
      <c r="DN44" s="3"/>
      <c r="DO44" s="3"/>
      <c r="DP44" s="3"/>
      <c r="DQ44" s="3"/>
      <c r="DR44" s="3"/>
      <c r="DS44" s="3"/>
      <c r="DT44" s="3"/>
      <c r="DU44" s="3"/>
      <c r="DV44" s="3"/>
      <c r="DW44" s="3"/>
      <c r="DX44" s="3"/>
      <c r="DY44" s="3"/>
      <c r="DZ44" s="3"/>
      <c r="EA44" s="3"/>
      <c r="EB44" s="3"/>
      <c r="EC44" s="3"/>
      <c r="ED44" s="3"/>
      <c r="EE44" s="3"/>
      <c r="EF44" s="3"/>
      <c r="EG44" s="3"/>
      <c r="EH44" s="3"/>
      <c r="EI44" s="3"/>
      <c r="EJ44" s="3"/>
      <c r="EK44" s="3"/>
      <c r="EL44" s="3"/>
      <c r="EM44" s="3"/>
      <c r="EN44" s="3"/>
      <c r="EO44" s="3"/>
      <c r="EP44" s="3"/>
      <c r="EQ44" s="3"/>
      <c r="ER44" s="3"/>
      <c r="ES44" s="3"/>
      <c r="ET44" s="3"/>
      <c r="EU44" s="3"/>
      <c r="EV44" s="3"/>
      <c r="EW44" s="3"/>
      <c r="EX44" s="3"/>
      <c r="EY44" s="3"/>
      <c r="EZ44" s="3"/>
      <c r="FA44" s="3"/>
      <c r="FB44" s="3"/>
      <c r="FC44" s="3"/>
      <c r="FD44" s="3"/>
      <c r="FE44" s="3"/>
      <c r="FF44" s="3"/>
      <c r="FG44" s="3"/>
      <c r="FH44" s="3"/>
      <c r="FI44" s="3"/>
      <c r="FJ44" s="3"/>
      <c r="FK44" s="3"/>
      <c r="FL44" s="3"/>
      <c r="FM44" s="3"/>
      <c r="FN44" s="3"/>
      <c r="FO44" s="3"/>
      <c r="FP44" s="3"/>
      <c r="FQ44" s="3"/>
      <c r="FR44" s="3"/>
      <c r="FS44" s="3"/>
      <c r="FT44" s="3"/>
      <c r="FU44" s="3"/>
      <c r="FV44" s="3"/>
      <c r="FW44" s="3"/>
      <c r="FX44" s="3"/>
      <c r="FY44" s="3"/>
      <c r="FZ44" s="3"/>
      <c r="GA44" s="3"/>
      <c r="GB44" s="3"/>
      <c r="GC44" s="3"/>
      <c r="GD44" s="3"/>
      <c r="GE44" s="3"/>
      <c r="GF44" s="3"/>
      <c r="GG44" s="3"/>
      <c r="GH44" s="3"/>
      <c r="GI44" s="3"/>
      <c r="GJ44" s="3"/>
      <c r="GK44" s="3"/>
      <c r="GL44" s="3"/>
      <c r="GM44" s="3"/>
      <c r="GN44" s="3"/>
      <c r="GO44" s="3"/>
      <c r="GP44" s="3"/>
      <c r="GQ44" s="3"/>
      <c r="GR44" s="3"/>
      <c r="GS44" s="3"/>
      <c r="GT44" s="3"/>
      <c r="GU44" s="3"/>
      <c r="GV44" s="3"/>
      <c r="GW44" s="3"/>
      <c r="GX44" s="3"/>
      <c r="GY44" s="3"/>
      <c r="GZ44" s="3"/>
      <c r="HA44" s="3"/>
      <c r="HB44" s="3"/>
      <c r="HC44" s="3"/>
      <c r="HD44" s="3"/>
      <c r="HE44" s="3"/>
      <c r="HF44" s="3"/>
      <c r="HG44" s="3"/>
      <c r="HH44" s="3"/>
      <c r="HI44" s="3"/>
      <c r="HJ44" s="3"/>
      <c r="HK44" s="3"/>
      <c r="HL44" s="3"/>
      <c r="HM44" s="3"/>
      <c r="HN44" s="3"/>
      <c r="HO44" s="3"/>
      <c r="HP44" s="3"/>
      <c r="HQ44" s="3"/>
      <c r="HR44" s="3"/>
      <c r="HS44" s="3"/>
      <c r="HT44" s="3"/>
      <c r="HU44" s="3"/>
      <c r="HV44" s="3"/>
      <c r="HW44" s="3"/>
      <c r="HX44" s="3"/>
      <c r="HY44" s="3"/>
      <c r="HZ44" s="3"/>
      <c r="IA44" s="3"/>
      <c r="IB44" s="3"/>
      <c r="IC44" s="3"/>
      <c r="ID44" s="3"/>
      <c r="IE44" s="3"/>
      <c r="IF44" s="3"/>
      <c r="IG44" s="3"/>
      <c r="IH44" s="3"/>
      <c r="II44" s="3"/>
      <c r="IJ44" s="3"/>
      <c r="IK44" s="3"/>
      <c r="IL44" s="3"/>
      <c r="IM44" s="3"/>
      <c r="IN44" s="3"/>
      <c r="IO44" s="3"/>
      <c r="IP44" s="3"/>
      <c r="IQ44" s="3"/>
      <c r="IR44" s="3"/>
      <c r="IS44" s="3"/>
      <c r="IT44" s="3"/>
      <c r="IU44" s="3"/>
      <c r="IV44" s="3"/>
      <c r="IW44" s="3"/>
    </row>
    <row r="45" spans="1:257">
      <c r="A45" s="12"/>
      <c r="B45" s="12"/>
      <c r="C45" s="12"/>
      <c r="D45" s="12"/>
      <c r="E45" s="12"/>
      <c r="F45" s="12"/>
      <c r="G45" s="12"/>
      <c r="H45" s="12"/>
      <c r="I45" s="12"/>
      <c r="J45" s="3"/>
      <c r="K45" s="3"/>
      <c r="Q45" s="10"/>
      <c r="R45" s="10"/>
      <c r="S45" s="10"/>
      <c r="T45" s="10"/>
      <c r="U45" s="10"/>
      <c r="V45" s="10"/>
      <c r="W45" s="10"/>
      <c r="X45" s="10"/>
      <c r="Y45" s="10"/>
      <c r="Z45" s="10"/>
      <c r="AA45" s="3"/>
      <c r="AB45" s="3"/>
      <c r="AC45" s="3"/>
      <c r="AD45" s="3"/>
      <c r="AE45" s="3"/>
      <c r="AF45" s="3"/>
      <c r="AG45" s="3"/>
      <c r="AH45" s="3"/>
      <c r="AI45" s="3"/>
      <c r="AJ45" s="3"/>
      <c r="AK45" s="3"/>
      <c r="AL45" s="3"/>
      <c r="AM45" s="3"/>
      <c r="AN45" s="3"/>
      <c r="AO45" s="3"/>
      <c r="AP45" s="3"/>
      <c r="AQ45" s="3"/>
      <c r="AR45" s="3"/>
      <c r="AS45" s="3"/>
      <c r="AT45" s="3"/>
      <c r="AU45" s="3"/>
      <c r="AV45" s="3"/>
      <c r="AW45" s="3"/>
      <c r="AX45" s="3"/>
      <c r="AY45" s="3"/>
      <c r="AZ45" s="3"/>
      <c r="BA45" s="3"/>
      <c r="BB45" s="3"/>
      <c r="BC45" s="3"/>
      <c r="BD45" s="3"/>
      <c r="BE45" s="3"/>
      <c r="BF45" s="3"/>
      <c r="BG45" s="3"/>
      <c r="BH45" s="3"/>
      <c r="BI45" s="3"/>
      <c r="BJ45" s="3"/>
      <c r="BK45" s="3"/>
      <c r="BL45" s="3"/>
      <c r="BM45" s="3"/>
      <c r="BN45" s="3"/>
      <c r="BO45" s="3"/>
      <c r="BP45" s="3"/>
      <c r="BQ45" s="3"/>
      <c r="BR45" s="3"/>
      <c r="BS45" s="3"/>
      <c r="BT45" s="3"/>
      <c r="BU45" s="3"/>
      <c r="BV45" s="3"/>
      <c r="BW45" s="3"/>
      <c r="BX45" s="3"/>
      <c r="BY45" s="3"/>
      <c r="BZ45" s="3"/>
      <c r="CA45" s="3"/>
      <c r="CB45" s="3"/>
      <c r="CC45" s="3"/>
      <c r="CD45" s="3"/>
      <c r="CE45" s="3"/>
      <c r="CF45" s="3"/>
      <c r="CG45" s="3"/>
      <c r="CH45" s="3"/>
      <c r="CI45" s="3"/>
      <c r="CJ45" s="3"/>
      <c r="CK45" s="3"/>
      <c r="CL45" s="3"/>
      <c r="CM45" s="3"/>
      <c r="CN45" s="3"/>
      <c r="CO45" s="3"/>
      <c r="CP45" s="3"/>
      <c r="CQ45" s="3"/>
      <c r="CR45" s="3"/>
      <c r="CS45" s="3"/>
      <c r="CT45" s="3"/>
      <c r="CU45" s="3"/>
      <c r="CV45" s="3"/>
      <c r="CW45" s="3"/>
      <c r="CX45" s="3"/>
      <c r="CY45" s="3"/>
      <c r="CZ45" s="3"/>
      <c r="DA45" s="3"/>
      <c r="DB45" s="3"/>
      <c r="DC45" s="3"/>
      <c r="DD45" s="3"/>
      <c r="DE45" s="3"/>
      <c r="DF45" s="3"/>
      <c r="DG45" s="3"/>
      <c r="DH45" s="3"/>
      <c r="DI45" s="3"/>
      <c r="DJ45" s="3"/>
      <c r="DK45" s="3"/>
      <c r="DL45" s="3"/>
      <c r="DM45" s="3"/>
      <c r="DN45" s="3"/>
      <c r="DO45" s="3"/>
      <c r="DP45" s="3"/>
      <c r="DQ45" s="3"/>
      <c r="DR45" s="3"/>
      <c r="DS45" s="3"/>
      <c r="DT45" s="3"/>
      <c r="DU45" s="3"/>
      <c r="DV45" s="3"/>
      <c r="DW45" s="3"/>
      <c r="DX45" s="3"/>
      <c r="DY45" s="3"/>
      <c r="DZ45" s="3"/>
      <c r="EA45" s="3"/>
      <c r="EB45" s="3"/>
      <c r="EC45" s="3"/>
      <c r="ED45" s="3"/>
      <c r="EE45" s="3"/>
      <c r="EF45" s="3"/>
      <c r="EG45" s="3"/>
      <c r="EH45" s="3"/>
      <c r="EI45" s="3"/>
      <c r="EJ45" s="3"/>
      <c r="EK45" s="3"/>
      <c r="EL45" s="3"/>
      <c r="EM45" s="3"/>
      <c r="EN45" s="3"/>
      <c r="EO45" s="3"/>
      <c r="EP45" s="3"/>
      <c r="EQ45" s="3"/>
      <c r="ER45" s="3"/>
      <c r="ES45" s="3"/>
      <c r="ET45" s="3"/>
      <c r="EU45" s="3"/>
      <c r="EV45" s="3"/>
      <c r="EW45" s="3"/>
      <c r="EX45" s="3"/>
      <c r="EY45" s="3"/>
      <c r="EZ45" s="3"/>
      <c r="FA45" s="3"/>
      <c r="FB45" s="3"/>
      <c r="FC45" s="3"/>
      <c r="FD45" s="3"/>
      <c r="FE45" s="3"/>
      <c r="FF45" s="3"/>
      <c r="FG45" s="3"/>
      <c r="FH45" s="3"/>
      <c r="FI45" s="3"/>
      <c r="FJ45" s="3"/>
      <c r="FK45" s="3"/>
      <c r="FL45" s="3"/>
      <c r="FM45" s="3"/>
      <c r="FN45" s="3"/>
      <c r="FO45" s="3"/>
      <c r="FP45" s="3"/>
      <c r="FQ45" s="3"/>
      <c r="FR45" s="3"/>
      <c r="FS45" s="3"/>
      <c r="FT45" s="3"/>
      <c r="FU45" s="3"/>
      <c r="FV45" s="3"/>
      <c r="FW45" s="3"/>
      <c r="FX45" s="3"/>
      <c r="FY45" s="3"/>
      <c r="FZ45" s="3"/>
      <c r="GA45" s="3"/>
      <c r="GB45" s="3"/>
      <c r="GC45" s="3"/>
      <c r="GD45" s="3"/>
      <c r="GE45" s="3"/>
      <c r="GF45" s="3"/>
      <c r="GG45" s="3"/>
      <c r="GH45" s="3"/>
      <c r="GI45" s="3"/>
      <c r="GJ45" s="3"/>
      <c r="GK45" s="3"/>
      <c r="GL45" s="3"/>
      <c r="GM45" s="3"/>
      <c r="GN45" s="3"/>
      <c r="GO45" s="3"/>
      <c r="GP45" s="3"/>
      <c r="GQ45" s="3"/>
      <c r="GR45" s="3"/>
      <c r="GS45" s="3"/>
      <c r="GT45" s="3"/>
      <c r="GU45" s="3"/>
      <c r="GV45" s="3"/>
      <c r="GW45" s="3"/>
      <c r="GX45" s="3"/>
      <c r="GY45" s="3"/>
      <c r="GZ45" s="3"/>
      <c r="HA45" s="3"/>
      <c r="HB45" s="3"/>
      <c r="HC45" s="3"/>
      <c r="HD45" s="3"/>
      <c r="HE45" s="3"/>
      <c r="HF45" s="3"/>
      <c r="HG45" s="3"/>
      <c r="HH45" s="3"/>
      <c r="HI45" s="3"/>
      <c r="HJ45" s="3"/>
      <c r="HK45" s="3"/>
      <c r="HL45" s="3"/>
      <c r="HM45" s="3"/>
      <c r="HN45" s="3"/>
      <c r="HO45" s="3"/>
      <c r="HP45" s="3"/>
      <c r="HQ45" s="3"/>
      <c r="HR45" s="3"/>
      <c r="HS45" s="3"/>
      <c r="HT45" s="3"/>
      <c r="HU45" s="3"/>
      <c r="HV45" s="3"/>
      <c r="HW45" s="3"/>
      <c r="HX45" s="3"/>
      <c r="HY45" s="3"/>
      <c r="HZ45" s="3"/>
      <c r="IA45" s="3"/>
      <c r="IB45" s="3"/>
      <c r="IC45" s="3"/>
      <c r="ID45" s="3"/>
      <c r="IE45" s="3"/>
      <c r="IF45" s="3"/>
      <c r="IG45" s="3"/>
      <c r="IH45" s="3"/>
      <c r="II45" s="3"/>
      <c r="IJ45" s="3"/>
      <c r="IK45" s="3"/>
      <c r="IL45" s="3"/>
      <c r="IM45" s="3"/>
      <c r="IN45" s="3"/>
      <c r="IO45" s="3"/>
      <c r="IP45" s="3"/>
      <c r="IQ45" s="3"/>
      <c r="IR45" s="3"/>
      <c r="IS45" s="3"/>
      <c r="IT45" s="3"/>
      <c r="IU45" s="3"/>
      <c r="IV45" s="3"/>
      <c r="IW45" s="3"/>
    </row>
    <row r="46" spans="1:257">
      <c r="A46" s="12"/>
      <c r="B46" s="12"/>
      <c r="C46" s="12"/>
      <c r="D46" s="12"/>
      <c r="E46" s="12"/>
      <c r="F46" s="12"/>
      <c r="G46" s="12"/>
      <c r="H46" s="12"/>
      <c r="I46" s="12"/>
      <c r="J46" s="3"/>
      <c r="K46" s="3"/>
      <c r="Q46" s="10"/>
      <c r="R46" s="10"/>
      <c r="S46" s="10"/>
      <c r="T46" s="10"/>
      <c r="U46" s="10"/>
      <c r="V46" s="10"/>
      <c r="W46" s="10"/>
      <c r="X46" s="10"/>
      <c r="Y46" s="10"/>
      <c r="Z46" s="10"/>
      <c r="AA46" s="3"/>
      <c r="AB46" s="3"/>
      <c r="AC46" s="3"/>
      <c r="AD46" s="3"/>
      <c r="AE46" s="3"/>
      <c r="AF46" s="3"/>
      <c r="AG46" s="3"/>
      <c r="AH46" s="3"/>
      <c r="AI46" s="3"/>
      <c r="AJ46" s="3"/>
      <c r="AK46" s="3"/>
      <c r="AL46" s="3"/>
      <c r="AM46" s="3"/>
      <c r="AN46" s="3"/>
      <c r="AO46" s="3"/>
      <c r="AP46" s="3"/>
      <c r="AQ46" s="3"/>
      <c r="AR46" s="3"/>
      <c r="AS46" s="3"/>
      <c r="AT46" s="3"/>
      <c r="AU46" s="3"/>
      <c r="AV46" s="3"/>
      <c r="AW46" s="3"/>
      <c r="AX46" s="3"/>
      <c r="AY46" s="3"/>
      <c r="AZ46" s="3"/>
      <c r="BA46" s="3"/>
      <c r="BB46" s="3"/>
      <c r="BC46" s="3"/>
      <c r="BD46" s="3"/>
      <c r="BE46" s="3"/>
      <c r="BF46" s="3"/>
      <c r="BG46" s="3"/>
      <c r="BH46" s="3"/>
      <c r="BI46" s="3"/>
      <c r="BJ46" s="3"/>
      <c r="BK46" s="3"/>
      <c r="BL46" s="3"/>
      <c r="BM46" s="3"/>
      <c r="BN46" s="3"/>
      <c r="BO46" s="3"/>
      <c r="BP46" s="3"/>
      <c r="BQ46" s="3"/>
      <c r="BR46" s="3"/>
      <c r="BS46" s="3"/>
      <c r="BT46" s="3"/>
      <c r="BU46" s="3"/>
      <c r="BV46" s="3"/>
      <c r="BW46" s="3"/>
      <c r="BX46" s="3"/>
      <c r="BY46" s="3"/>
      <c r="BZ46" s="3"/>
      <c r="CA46" s="3"/>
      <c r="CB46" s="3"/>
      <c r="CC46" s="3"/>
      <c r="CD46" s="3"/>
      <c r="CE46" s="3"/>
      <c r="CF46" s="3"/>
      <c r="CG46" s="3"/>
      <c r="CH46" s="3"/>
      <c r="CI46" s="3"/>
      <c r="CJ46" s="3"/>
      <c r="CK46" s="3"/>
      <c r="CL46" s="3"/>
      <c r="CM46" s="3"/>
      <c r="CN46" s="3"/>
      <c r="CO46" s="3"/>
      <c r="CP46" s="3"/>
      <c r="CQ46" s="3"/>
      <c r="CR46" s="3"/>
      <c r="CS46" s="3"/>
      <c r="CT46" s="3"/>
      <c r="CU46" s="3"/>
      <c r="CV46" s="3"/>
      <c r="CW46" s="3"/>
      <c r="CX46" s="3"/>
      <c r="CY46" s="3"/>
      <c r="CZ46" s="3"/>
      <c r="DA46" s="3"/>
      <c r="DB46" s="3"/>
      <c r="DC46" s="3"/>
      <c r="DD46" s="3"/>
      <c r="DE46" s="3"/>
      <c r="DF46" s="3"/>
      <c r="DG46" s="3"/>
      <c r="DH46" s="3"/>
      <c r="DI46" s="3"/>
      <c r="DJ46" s="3"/>
      <c r="DK46" s="3"/>
      <c r="DL46" s="3"/>
      <c r="DM46" s="3"/>
      <c r="DN46" s="3"/>
      <c r="DO46" s="3"/>
      <c r="DP46" s="3"/>
      <c r="DQ46" s="3"/>
      <c r="DR46" s="3"/>
      <c r="DS46" s="3"/>
      <c r="DT46" s="3"/>
      <c r="DU46" s="3"/>
      <c r="DV46" s="3"/>
      <c r="DW46" s="3"/>
      <c r="DX46" s="3"/>
      <c r="DY46" s="3"/>
      <c r="DZ46" s="3"/>
      <c r="EA46" s="3"/>
      <c r="EB46" s="3"/>
      <c r="EC46" s="3"/>
      <c r="ED46" s="3"/>
      <c r="EE46" s="3"/>
      <c r="EF46" s="3"/>
      <c r="EG46" s="3"/>
      <c r="EH46" s="3"/>
      <c r="EI46" s="3"/>
      <c r="EJ46" s="3"/>
      <c r="EK46" s="3"/>
      <c r="EL46" s="3"/>
      <c r="EM46" s="3"/>
      <c r="EN46" s="3"/>
      <c r="EO46" s="3"/>
      <c r="EP46" s="3"/>
      <c r="EQ46" s="3"/>
      <c r="ER46" s="3"/>
      <c r="ES46" s="3"/>
      <c r="ET46" s="3"/>
      <c r="EU46" s="3"/>
      <c r="EV46" s="3"/>
      <c r="EW46" s="3"/>
      <c r="EX46" s="3"/>
      <c r="EY46" s="3"/>
      <c r="EZ46" s="3"/>
      <c r="FA46" s="3"/>
      <c r="FB46" s="3"/>
      <c r="FC46" s="3"/>
      <c r="FD46" s="3"/>
      <c r="FE46" s="3"/>
      <c r="FF46" s="3"/>
      <c r="FG46" s="3"/>
      <c r="FH46" s="3"/>
      <c r="FI46" s="3"/>
      <c r="FJ46" s="3"/>
      <c r="FK46" s="3"/>
      <c r="FL46" s="3"/>
      <c r="FM46" s="3"/>
      <c r="FN46" s="3"/>
      <c r="FO46" s="3"/>
      <c r="FP46" s="3"/>
      <c r="FQ46" s="3"/>
      <c r="FR46" s="3"/>
      <c r="FS46" s="3"/>
      <c r="FT46" s="3"/>
      <c r="FU46" s="3"/>
      <c r="FV46" s="3"/>
      <c r="FW46" s="3"/>
      <c r="FX46" s="3"/>
      <c r="FY46" s="3"/>
      <c r="FZ46" s="3"/>
      <c r="GA46" s="3"/>
      <c r="GB46" s="3"/>
      <c r="GC46" s="3"/>
      <c r="GD46" s="3"/>
      <c r="GE46" s="3"/>
      <c r="GF46" s="3"/>
      <c r="GG46" s="3"/>
      <c r="GH46" s="3"/>
      <c r="GI46" s="3"/>
      <c r="GJ46" s="3"/>
      <c r="GK46" s="3"/>
      <c r="GL46" s="3"/>
      <c r="GM46" s="3"/>
      <c r="GN46" s="3"/>
      <c r="GO46" s="3"/>
      <c r="GP46" s="3"/>
      <c r="GQ46" s="3"/>
      <c r="GR46" s="3"/>
      <c r="GS46" s="3"/>
      <c r="GT46" s="3"/>
      <c r="GU46" s="3"/>
      <c r="GV46" s="3"/>
      <c r="GW46" s="3"/>
      <c r="GX46" s="3"/>
      <c r="GY46" s="3"/>
      <c r="GZ46" s="3"/>
      <c r="HA46" s="3"/>
      <c r="HB46" s="3"/>
      <c r="HC46" s="3"/>
      <c r="HD46" s="3"/>
      <c r="HE46" s="3"/>
      <c r="HF46" s="3"/>
      <c r="HG46" s="3"/>
      <c r="HH46" s="3"/>
      <c r="HI46" s="3"/>
      <c r="HJ46" s="3"/>
      <c r="HK46" s="3"/>
      <c r="HL46" s="3"/>
      <c r="HM46" s="3"/>
      <c r="HN46" s="3"/>
      <c r="HO46" s="3"/>
      <c r="HP46" s="3"/>
      <c r="HQ46" s="3"/>
      <c r="HR46" s="3"/>
      <c r="HS46" s="3"/>
      <c r="HT46" s="3"/>
      <c r="HU46" s="3"/>
      <c r="HV46" s="3"/>
      <c r="HW46" s="3"/>
      <c r="HX46" s="3"/>
      <c r="HY46" s="3"/>
      <c r="HZ46" s="3"/>
      <c r="IA46" s="3"/>
      <c r="IB46" s="3"/>
      <c r="IC46" s="3"/>
      <c r="ID46" s="3"/>
      <c r="IE46" s="3"/>
      <c r="IF46" s="3"/>
      <c r="IG46" s="3"/>
      <c r="IH46" s="3"/>
      <c r="II46" s="3"/>
      <c r="IJ46" s="3"/>
      <c r="IK46" s="3"/>
      <c r="IL46" s="3"/>
      <c r="IM46" s="3"/>
      <c r="IN46" s="3"/>
      <c r="IO46" s="3"/>
      <c r="IP46" s="3"/>
      <c r="IQ46" s="3"/>
      <c r="IR46" s="3"/>
      <c r="IS46" s="3"/>
      <c r="IT46" s="3"/>
      <c r="IU46" s="3"/>
      <c r="IV46" s="3"/>
      <c r="IW46" s="3"/>
    </row>
    <row r="47" spans="1:257">
      <c r="A47" s="12"/>
      <c r="B47" s="12"/>
      <c r="C47" s="12"/>
      <c r="D47" s="12"/>
      <c r="E47" s="12"/>
      <c r="F47" s="12"/>
      <c r="G47" s="12"/>
      <c r="H47" s="12"/>
      <c r="I47" s="12"/>
      <c r="J47" s="3"/>
      <c r="K47" s="3"/>
      <c r="Q47" s="10"/>
      <c r="R47" s="10"/>
      <c r="S47" s="10"/>
      <c r="T47" s="10"/>
      <c r="U47" s="10"/>
      <c r="V47" s="10"/>
      <c r="W47" s="10"/>
      <c r="X47" s="10"/>
      <c r="Y47" s="10"/>
      <c r="Z47" s="10"/>
      <c r="AA47" s="3"/>
      <c r="AB47" s="3"/>
      <c r="AC47" s="3"/>
      <c r="AD47" s="3"/>
      <c r="AE47" s="3"/>
      <c r="AF47" s="3"/>
      <c r="AG47" s="3"/>
      <c r="AH47" s="3"/>
      <c r="AI47" s="3"/>
      <c r="AJ47" s="3"/>
      <c r="AK47" s="3"/>
      <c r="AL47" s="3"/>
      <c r="AM47" s="3"/>
      <c r="AN47" s="3"/>
      <c r="AO47" s="3"/>
      <c r="AP47" s="3"/>
      <c r="AQ47" s="3"/>
      <c r="AR47" s="3"/>
      <c r="AS47" s="3"/>
      <c r="AT47" s="3"/>
      <c r="AU47" s="3"/>
      <c r="AV47" s="3"/>
      <c r="AW47" s="3"/>
      <c r="AX47" s="3"/>
      <c r="AY47" s="3"/>
      <c r="AZ47" s="3"/>
      <c r="BA47" s="3"/>
      <c r="BB47" s="3"/>
      <c r="BC47" s="3"/>
      <c r="BD47" s="3"/>
      <c r="BE47" s="3"/>
      <c r="BF47" s="3"/>
      <c r="BG47" s="3"/>
      <c r="BH47" s="3"/>
      <c r="BI47" s="3"/>
      <c r="BJ47" s="3"/>
      <c r="BK47" s="3"/>
      <c r="BL47" s="3"/>
      <c r="BM47" s="3"/>
      <c r="BN47" s="3"/>
      <c r="BO47" s="3"/>
      <c r="BP47" s="3"/>
      <c r="BQ47" s="3"/>
      <c r="BR47" s="3"/>
      <c r="BS47" s="3"/>
      <c r="BT47" s="3"/>
      <c r="BU47" s="3"/>
      <c r="BV47" s="3"/>
      <c r="BW47" s="3"/>
      <c r="BX47" s="3"/>
      <c r="BY47" s="3"/>
      <c r="BZ47" s="3"/>
      <c r="CA47" s="3"/>
      <c r="CB47" s="3"/>
      <c r="CC47" s="3"/>
      <c r="CD47" s="3"/>
      <c r="CE47" s="3"/>
      <c r="CF47" s="3"/>
      <c r="CG47" s="3"/>
      <c r="CH47" s="3"/>
      <c r="CI47" s="3"/>
      <c r="CJ47" s="3"/>
      <c r="CK47" s="3"/>
      <c r="CL47" s="3"/>
      <c r="CM47" s="3"/>
      <c r="CN47" s="3"/>
      <c r="CO47" s="3"/>
      <c r="CP47" s="3"/>
      <c r="CQ47" s="3"/>
      <c r="CR47" s="3"/>
      <c r="CS47" s="3"/>
      <c r="CT47" s="3"/>
      <c r="CU47" s="3"/>
      <c r="CV47" s="3"/>
      <c r="CW47" s="3"/>
      <c r="CX47" s="3"/>
      <c r="CY47" s="3"/>
      <c r="CZ47" s="3"/>
      <c r="DA47" s="3"/>
      <c r="DB47" s="3"/>
      <c r="DC47" s="3"/>
      <c r="DD47" s="3"/>
      <c r="DE47" s="3"/>
      <c r="DF47" s="3"/>
      <c r="DG47" s="3"/>
      <c r="DH47" s="3"/>
      <c r="DI47" s="3"/>
      <c r="DJ47" s="3"/>
      <c r="DK47" s="3"/>
      <c r="DL47" s="3"/>
      <c r="DM47" s="3"/>
      <c r="DN47" s="3"/>
      <c r="DO47" s="3"/>
      <c r="DP47" s="3"/>
      <c r="DQ47" s="3"/>
      <c r="DR47" s="3"/>
      <c r="DS47" s="3"/>
      <c r="DT47" s="3"/>
      <c r="DU47" s="3"/>
      <c r="DV47" s="3"/>
      <c r="DW47" s="3"/>
      <c r="DX47" s="3"/>
      <c r="DY47" s="3"/>
      <c r="DZ47" s="3"/>
      <c r="EA47" s="3"/>
      <c r="EB47" s="3"/>
      <c r="EC47" s="3"/>
      <c r="ED47" s="3"/>
      <c r="EE47" s="3"/>
      <c r="EF47" s="3"/>
      <c r="EG47" s="3"/>
      <c r="EH47" s="3"/>
      <c r="EI47" s="3"/>
      <c r="EJ47" s="3"/>
      <c r="EK47" s="3"/>
      <c r="EL47" s="3"/>
      <c r="EM47" s="3"/>
      <c r="EN47" s="3"/>
      <c r="EO47" s="3"/>
      <c r="EP47" s="3"/>
      <c r="EQ47" s="3"/>
      <c r="ER47" s="3"/>
      <c r="ES47" s="3"/>
      <c r="ET47" s="3"/>
      <c r="EU47" s="3"/>
      <c r="EV47" s="3"/>
      <c r="EW47" s="3"/>
      <c r="EX47" s="3"/>
      <c r="EY47" s="3"/>
      <c r="EZ47" s="3"/>
      <c r="FA47" s="3"/>
      <c r="FB47" s="3"/>
      <c r="FC47" s="3"/>
      <c r="FD47" s="3"/>
      <c r="FE47" s="3"/>
      <c r="FF47" s="3"/>
      <c r="FG47" s="3"/>
      <c r="FH47" s="3"/>
      <c r="FI47" s="3"/>
      <c r="FJ47" s="3"/>
      <c r="FK47" s="3"/>
      <c r="FL47" s="3"/>
      <c r="FM47" s="3"/>
      <c r="FN47" s="3"/>
      <c r="FO47" s="3"/>
      <c r="FP47" s="3"/>
      <c r="FQ47" s="3"/>
      <c r="FR47" s="3"/>
      <c r="FS47" s="3"/>
      <c r="FT47" s="3"/>
      <c r="FU47" s="3"/>
      <c r="FV47" s="3"/>
      <c r="FW47" s="3"/>
      <c r="FX47" s="3"/>
      <c r="FY47" s="3"/>
      <c r="FZ47" s="3"/>
      <c r="GA47" s="3"/>
      <c r="GB47" s="3"/>
      <c r="GC47" s="3"/>
      <c r="GD47" s="3"/>
      <c r="GE47" s="3"/>
      <c r="GF47" s="3"/>
      <c r="GG47" s="3"/>
      <c r="GH47" s="3"/>
      <c r="GI47" s="3"/>
      <c r="GJ47" s="3"/>
      <c r="GK47" s="3"/>
      <c r="GL47" s="3"/>
      <c r="GM47" s="3"/>
      <c r="GN47" s="3"/>
      <c r="GO47" s="3"/>
      <c r="GP47" s="3"/>
      <c r="GQ47" s="3"/>
      <c r="GR47" s="3"/>
      <c r="GS47" s="3"/>
      <c r="GT47" s="3"/>
      <c r="GU47" s="3"/>
      <c r="GV47" s="3"/>
      <c r="GW47" s="3"/>
      <c r="GX47" s="3"/>
      <c r="GY47" s="3"/>
      <c r="GZ47" s="3"/>
      <c r="HA47" s="3"/>
      <c r="HB47" s="3"/>
      <c r="HC47" s="3"/>
      <c r="HD47" s="3"/>
      <c r="HE47" s="3"/>
      <c r="HF47" s="3"/>
      <c r="HG47" s="3"/>
      <c r="HH47" s="3"/>
      <c r="HI47" s="3"/>
      <c r="HJ47" s="3"/>
      <c r="HK47" s="3"/>
      <c r="HL47" s="3"/>
      <c r="HM47" s="3"/>
      <c r="HN47" s="3"/>
      <c r="HO47" s="3"/>
      <c r="HP47" s="3"/>
      <c r="HQ47" s="3"/>
      <c r="HR47" s="3"/>
      <c r="HS47" s="3"/>
      <c r="HT47" s="3"/>
      <c r="HU47" s="3"/>
      <c r="HV47" s="3"/>
      <c r="HW47" s="3"/>
      <c r="HX47" s="3"/>
      <c r="HY47" s="3"/>
      <c r="HZ47" s="3"/>
      <c r="IA47" s="3"/>
      <c r="IB47" s="3"/>
      <c r="IC47" s="3"/>
      <c r="ID47" s="3"/>
      <c r="IE47" s="3"/>
      <c r="IF47" s="3"/>
      <c r="IG47" s="3"/>
      <c r="IH47" s="3"/>
      <c r="II47" s="3"/>
      <c r="IJ47" s="3"/>
      <c r="IK47" s="3"/>
      <c r="IL47" s="3"/>
      <c r="IM47" s="3"/>
      <c r="IN47" s="3"/>
      <c r="IO47" s="3"/>
      <c r="IP47" s="3"/>
      <c r="IQ47" s="3"/>
      <c r="IR47" s="3"/>
      <c r="IS47" s="3"/>
      <c r="IT47" s="3"/>
      <c r="IU47" s="3"/>
      <c r="IV47" s="3"/>
      <c r="IW47" s="3"/>
    </row>
    <row r="48" spans="1:257">
      <c r="A48" s="12"/>
      <c r="B48" s="12"/>
      <c r="C48" s="12"/>
      <c r="D48" s="12"/>
      <c r="E48" s="12"/>
      <c r="F48" s="12"/>
      <c r="G48" s="12"/>
      <c r="H48" s="12"/>
      <c r="I48" s="12"/>
      <c r="J48" s="3"/>
      <c r="K48" s="3"/>
      <c r="Q48" s="10"/>
      <c r="R48" s="10"/>
      <c r="S48" s="10"/>
      <c r="T48" s="10"/>
      <c r="U48" s="10"/>
      <c r="V48" s="10"/>
      <c r="W48" s="10"/>
      <c r="X48" s="10"/>
      <c r="Y48" s="10"/>
      <c r="Z48" s="10"/>
      <c r="AA48" s="3"/>
      <c r="AB48" s="3"/>
      <c r="AC48" s="3"/>
      <c r="AD48" s="3"/>
      <c r="AE48" s="3"/>
      <c r="AF48" s="3"/>
      <c r="AG48" s="3"/>
      <c r="AH48" s="3"/>
      <c r="AI48" s="3"/>
      <c r="AJ48" s="3"/>
      <c r="AK48" s="3"/>
      <c r="AL48" s="3"/>
      <c r="AM48" s="3"/>
      <c r="AN48" s="3"/>
      <c r="AO48" s="3"/>
      <c r="AP48" s="3"/>
      <c r="AQ48" s="3"/>
      <c r="AR48" s="3"/>
      <c r="AS48" s="3"/>
      <c r="AT48" s="3"/>
      <c r="AU48" s="3"/>
      <c r="AV48" s="3"/>
      <c r="AW48" s="3"/>
      <c r="AX48" s="3"/>
      <c r="AY48" s="3"/>
      <c r="AZ48" s="3"/>
      <c r="BA48" s="3"/>
      <c r="BB48" s="3"/>
      <c r="BC48" s="3"/>
      <c r="BD48" s="3"/>
      <c r="BE48" s="3"/>
      <c r="BF48" s="3"/>
      <c r="BG48" s="3"/>
      <c r="BH48" s="3"/>
      <c r="BI48" s="3"/>
      <c r="BJ48" s="3"/>
      <c r="BK48" s="3"/>
      <c r="BL48" s="3"/>
      <c r="BM48" s="3"/>
      <c r="BN48" s="3"/>
      <c r="BO48" s="3"/>
      <c r="BP48" s="3"/>
      <c r="BQ48" s="3"/>
      <c r="BR48" s="3"/>
      <c r="BS48" s="3"/>
      <c r="BT48" s="3"/>
      <c r="BU48" s="3"/>
      <c r="BV48" s="3"/>
      <c r="BW48" s="3"/>
      <c r="BX48" s="3"/>
      <c r="BY48" s="3"/>
      <c r="BZ48" s="3"/>
      <c r="CA48" s="3"/>
      <c r="CB48" s="3"/>
      <c r="CC48" s="3"/>
      <c r="CD48" s="3"/>
      <c r="CE48" s="3"/>
      <c r="CF48" s="3"/>
      <c r="CG48" s="3"/>
      <c r="CH48" s="3"/>
      <c r="CI48" s="3"/>
      <c r="CJ48" s="3"/>
      <c r="CK48" s="3"/>
      <c r="CL48" s="3"/>
      <c r="CM48" s="3"/>
      <c r="CN48" s="3"/>
      <c r="CO48" s="3"/>
      <c r="CP48" s="3"/>
      <c r="CQ48" s="3"/>
      <c r="CR48" s="3"/>
      <c r="CS48" s="3"/>
      <c r="CT48" s="3"/>
      <c r="CU48" s="3"/>
      <c r="CV48" s="3"/>
      <c r="CW48" s="3"/>
      <c r="CX48" s="3"/>
      <c r="CY48" s="3"/>
      <c r="CZ48" s="3"/>
      <c r="DA48" s="3"/>
      <c r="DB48" s="3"/>
      <c r="DC48" s="3"/>
      <c r="DD48" s="3"/>
      <c r="DE48" s="3"/>
      <c r="DF48" s="3"/>
      <c r="DG48" s="3"/>
      <c r="DH48" s="3"/>
      <c r="DI48" s="3"/>
      <c r="DJ48" s="3"/>
      <c r="DK48" s="3"/>
      <c r="DL48" s="3"/>
      <c r="DM48" s="3"/>
      <c r="DN48" s="3"/>
      <c r="DO48" s="3"/>
      <c r="DP48" s="3"/>
      <c r="DQ48" s="3"/>
      <c r="DR48" s="3"/>
      <c r="DS48" s="3"/>
      <c r="DT48" s="3"/>
      <c r="DU48" s="3"/>
      <c r="DV48" s="3"/>
      <c r="DW48" s="3"/>
      <c r="DX48" s="3"/>
      <c r="DY48" s="3"/>
      <c r="DZ48" s="3"/>
      <c r="EA48" s="3"/>
      <c r="EB48" s="3"/>
      <c r="EC48" s="3"/>
      <c r="ED48" s="3"/>
      <c r="EE48" s="3"/>
      <c r="EF48" s="3"/>
      <c r="EG48" s="3"/>
      <c r="EH48" s="3"/>
      <c r="EI48" s="3"/>
      <c r="EJ48" s="3"/>
      <c r="EK48" s="3"/>
      <c r="EL48" s="3"/>
      <c r="EM48" s="3"/>
      <c r="EN48" s="3"/>
      <c r="EO48" s="3"/>
      <c r="EP48" s="3"/>
      <c r="EQ48" s="3"/>
      <c r="ER48" s="3"/>
      <c r="ES48" s="3"/>
      <c r="ET48" s="3"/>
      <c r="EU48" s="3"/>
      <c r="EV48" s="3"/>
      <c r="EW48" s="3"/>
      <c r="EX48" s="3"/>
      <c r="EY48" s="3"/>
      <c r="EZ48" s="3"/>
      <c r="FA48" s="3"/>
      <c r="FB48" s="3"/>
      <c r="FC48" s="3"/>
      <c r="FD48" s="3"/>
      <c r="FE48" s="3"/>
      <c r="FF48" s="3"/>
      <c r="FG48" s="3"/>
      <c r="FH48" s="3"/>
      <c r="FI48" s="3"/>
      <c r="FJ48" s="3"/>
      <c r="FK48" s="3"/>
      <c r="FL48" s="3"/>
      <c r="FM48" s="3"/>
      <c r="FN48" s="3"/>
      <c r="FO48" s="3"/>
      <c r="FP48" s="3"/>
      <c r="FQ48" s="3"/>
      <c r="FR48" s="3"/>
      <c r="FS48" s="3"/>
      <c r="FT48" s="3"/>
      <c r="FU48" s="3"/>
      <c r="FV48" s="3"/>
      <c r="FW48" s="3"/>
      <c r="FX48" s="3"/>
      <c r="FY48" s="3"/>
      <c r="FZ48" s="3"/>
      <c r="GA48" s="3"/>
      <c r="GB48" s="3"/>
      <c r="GC48" s="3"/>
      <c r="GD48" s="3"/>
      <c r="GE48" s="3"/>
      <c r="GF48" s="3"/>
      <c r="GG48" s="3"/>
      <c r="GH48" s="3"/>
      <c r="GI48" s="3"/>
      <c r="GJ48" s="3"/>
      <c r="GK48" s="3"/>
      <c r="GL48" s="3"/>
      <c r="GM48" s="3"/>
      <c r="GN48" s="3"/>
      <c r="GO48" s="3"/>
      <c r="GP48" s="3"/>
      <c r="GQ48" s="3"/>
      <c r="GR48" s="3"/>
      <c r="GS48" s="3"/>
      <c r="GT48" s="3"/>
      <c r="GU48" s="3"/>
      <c r="GV48" s="3"/>
      <c r="GW48" s="3"/>
      <c r="GX48" s="3"/>
      <c r="GY48" s="3"/>
      <c r="GZ48" s="3"/>
      <c r="HA48" s="3"/>
      <c r="HB48" s="3"/>
      <c r="HC48" s="3"/>
      <c r="HD48" s="3"/>
      <c r="HE48" s="3"/>
      <c r="HF48" s="3"/>
      <c r="HG48" s="3"/>
      <c r="HH48" s="3"/>
      <c r="HI48" s="3"/>
      <c r="HJ48" s="3"/>
      <c r="HK48" s="3"/>
      <c r="HL48" s="3"/>
      <c r="HM48" s="3"/>
      <c r="HN48" s="3"/>
      <c r="HO48" s="3"/>
      <c r="HP48" s="3"/>
      <c r="HQ48" s="3"/>
      <c r="HR48" s="3"/>
      <c r="HS48" s="3"/>
      <c r="HT48" s="3"/>
      <c r="HU48" s="3"/>
      <c r="HV48" s="3"/>
      <c r="HW48" s="3"/>
      <c r="HX48" s="3"/>
      <c r="HY48" s="3"/>
      <c r="HZ48" s="3"/>
      <c r="IA48" s="3"/>
      <c r="IB48" s="3"/>
      <c r="IC48" s="3"/>
      <c r="ID48" s="3"/>
      <c r="IE48" s="3"/>
      <c r="IF48" s="3"/>
      <c r="IG48" s="3"/>
      <c r="IH48" s="3"/>
      <c r="II48" s="3"/>
      <c r="IJ48" s="3"/>
      <c r="IK48" s="3"/>
      <c r="IL48" s="3"/>
      <c r="IM48" s="3"/>
      <c r="IN48" s="3"/>
      <c r="IO48" s="3"/>
      <c r="IP48" s="3"/>
      <c r="IQ48" s="3"/>
      <c r="IR48" s="3"/>
      <c r="IS48" s="3"/>
      <c r="IT48" s="3"/>
      <c r="IU48" s="3"/>
      <c r="IV48" s="3"/>
      <c r="IW48" s="3"/>
    </row>
    <row r="49" spans="1:257">
      <c r="A49" s="12"/>
      <c r="B49" s="12"/>
      <c r="C49" s="12"/>
      <c r="D49" s="12"/>
      <c r="E49" s="12"/>
      <c r="F49" s="12"/>
      <c r="G49" s="12"/>
      <c r="H49" s="12"/>
      <c r="I49" s="12"/>
      <c r="J49" s="3"/>
      <c r="K49" s="3"/>
      <c r="Q49" s="10"/>
      <c r="R49" s="10"/>
      <c r="S49" s="10"/>
      <c r="T49" s="10"/>
      <c r="U49" s="10"/>
      <c r="V49" s="10"/>
      <c r="W49" s="10"/>
      <c r="X49" s="10"/>
      <c r="Y49" s="10"/>
      <c r="Z49" s="10"/>
      <c r="AA49" s="3"/>
      <c r="AB49" s="3"/>
      <c r="AC49" s="3"/>
      <c r="AD49" s="3"/>
      <c r="AE49" s="3"/>
      <c r="AF49" s="3"/>
      <c r="AG49" s="3"/>
      <c r="AH49" s="3"/>
      <c r="AI49" s="3"/>
      <c r="AJ49" s="3"/>
      <c r="AK49" s="3"/>
      <c r="AL49" s="3"/>
      <c r="AM49" s="3"/>
      <c r="AN49" s="3"/>
      <c r="AO49" s="3"/>
      <c r="AP49" s="3"/>
      <c r="AQ49" s="3"/>
      <c r="AR49" s="3"/>
      <c r="AS49" s="3"/>
      <c r="AT49" s="3"/>
      <c r="AU49" s="3"/>
      <c r="AV49" s="3"/>
      <c r="AW49" s="3"/>
      <c r="AX49" s="3"/>
      <c r="AY49" s="3"/>
      <c r="AZ49" s="3"/>
      <c r="BA49" s="3"/>
      <c r="BB49" s="3"/>
      <c r="BC49" s="3"/>
      <c r="BD49" s="3"/>
      <c r="BE49" s="3"/>
      <c r="BF49" s="3"/>
      <c r="BG49" s="3"/>
      <c r="BH49" s="3"/>
      <c r="BI49" s="3"/>
      <c r="BJ49" s="3"/>
      <c r="BK49" s="3"/>
      <c r="BL49" s="3"/>
      <c r="BM49" s="3"/>
      <c r="BN49" s="3"/>
      <c r="BO49" s="3"/>
      <c r="BP49" s="3"/>
      <c r="BQ49" s="3"/>
      <c r="BR49" s="3"/>
      <c r="BS49" s="3"/>
      <c r="BT49" s="3"/>
      <c r="BU49" s="3"/>
      <c r="BV49" s="3"/>
      <c r="BW49" s="3"/>
      <c r="BX49" s="3"/>
      <c r="BY49" s="3"/>
      <c r="BZ49" s="3"/>
      <c r="CA49" s="3"/>
      <c r="CB49" s="3"/>
      <c r="CC49" s="3"/>
      <c r="CD49" s="3"/>
      <c r="CE49" s="3"/>
      <c r="CF49" s="3"/>
      <c r="CG49" s="3"/>
      <c r="CH49" s="3"/>
      <c r="CI49" s="3"/>
      <c r="CJ49" s="3"/>
      <c r="CK49" s="3"/>
      <c r="CL49" s="3"/>
      <c r="CM49" s="3"/>
      <c r="CN49" s="3"/>
      <c r="CO49" s="3"/>
      <c r="CP49" s="3"/>
      <c r="CQ49" s="3"/>
      <c r="CR49" s="3"/>
      <c r="CS49" s="3"/>
      <c r="CT49" s="3"/>
      <c r="CU49" s="3"/>
      <c r="CV49" s="3"/>
      <c r="CW49" s="3"/>
      <c r="CX49" s="3"/>
      <c r="CY49" s="3"/>
      <c r="CZ49" s="3"/>
      <c r="DA49" s="3"/>
      <c r="DB49" s="3"/>
      <c r="DC49" s="3"/>
      <c r="DD49" s="3"/>
      <c r="DE49" s="3"/>
      <c r="DF49" s="3"/>
      <c r="DG49" s="3"/>
      <c r="DH49" s="3"/>
      <c r="DI49" s="3"/>
      <c r="DJ49" s="3"/>
      <c r="DK49" s="3"/>
      <c r="DL49" s="3"/>
      <c r="DM49" s="3"/>
      <c r="DN49" s="3"/>
      <c r="DO49" s="3"/>
      <c r="DP49" s="3"/>
      <c r="DQ49" s="3"/>
      <c r="DR49" s="3"/>
      <c r="DS49" s="3"/>
      <c r="DT49" s="3"/>
      <c r="DU49" s="3"/>
      <c r="DV49" s="3"/>
      <c r="DW49" s="3"/>
      <c r="DX49" s="3"/>
      <c r="DY49" s="3"/>
      <c r="DZ49" s="3"/>
      <c r="EA49" s="3"/>
      <c r="EB49" s="3"/>
      <c r="EC49" s="3"/>
      <c r="ED49" s="3"/>
      <c r="EE49" s="3"/>
      <c r="EF49" s="3"/>
      <c r="EG49" s="3"/>
      <c r="EH49" s="3"/>
      <c r="EI49" s="3"/>
      <c r="EJ49" s="3"/>
      <c r="EK49" s="3"/>
      <c r="EL49" s="3"/>
      <c r="EM49" s="3"/>
      <c r="EN49" s="3"/>
      <c r="EO49" s="3"/>
      <c r="EP49" s="3"/>
      <c r="EQ49" s="3"/>
      <c r="ER49" s="3"/>
      <c r="ES49" s="3"/>
      <c r="ET49" s="3"/>
      <c r="EU49" s="3"/>
      <c r="EV49" s="3"/>
      <c r="EW49" s="3"/>
      <c r="EX49" s="3"/>
      <c r="EY49" s="3"/>
      <c r="EZ49" s="3"/>
      <c r="FA49" s="3"/>
      <c r="FB49" s="3"/>
      <c r="FC49" s="3"/>
      <c r="FD49" s="3"/>
      <c r="FE49" s="3"/>
      <c r="FF49" s="3"/>
      <c r="FG49" s="3"/>
      <c r="FH49" s="3"/>
      <c r="FI49" s="3"/>
      <c r="FJ49" s="3"/>
      <c r="FK49" s="3"/>
      <c r="FL49" s="3"/>
      <c r="FM49" s="3"/>
      <c r="FN49" s="3"/>
      <c r="FO49" s="3"/>
      <c r="FP49" s="3"/>
      <c r="FQ49" s="3"/>
      <c r="FR49" s="3"/>
      <c r="FS49" s="3"/>
      <c r="FT49" s="3"/>
      <c r="FU49" s="3"/>
      <c r="FV49" s="3"/>
      <c r="FW49" s="3"/>
      <c r="FX49" s="3"/>
      <c r="FY49" s="3"/>
      <c r="FZ49" s="3"/>
      <c r="GA49" s="3"/>
      <c r="GB49" s="3"/>
      <c r="GC49" s="3"/>
      <c r="GD49" s="3"/>
      <c r="GE49" s="3"/>
      <c r="GF49" s="3"/>
      <c r="GG49" s="3"/>
      <c r="GH49" s="3"/>
      <c r="GI49" s="3"/>
      <c r="GJ49" s="3"/>
      <c r="GK49" s="3"/>
      <c r="GL49" s="3"/>
      <c r="GM49" s="3"/>
      <c r="GN49" s="3"/>
      <c r="GO49" s="3"/>
      <c r="GP49" s="3"/>
      <c r="GQ49" s="3"/>
      <c r="GR49" s="3"/>
      <c r="GS49" s="3"/>
      <c r="GT49" s="3"/>
      <c r="GU49" s="3"/>
      <c r="GV49" s="3"/>
      <c r="GW49" s="3"/>
      <c r="GX49" s="3"/>
      <c r="GY49" s="3"/>
      <c r="GZ49" s="3"/>
      <c r="HA49" s="3"/>
      <c r="HB49" s="3"/>
      <c r="HC49" s="3"/>
      <c r="HD49" s="3"/>
      <c r="HE49" s="3"/>
      <c r="HF49" s="3"/>
      <c r="HG49" s="3"/>
      <c r="HH49" s="3"/>
      <c r="HI49" s="3"/>
      <c r="HJ49" s="3"/>
      <c r="HK49" s="3"/>
      <c r="HL49" s="3"/>
      <c r="HM49" s="3"/>
      <c r="HN49" s="3"/>
      <c r="HO49" s="3"/>
      <c r="HP49" s="3"/>
      <c r="HQ49" s="3"/>
      <c r="HR49" s="3"/>
      <c r="HS49" s="3"/>
      <c r="HT49" s="3"/>
      <c r="HU49" s="3"/>
      <c r="HV49" s="3"/>
      <c r="HW49" s="3"/>
      <c r="HX49" s="3"/>
      <c r="HY49" s="3"/>
      <c r="HZ49" s="3"/>
      <c r="IA49" s="3"/>
      <c r="IB49" s="3"/>
      <c r="IC49" s="3"/>
      <c r="ID49" s="3"/>
      <c r="IE49" s="3"/>
      <c r="IF49" s="3"/>
      <c r="IG49" s="3"/>
      <c r="IH49" s="3"/>
      <c r="II49" s="3"/>
      <c r="IJ49" s="3"/>
      <c r="IK49" s="3"/>
      <c r="IL49" s="3"/>
      <c r="IM49" s="3"/>
      <c r="IN49" s="3"/>
      <c r="IO49" s="3"/>
      <c r="IP49" s="3"/>
      <c r="IQ49" s="3"/>
      <c r="IR49" s="3"/>
      <c r="IS49" s="3"/>
      <c r="IT49" s="3"/>
      <c r="IU49" s="3"/>
      <c r="IV49" s="3"/>
      <c r="IW49" s="3"/>
    </row>
    <row r="50" spans="1:257">
      <c r="A50" s="12"/>
      <c r="B50" s="12"/>
      <c r="C50" s="12"/>
      <c r="D50" s="12"/>
      <c r="E50" s="12"/>
      <c r="F50" s="12"/>
      <c r="G50" s="12"/>
      <c r="H50" s="12"/>
      <c r="I50" s="12"/>
      <c r="J50" s="3"/>
      <c r="K50" s="3"/>
      <c r="Q50" s="10"/>
      <c r="R50" s="10"/>
      <c r="S50" s="10"/>
      <c r="T50" s="10"/>
      <c r="U50" s="10"/>
      <c r="V50" s="10"/>
      <c r="W50" s="10"/>
      <c r="X50" s="10"/>
      <c r="Y50" s="10"/>
      <c r="Z50" s="10"/>
      <c r="AA50" s="3"/>
      <c r="AB50" s="3"/>
      <c r="AC50" s="3"/>
      <c r="AD50" s="3"/>
      <c r="AE50" s="3"/>
      <c r="AF50" s="3"/>
      <c r="AG50" s="3"/>
      <c r="AH50" s="3"/>
      <c r="AI50" s="3"/>
      <c r="AJ50" s="3"/>
      <c r="AK50" s="3"/>
      <c r="AL50" s="3"/>
      <c r="AM50" s="3"/>
      <c r="AN50" s="3"/>
      <c r="AO50" s="3"/>
      <c r="AP50" s="3"/>
      <c r="AQ50" s="3"/>
      <c r="AR50" s="3"/>
      <c r="AS50" s="3"/>
      <c r="AT50" s="3"/>
      <c r="AU50" s="3"/>
      <c r="AV50" s="3"/>
      <c r="AW50" s="3"/>
      <c r="AX50" s="3"/>
      <c r="AY50" s="3"/>
      <c r="AZ50" s="3"/>
      <c r="BA50" s="3"/>
      <c r="BB50" s="3"/>
      <c r="BC50" s="3"/>
      <c r="BD50" s="3"/>
      <c r="BE50" s="3"/>
      <c r="BF50" s="3"/>
      <c r="BG50" s="3"/>
      <c r="BH50" s="3"/>
      <c r="BI50" s="3"/>
      <c r="BJ50" s="3"/>
      <c r="BK50" s="3"/>
      <c r="BL50" s="3"/>
      <c r="BM50" s="3"/>
      <c r="BN50" s="3"/>
      <c r="BO50" s="3"/>
      <c r="BP50" s="3"/>
      <c r="BQ50" s="3"/>
      <c r="BR50" s="3"/>
      <c r="BS50" s="3"/>
      <c r="BT50" s="3"/>
      <c r="BU50" s="3"/>
      <c r="BV50" s="3"/>
      <c r="BW50" s="3"/>
      <c r="BX50" s="3"/>
      <c r="BY50" s="3"/>
      <c r="BZ50" s="3"/>
      <c r="CA50" s="3"/>
      <c r="CB50" s="3"/>
      <c r="CC50" s="3"/>
      <c r="CD50" s="3"/>
      <c r="CE50" s="3"/>
      <c r="CF50" s="3"/>
      <c r="CG50" s="3"/>
      <c r="CH50" s="3"/>
      <c r="CI50" s="3"/>
      <c r="CJ50" s="3"/>
      <c r="CK50" s="3"/>
      <c r="CL50" s="3"/>
      <c r="CM50" s="3"/>
      <c r="CN50" s="3"/>
      <c r="CO50" s="3"/>
      <c r="CP50" s="3"/>
      <c r="CQ50" s="3"/>
      <c r="CR50" s="3"/>
      <c r="CS50" s="3"/>
      <c r="CT50" s="3"/>
      <c r="CU50" s="3"/>
      <c r="CV50" s="3"/>
      <c r="CW50" s="3"/>
      <c r="CX50" s="3"/>
      <c r="CY50" s="3"/>
      <c r="CZ50" s="3"/>
      <c r="DA50" s="3"/>
      <c r="DB50" s="3"/>
      <c r="DC50" s="3"/>
      <c r="DD50" s="3"/>
      <c r="DE50" s="3"/>
      <c r="DF50" s="3"/>
      <c r="DG50" s="3"/>
      <c r="DH50" s="3"/>
      <c r="DI50" s="3"/>
      <c r="DJ50" s="3"/>
      <c r="DK50" s="3"/>
      <c r="DL50" s="3"/>
      <c r="DM50" s="3"/>
      <c r="DN50" s="3"/>
      <c r="DO50" s="3"/>
      <c r="DP50" s="3"/>
      <c r="DQ50" s="3"/>
      <c r="DR50" s="3"/>
      <c r="DS50" s="3"/>
      <c r="DT50" s="3"/>
      <c r="DU50" s="3"/>
      <c r="DV50" s="3"/>
      <c r="DW50" s="3"/>
      <c r="DX50" s="3"/>
      <c r="DY50" s="3"/>
      <c r="DZ50" s="3"/>
      <c r="EA50" s="3"/>
      <c r="EB50" s="3"/>
      <c r="EC50" s="3"/>
      <c r="ED50" s="3"/>
      <c r="EE50" s="3"/>
      <c r="EF50" s="3"/>
      <c r="EG50" s="3"/>
      <c r="EH50" s="3"/>
      <c r="EI50" s="3"/>
      <c r="EJ50" s="3"/>
      <c r="EK50" s="3"/>
      <c r="EL50" s="3"/>
      <c r="EM50" s="3"/>
      <c r="EN50" s="3"/>
      <c r="EO50" s="3"/>
      <c r="EP50" s="3"/>
      <c r="EQ50" s="3"/>
      <c r="ER50" s="3"/>
      <c r="ES50" s="3"/>
      <c r="ET50" s="3"/>
      <c r="EU50" s="3"/>
      <c r="EV50" s="3"/>
      <c r="EW50" s="3"/>
      <c r="EX50" s="3"/>
      <c r="EY50" s="3"/>
      <c r="EZ50" s="3"/>
      <c r="FA50" s="3"/>
      <c r="FB50" s="3"/>
      <c r="FC50" s="3"/>
      <c r="FD50" s="3"/>
      <c r="FE50" s="3"/>
      <c r="FF50" s="3"/>
      <c r="FG50" s="3"/>
      <c r="FH50" s="3"/>
      <c r="FI50" s="3"/>
      <c r="FJ50" s="3"/>
      <c r="FK50" s="3"/>
      <c r="FL50" s="3"/>
      <c r="FM50" s="3"/>
      <c r="FN50" s="3"/>
      <c r="FO50" s="3"/>
      <c r="FP50" s="3"/>
      <c r="FQ50" s="3"/>
      <c r="FR50" s="3"/>
      <c r="FS50" s="3"/>
      <c r="FT50" s="3"/>
      <c r="FU50" s="3"/>
      <c r="FV50" s="3"/>
      <c r="FW50" s="3"/>
      <c r="FX50" s="3"/>
      <c r="FY50" s="3"/>
      <c r="FZ50" s="3"/>
      <c r="GA50" s="3"/>
      <c r="GB50" s="3"/>
      <c r="GC50" s="3"/>
      <c r="GD50" s="3"/>
      <c r="GE50" s="3"/>
      <c r="GF50" s="3"/>
      <c r="GG50" s="3"/>
      <c r="GH50" s="3"/>
      <c r="GI50" s="3"/>
      <c r="GJ50" s="3"/>
      <c r="GK50" s="3"/>
      <c r="GL50" s="3"/>
      <c r="GM50" s="3"/>
      <c r="GN50" s="3"/>
      <c r="GO50" s="3"/>
      <c r="GP50" s="3"/>
      <c r="GQ50" s="3"/>
      <c r="GR50" s="3"/>
      <c r="GS50" s="3"/>
      <c r="GT50" s="3"/>
      <c r="GU50" s="3"/>
      <c r="GV50" s="3"/>
      <c r="GW50" s="3"/>
      <c r="GX50" s="3"/>
      <c r="GY50" s="3"/>
      <c r="GZ50" s="3"/>
      <c r="HA50" s="3"/>
      <c r="HB50" s="3"/>
      <c r="HC50" s="3"/>
      <c r="HD50" s="3"/>
      <c r="HE50" s="3"/>
      <c r="HF50" s="3"/>
      <c r="HG50" s="3"/>
      <c r="HH50" s="3"/>
      <c r="HI50" s="3"/>
      <c r="HJ50" s="3"/>
      <c r="HK50" s="3"/>
      <c r="HL50" s="3"/>
      <c r="HM50" s="3"/>
      <c r="HN50" s="3"/>
      <c r="HO50" s="3"/>
      <c r="HP50" s="3"/>
      <c r="HQ50" s="3"/>
      <c r="HR50" s="3"/>
      <c r="HS50" s="3"/>
      <c r="HT50" s="3"/>
      <c r="HU50" s="3"/>
      <c r="HV50" s="3"/>
      <c r="HW50" s="3"/>
      <c r="HX50" s="3"/>
      <c r="HY50" s="3"/>
      <c r="HZ50" s="3"/>
      <c r="IA50" s="3"/>
      <c r="IB50" s="3"/>
      <c r="IC50" s="3"/>
      <c r="ID50" s="3"/>
      <c r="IE50" s="3"/>
      <c r="IF50" s="3"/>
      <c r="IG50" s="3"/>
      <c r="IH50" s="3"/>
      <c r="II50" s="3"/>
      <c r="IJ50" s="3"/>
      <c r="IK50" s="3"/>
      <c r="IL50" s="3"/>
      <c r="IM50" s="3"/>
      <c r="IN50" s="3"/>
      <c r="IO50" s="3"/>
      <c r="IP50" s="3"/>
      <c r="IQ50" s="3"/>
      <c r="IR50" s="3"/>
      <c r="IS50" s="3"/>
      <c r="IT50" s="3"/>
      <c r="IU50" s="3"/>
      <c r="IV50" s="3"/>
      <c r="IW50" s="3"/>
    </row>
    <row r="51" spans="1:257">
      <c r="A51" s="12"/>
      <c r="B51" s="12"/>
      <c r="C51" s="12"/>
      <c r="D51" s="12"/>
      <c r="E51" s="12"/>
      <c r="F51" s="12"/>
      <c r="G51" s="12"/>
      <c r="H51" s="12"/>
      <c r="I51" s="12"/>
      <c r="J51" s="3"/>
      <c r="K51" s="3"/>
      <c r="Q51" s="10"/>
      <c r="R51" s="10"/>
      <c r="S51" s="10"/>
      <c r="T51" s="10"/>
      <c r="U51" s="10"/>
      <c r="V51" s="10"/>
      <c r="W51" s="10"/>
      <c r="X51" s="10"/>
      <c r="Y51" s="10"/>
      <c r="Z51" s="10"/>
      <c r="AA51" s="3"/>
      <c r="AB51" s="3"/>
      <c r="AC51" s="3"/>
      <c r="AD51" s="3"/>
      <c r="AE51" s="3"/>
      <c r="AF51" s="3"/>
      <c r="AG51" s="3"/>
      <c r="AH51" s="3"/>
      <c r="AI51" s="3"/>
      <c r="AJ51" s="3"/>
      <c r="AK51" s="3"/>
      <c r="AL51" s="3"/>
      <c r="AM51" s="3"/>
      <c r="AN51" s="3"/>
      <c r="AO51" s="3"/>
      <c r="AP51" s="3"/>
      <c r="AQ51" s="3"/>
      <c r="AR51" s="3"/>
      <c r="AS51" s="3"/>
      <c r="AT51" s="3"/>
      <c r="AU51" s="3"/>
      <c r="AV51" s="3"/>
      <c r="AW51" s="3"/>
      <c r="AX51" s="3"/>
      <c r="AY51" s="3"/>
      <c r="AZ51" s="3"/>
      <c r="BA51" s="3"/>
      <c r="BB51" s="3"/>
      <c r="BC51" s="3"/>
      <c r="BD51" s="3"/>
      <c r="BE51" s="3"/>
      <c r="BF51" s="3"/>
      <c r="BG51" s="3"/>
      <c r="BH51" s="3"/>
      <c r="BI51" s="3"/>
      <c r="BJ51" s="3"/>
      <c r="BK51" s="3"/>
      <c r="BL51" s="3"/>
      <c r="BM51" s="3"/>
      <c r="BN51" s="3"/>
      <c r="BO51" s="3"/>
      <c r="BP51" s="3"/>
      <c r="BQ51" s="3"/>
      <c r="BR51" s="3"/>
      <c r="BS51" s="3"/>
      <c r="BT51" s="3"/>
      <c r="BU51" s="3"/>
      <c r="BV51" s="3"/>
      <c r="BW51" s="3"/>
      <c r="BX51" s="3"/>
      <c r="BY51" s="3"/>
      <c r="BZ51" s="3"/>
      <c r="CA51" s="3"/>
      <c r="CB51" s="3"/>
      <c r="CC51" s="3"/>
      <c r="CD51" s="3"/>
      <c r="CE51" s="3"/>
      <c r="CF51" s="3"/>
      <c r="CG51" s="3"/>
      <c r="CH51" s="3"/>
      <c r="CI51" s="3"/>
      <c r="CJ51" s="3"/>
      <c r="CK51" s="3"/>
      <c r="CL51" s="3"/>
      <c r="CM51" s="3"/>
      <c r="CN51" s="3"/>
      <c r="CO51" s="3"/>
      <c r="CP51" s="3"/>
      <c r="CQ51" s="3"/>
      <c r="CR51" s="3"/>
      <c r="CS51" s="3"/>
      <c r="CT51" s="3"/>
      <c r="CU51" s="3"/>
      <c r="CV51" s="3"/>
      <c r="CW51" s="3"/>
      <c r="CX51" s="3"/>
      <c r="CY51" s="3"/>
      <c r="CZ51" s="3"/>
      <c r="DA51" s="3"/>
      <c r="DB51" s="3"/>
      <c r="DC51" s="3"/>
      <c r="DD51" s="3"/>
      <c r="DE51" s="3"/>
      <c r="DF51" s="3"/>
      <c r="DG51" s="3"/>
      <c r="DH51" s="3"/>
      <c r="DI51" s="3"/>
      <c r="DJ51" s="3"/>
      <c r="DK51" s="3"/>
      <c r="DL51" s="3"/>
      <c r="DM51" s="3"/>
      <c r="DN51" s="3"/>
      <c r="DO51" s="3"/>
      <c r="DP51" s="3"/>
      <c r="DQ51" s="3"/>
      <c r="DR51" s="3"/>
      <c r="DS51" s="3"/>
      <c r="DT51" s="3"/>
      <c r="DU51" s="3"/>
      <c r="DV51" s="3"/>
      <c r="DW51" s="3"/>
      <c r="DX51" s="3"/>
      <c r="DY51" s="3"/>
      <c r="DZ51" s="3"/>
      <c r="EA51" s="3"/>
      <c r="EB51" s="3"/>
      <c r="EC51" s="3"/>
      <c r="ED51" s="3"/>
      <c r="EE51" s="3"/>
      <c r="EF51" s="3"/>
      <c r="EG51" s="3"/>
      <c r="EH51" s="3"/>
      <c r="EI51" s="3"/>
      <c r="EJ51" s="3"/>
      <c r="EK51" s="3"/>
      <c r="EL51" s="3"/>
      <c r="EM51" s="3"/>
      <c r="EN51" s="3"/>
      <c r="EO51" s="3"/>
      <c r="EP51" s="3"/>
      <c r="EQ51" s="3"/>
      <c r="ER51" s="3"/>
      <c r="ES51" s="3"/>
      <c r="ET51" s="3"/>
      <c r="EU51" s="3"/>
      <c r="EV51" s="3"/>
      <c r="EW51" s="3"/>
      <c r="EX51" s="3"/>
      <c r="EY51" s="3"/>
      <c r="EZ51" s="3"/>
      <c r="FA51" s="3"/>
      <c r="FB51" s="3"/>
      <c r="FC51" s="3"/>
      <c r="FD51" s="3"/>
      <c r="FE51" s="3"/>
      <c r="FF51" s="3"/>
      <c r="FG51" s="3"/>
      <c r="FH51" s="3"/>
      <c r="FI51" s="3"/>
      <c r="FJ51" s="3"/>
      <c r="FK51" s="3"/>
      <c r="FL51" s="3"/>
      <c r="FM51" s="3"/>
      <c r="FN51" s="3"/>
      <c r="FO51" s="3"/>
      <c r="FP51" s="3"/>
      <c r="FQ51" s="3"/>
      <c r="FR51" s="3"/>
      <c r="FS51" s="3"/>
      <c r="FT51" s="3"/>
      <c r="FU51" s="3"/>
      <c r="FV51" s="3"/>
      <c r="FW51" s="3"/>
      <c r="FX51" s="3"/>
      <c r="FY51" s="3"/>
      <c r="FZ51" s="3"/>
      <c r="GA51" s="3"/>
      <c r="GB51" s="3"/>
      <c r="GC51" s="3"/>
      <c r="GD51" s="3"/>
      <c r="GE51" s="3"/>
      <c r="GF51" s="3"/>
      <c r="GG51" s="3"/>
      <c r="GH51" s="3"/>
      <c r="GI51" s="3"/>
      <c r="GJ51" s="3"/>
      <c r="GK51" s="3"/>
      <c r="GL51" s="3"/>
      <c r="GM51" s="3"/>
      <c r="GN51" s="3"/>
      <c r="GO51" s="3"/>
      <c r="GP51" s="3"/>
      <c r="GQ51" s="3"/>
      <c r="GR51" s="3"/>
      <c r="GS51" s="3"/>
      <c r="GT51" s="3"/>
      <c r="GU51" s="3"/>
      <c r="GV51" s="3"/>
      <c r="GW51" s="3"/>
      <c r="GX51" s="3"/>
      <c r="GY51" s="3"/>
      <c r="GZ51" s="3"/>
      <c r="HA51" s="3"/>
      <c r="HB51" s="3"/>
      <c r="HC51" s="3"/>
      <c r="HD51" s="3"/>
      <c r="HE51" s="3"/>
      <c r="HF51" s="3"/>
      <c r="HG51" s="3"/>
      <c r="HH51" s="3"/>
      <c r="HI51" s="3"/>
      <c r="HJ51" s="3"/>
      <c r="HK51" s="3"/>
      <c r="HL51" s="3"/>
      <c r="HM51" s="3"/>
      <c r="HN51" s="3"/>
      <c r="HO51" s="3"/>
      <c r="HP51" s="3"/>
      <c r="HQ51" s="3"/>
      <c r="HR51" s="3"/>
      <c r="HS51" s="3"/>
      <c r="HT51" s="3"/>
      <c r="HU51" s="3"/>
      <c r="HV51" s="3"/>
      <c r="HW51" s="3"/>
      <c r="HX51" s="3"/>
      <c r="HY51" s="3"/>
      <c r="HZ51" s="3"/>
      <c r="IA51" s="3"/>
      <c r="IB51" s="3"/>
      <c r="IC51" s="3"/>
      <c r="ID51" s="3"/>
      <c r="IE51" s="3"/>
      <c r="IF51" s="3"/>
      <c r="IG51" s="3"/>
      <c r="IH51" s="3"/>
      <c r="II51" s="3"/>
      <c r="IJ51" s="3"/>
      <c r="IK51" s="3"/>
      <c r="IL51" s="3"/>
      <c r="IM51" s="3"/>
      <c r="IN51" s="3"/>
      <c r="IO51" s="3"/>
      <c r="IP51" s="3"/>
      <c r="IQ51" s="3"/>
      <c r="IR51" s="3"/>
      <c r="IS51" s="3"/>
      <c r="IT51" s="3"/>
      <c r="IU51" s="3"/>
      <c r="IV51" s="3"/>
      <c r="IW51" s="3"/>
    </row>
    <row r="52" spans="1:257">
      <c r="A52" s="12"/>
      <c r="B52" s="12"/>
      <c r="C52" s="12"/>
      <c r="D52" s="12"/>
      <c r="E52" s="12"/>
      <c r="F52" s="12"/>
      <c r="G52" s="12"/>
      <c r="H52" s="12"/>
      <c r="I52" s="12"/>
      <c r="J52" s="3"/>
      <c r="K52" s="3"/>
      <c r="Q52" s="10"/>
      <c r="R52" s="10"/>
      <c r="S52" s="10"/>
      <c r="T52" s="10"/>
      <c r="U52" s="10"/>
      <c r="V52" s="10"/>
      <c r="W52" s="10"/>
      <c r="X52" s="10"/>
      <c r="Y52" s="10"/>
      <c r="Z52" s="10"/>
      <c r="AA52" s="3"/>
      <c r="AB52" s="3"/>
      <c r="AC52" s="3"/>
      <c r="AD52" s="3"/>
      <c r="AE52" s="3"/>
      <c r="AF52" s="3"/>
      <c r="AG52" s="3"/>
      <c r="AH52" s="3"/>
      <c r="AI52" s="3"/>
      <c r="AJ52" s="3"/>
      <c r="AK52" s="3"/>
      <c r="AL52" s="3"/>
      <c r="AM52" s="3"/>
      <c r="AN52" s="3"/>
      <c r="AO52" s="3"/>
      <c r="AP52" s="3"/>
      <c r="AQ52" s="3"/>
      <c r="AR52" s="3"/>
      <c r="AS52" s="3"/>
      <c r="AT52" s="3"/>
      <c r="AU52" s="3"/>
      <c r="AV52" s="3"/>
      <c r="AW52" s="3"/>
      <c r="AX52" s="3"/>
      <c r="AY52" s="3"/>
      <c r="AZ52" s="3"/>
      <c r="BA52" s="3"/>
      <c r="BB52" s="3"/>
      <c r="BC52" s="3"/>
      <c r="BD52" s="3"/>
      <c r="BE52" s="3"/>
      <c r="BF52" s="3"/>
      <c r="BG52" s="3"/>
      <c r="BH52" s="3"/>
      <c r="BI52" s="3"/>
      <c r="BJ52" s="3"/>
      <c r="BK52" s="3"/>
      <c r="BL52" s="3"/>
      <c r="BM52" s="3"/>
      <c r="BN52" s="3"/>
      <c r="BO52" s="3"/>
      <c r="BP52" s="3"/>
      <c r="BQ52" s="3"/>
      <c r="BR52" s="3"/>
      <c r="BS52" s="3"/>
      <c r="BT52" s="3"/>
      <c r="BU52" s="3"/>
      <c r="BV52" s="3"/>
      <c r="BW52" s="3"/>
      <c r="BX52" s="3"/>
      <c r="BY52" s="3"/>
      <c r="BZ52" s="3"/>
      <c r="CA52" s="3"/>
      <c r="CB52" s="3"/>
      <c r="CC52" s="3"/>
      <c r="CD52" s="3"/>
      <c r="CE52" s="3"/>
      <c r="CF52" s="3"/>
      <c r="CG52" s="3"/>
      <c r="CH52" s="3"/>
      <c r="CI52" s="3"/>
      <c r="CJ52" s="3"/>
      <c r="CK52" s="3"/>
      <c r="CL52" s="3"/>
      <c r="CM52" s="3"/>
      <c r="CN52" s="3"/>
      <c r="CO52" s="3"/>
      <c r="CP52" s="3"/>
      <c r="CQ52" s="3"/>
      <c r="CR52" s="3"/>
      <c r="CS52" s="3"/>
      <c r="CT52" s="3"/>
      <c r="CU52" s="3"/>
      <c r="CV52" s="3"/>
      <c r="CW52" s="3"/>
      <c r="CX52" s="3"/>
      <c r="CY52" s="3"/>
      <c r="CZ52" s="3"/>
      <c r="DA52" s="3"/>
      <c r="DB52" s="3"/>
      <c r="DC52" s="3"/>
      <c r="DD52" s="3"/>
      <c r="DE52" s="3"/>
      <c r="DF52" s="3"/>
      <c r="DG52" s="3"/>
      <c r="DH52" s="3"/>
      <c r="DI52" s="3"/>
      <c r="DJ52" s="3"/>
      <c r="DK52" s="3"/>
      <c r="DL52" s="3"/>
      <c r="DM52" s="3"/>
      <c r="DN52" s="3"/>
      <c r="DO52" s="3"/>
      <c r="DP52" s="3"/>
      <c r="DQ52" s="3"/>
      <c r="DR52" s="3"/>
      <c r="DS52" s="3"/>
      <c r="DT52" s="3"/>
      <c r="DU52" s="3"/>
      <c r="DV52" s="3"/>
      <c r="DW52" s="3"/>
      <c r="DX52" s="3"/>
      <c r="DY52" s="3"/>
      <c r="DZ52" s="3"/>
      <c r="EA52" s="3"/>
      <c r="EB52" s="3"/>
      <c r="EC52" s="3"/>
      <c r="ED52" s="3"/>
      <c r="EE52" s="3"/>
      <c r="EF52" s="3"/>
      <c r="EG52" s="3"/>
      <c r="EH52" s="3"/>
      <c r="EI52" s="3"/>
      <c r="EJ52" s="3"/>
      <c r="EK52" s="3"/>
      <c r="EL52" s="3"/>
      <c r="EM52" s="3"/>
      <c r="EN52" s="3"/>
      <c r="EO52" s="3"/>
      <c r="EP52" s="3"/>
      <c r="EQ52" s="3"/>
      <c r="ER52" s="3"/>
      <c r="ES52" s="3"/>
      <c r="ET52" s="3"/>
      <c r="EU52" s="3"/>
      <c r="EV52" s="3"/>
      <c r="EW52" s="3"/>
      <c r="EX52" s="3"/>
      <c r="EY52" s="3"/>
      <c r="EZ52" s="3"/>
      <c r="FA52" s="3"/>
      <c r="FB52" s="3"/>
      <c r="FC52" s="3"/>
      <c r="FD52" s="3"/>
      <c r="FE52" s="3"/>
      <c r="FF52" s="3"/>
      <c r="FG52" s="3"/>
      <c r="FH52" s="3"/>
      <c r="FI52" s="3"/>
      <c r="FJ52" s="3"/>
      <c r="FK52" s="3"/>
      <c r="FL52" s="3"/>
      <c r="FM52" s="3"/>
      <c r="FN52" s="3"/>
      <c r="FO52" s="3"/>
      <c r="FP52" s="3"/>
      <c r="FQ52" s="3"/>
      <c r="FR52" s="3"/>
      <c r="FS52" s="3"/>
      <c r="FT52" s="3"/>
      <c r="FU52" s="3"/>
      <c r="FV52" s="3"/>
      <c r="FW52" s="3"/>
      <c r="FX52" s="3"/>
      <c r="FY52" s="3"/>
      <c r="FZ52" s="3"/>
      <c r="GA52" s="3"/>
      <c r="GB52" s="3"/>
      <c r="GC52" s="3"/>
      <c r="GD52" s="3"/>
      <c r="GE52" s="3"/>
      <c r="GF52" s="3"/>
      <c r="GG52" s="3"/>
      <c r="GH52" s="3"/>
      <c r="GI52" s="3"/>
      <c r="GJ52" s="3"/>
      <c r="GK52" s="3"/>
      <c r="GL52" s="3"/>
      <c r="GM52" s="3"/>
      <c r="GN52" s="3"/>
      <c r="GO52" s="3"/>
      <c r="GP52" s="3"/>
      <c r="GQ52" s="3"/>
      <c r="GR52" s="3"/>
      <c r="GS52" s="3"/>
      <c r="GT52" s="3"/>
      <c r="GU52" s="3"/>
      <c r="GV52" s="3"/>
      <c r="GW52" s="3"/>
      <c r="GX52" s="3"/>
      <c r="GY52" s="3"/>
      <c r="GZ52" s="3"/>
      <c r="HA52" s="3"/>
      <c r="HB52" s="3"/>
      <c r="HC52" s="3"/>
      <c r="HD52" s="3"/>
      <c r="HE52" s="3"/>
      <c r="HF52" s="3"/>
      <c r="HG52" s="3"/>
      <c r="HH52" s="3"/>
      <c r="HI52" s="3"/>
      <c r="HJ52" s="3"/>
      <c r="HK52" s="3"/>
      <c r="HL52" s="3"/>
      <c r="HM52" s="3"/>
      <c r="HN52" s="3"/>
      <c r="HO52" s="3"/>
      <c r="HP52" s="3"/>
      <c r="HQ52" s="3"/>
      <c r="HR52" s="3"/>
      <c r="HS52" s="3"/>
      <c r="HT52" s="3"/>
      <c r="HU52" s="3"/>
      <c r="HV52" s="3"/>
      <c r="HW52" s="3"/>
      <c r="HX52" s="3"/>
      <c r="HY52" s="3"/>
      <c r="HZ52" s="3"/>
      <c r="IA52" s="3"/>
      <c r="IB52" s="3"/>
      <c r="IC52" s="3"/>
      <c r="ID52" s="3"/>
      <c r="IE52" s="3"/>
      <c r="IF52" s="3"/>
      <c r="IG52" s="3"/>
      <c r="IH52" s="3"/>
      <c r="II52" s="3"/>
      <c r="IJ52" s="3"/>
      <c r="IK52" s="3"/>
      <c r="IL52" s="3"/>
      <c r="IM52" s="3"/>
      <c r="IN52" s="3"/>
      <c r="IO52" s="3"/>
      <c r="IP52" s="3"/>
      <c r="IQ52" s="3"/>
      <c r="IR52" s="3"/>
      <c r="IS52" s="3"/>
      <c r="IT52" s="3"/>
      <c r="IU52" s="3"/>
      <c r="IV52" s="3"/>
      <c r="IW52" s="3"/>
    </row>
    <row r="53" spans="1:257">
      <c r="A53" s="12"/>
      <c r="B53" s="12"/>
      <c r="C53" s="12"/>
      <c r="D53" s="12"/>
      <c r="E53" s="12"/>
      <c r="F53" s="12"/>
      <c r="G53" s="12"/>
      <c r="H53" s="12"/>
      <c r="I53" s="12"/>
      <c r="J53" s="3"/>
      <c r="K53" s="3"/>
      <c r="Q53" s="10"/>
      <c r="R53" s="10"/>
      <c r="S53" s="10"/>
      <c r="T53" s="10"/>
      <c r="U53" s="10"/>
      <c r="V53" s="10"/>
      <c r="W53" s="10"/>
      <c r="X53" s="10"/>
      <c r="Y53" s="10"/>
      <c r="Z53" s="10"/>
      <c r="AA53" s="3"/>
      <c r="AB53" s="3"/>
      <c r="AC53" s="3"/>
      <c r="AD53" s="3"/>
      <c r="AE53" s="3"/>
      <c r="AF53" s="3"/>
      <c r="AG53" s="3"/>
      <c r="AH53" s="3"/>
      <c r="AI53" s="3"/>
      <c r="AJ53" s="3"/>
      <c r="AK53" s="3"/>
      <c r="AL53" s="3"/>
      <c r="AM53" s="3"/>
      <c r="AN53" s="3"/>
      <c r="AO53" s="3"/>
      <c r="AP53" s="3"/>
      <c r="AQ53" s="3"/>
      <c r="AR53" s="3"/>
      <c r="AS53" s="3"/>
      <c r="AT53" s="3"/>
      <c r="AU53" s="3"/>
      <c r="AV53" s="3"/>
      <c r="AW53" s="3"/>
      <c r="AX53" s="3"/>
      <c r="AY53" s="3"/>
      <c r="AZ53" s="3"/>
      <c r="BA53" s="3"/>
      <c r="BB53" s="3"/>
      <c r="BC53" s="3"/>
      <c r="BD53" s="3"/>
      <c r="BE53" s="3"/>
      <c r="BF53" s="3"/>
      <c r="BG53" s="3"/>
      <c r="BH53" s="3"/>
      <c r="BI53" s="3"/>
      <c r="BJ53" s="3"/>
      <c r="BK53" s="3"/>
      <c r="BL53" s="3"/>
      <c r="BM53" s="3"/>
      <c r="BN53" s="3"/>
      <c r="BO53" s="3"/>
      <c r="BP53" s="3"/>
      <c r="BQ53" s="3"/>
      <c r="BR53" s="3"/>
      <c r="BS53" s="3"/>
      <c r="BT53" s="3"/>
      <c r="BU53" s="3"/>
      <c r="BV53" s="3"/>
      <c r="BW53" s="3"/>
      <c r="BX53" s="3"/>
      <c r="BY53" s="3"/>
      <c r="BZ53" s="3"/>
      <c r="CA53" s="3"/>
      <c r="CB53" s="3"/>
      <c r="CC53" s="3"/>
      <c r="CD53" s="3"/>
      <c r="CE53" s="3"/>
      <c r="CF53" s="3"/>
      <c r="CG53" s="3"/>
      <c r="CH53" s="3"/>
      <c r="CI53" s="3"/>
      <c r="CJ53" s="3"/>
      <c r="CK53" s="3"/>
      <c r="CL53" s="3"/>
      <c r="CM53" s="3"/>
      <c r="CN53" s="3"/>
      <c r="CO53" s="3"/>
      <c r="CP53" s="3"/>
      <c r="CQ53" s="3"/>
      <c r="CR53" s="3"/>
      <c r="CS53" s="3"/>
      <c r="CT53" s="3"/>
      <c r="CU53" s="3"/>
      <c r="CV53" s="3"/>
      <c r="CW53" s="3"/>
      <c r="CX53" s="3"/>
      <c r="CY53" s="3"/>
      <c r="CZ53" s="3"/>
      <c r="DA53" s="3"/>
      <c r="DB53" s="3"/>
      <c r="DC53" s="3"/>
      <c r="DD53" s="3"/>
      <c r="DE53" s="3"/>
      <c r="DF53" s="3"/>
      <c r="DG53" s="3"/>
      <c r="DH53" s="3"/>
      <c r="DI53" s="3"/>
      <c r="DJ53" s="3"/>
      <c r="DK53" s="3"/>
      <c r="DL53" s="3"/>
      <c r="DM53" s="3"/>
      <c r="DN53" s="3"/>
      <c r="DO53" s="3"/>
      <c r="DP53" s="3"/>
      <c r="DQ53" s="3"/>
      <c r="DR53" s="3"/>
      <c r="DS53" s="3"/>
      <c r="DT53" s="3"/>
      <c r="DU53" s="3"/>
      <c r="DV53" s="3"/>
      <c r="DW53" s="3"/>
      <c r="DX53" s="3"/>
      <c r="DY53" s="3"/>
      <c r="DZ53" s="3"/>
      <c r="EA53" s="3"/>
      <c r="EB53" s="3"/>
      <c r="EC53" s="3"/>
      <c r="ED53" s="3"/>
      <c r="EE53" s="3"/>
      <c r="EF53" s="3"/>
      <c r="EG53" s="3"/>
      <c r="EH53" s="3"/>
      <c r="EI53" s="3"/>
      <c r="EJ53" s="3"/>
      <c r="EK53" s="3"/>
      <c r="EL53" s="3"/>
      <c r="EM53" s="3"/>
      <c r="EN53" s="3"/>
      <c r="EO53" s="3"/>
      <c r="EP53" s="3"/>
      <c r="EQ53" s="3"/>
      <c r="ER53" s="3"/>
      <c r="ES53" s="3"/>
      <c r="ET53" s="3"/>
      <c r="EU53" s="3"/>
      <c r="EV53" s="3"/>
      <c r="EW53" s="3"/>
      <c r="EX53" s="3"/>
      <c r="EY53" s="3"/>
      <c r="EZ53" s="3"/>
      <c r="FA53" s="3"/>
      <c r="FB53" s="3"/>
      <c r="FC53" s="3"/>
      <c r="FD53" s="3"/>
      <c r="FE53" s="3"/>
      <c r="FF53" s="3"/>
      <c r="FG53" s="3"/>
      <c r="FH53" s="3"/>
      <c r="FI53" s="3"/>
      <c r="FJ53" s="3"/>
      <c r="FK53" s="3"/>
      <c r="FL53" s="3"/>
      <c r="FM53" s="3"/>
      <c r="FN53" s="3"/>
      <c r="FO53" s="3"/>
      <c r="FP53" s="3"/>
      <c r="FQ53" s="3"/>
      <c r="FR53" s="3"/>
      <c r="FS53" s="3"/>
      <c r="FT53" s="3"/>
      <c r="FU53" s="3"/>
      <c r="FV53" s="3"/>
      <c r="FW53" s="3"/>
      <c r="FX53" s="3"/>
      <c r="FY53" s="3"/>
      <c r="FZ53" s="3"/>
      <c r="GA53" s="3"/>
      <c r="GB53" s="3"/>
      <c r="GC53" s="3"/>
      <c r="GD53" s="3"/>
      <c r="GE53" s="3"/>
      <c r="GF53" s="3"/>
      <c r="GG53" s="3"/>
      <c r="GH53" s="3"/>
      <c r="GI53" s="3"/>
      <c r="GJ53" s="3"/>
      <c r="GK53" s="3"/>
      <c r="GL53" s="3"/>
      <c r="GM53" s="3"/>
      <c r="GN53" s="3"/>
      <c r="GO53" s="3"/>
      <c r="GP53" s="3"/>
      <c r="GQ53" s="3"/>
      <c r="GR53" s="3"/>
      <c r="GS53" s="3"/>
      <c r="GT53" s="3"/>
      <c r="GU53" s="3"/>
      <c r="GV53" s="3"/>
      <c r="GW53" s="3"/>
      <c r="GX53" s="3"/>
      <c r="GY53" s="3"/>
      <c r="GZ53" s="3"/>
      <c r="HA53" s="3"/>
      <c r="HB53" s="3"/>
      <c r="HC53" s="3"/>
      <c r="HD53" s="3"/>
      <c r="HE53" s="3"/>
      <c r="HF53" s="3"/>
      <c r="HG53" s="3"/>
      <c r="HH53" s="3"/>
      <c r="HI53" s="3"/>
      <c r="HJ53" s="3"/>
      <c r="HK53" s="3"/>
      <c r="HL53" s="3"/>
      <c r="HM53" s="3"/>
      <c r="HN53" s="3"/>
      <c r="HO53" s="3"/>
      <c r="HP53" s="3"/>
      <c r="HQ53" s="3"/>
      <c r="HR53" s="3"/>
      <c r="HS53" s="3"/>
      <c r="HT53" s="3"/>
      <c r="HU53" s="3"/>
      <c r="HV53" s="3"/>
      <c r="HW53" s="3"/>
      <c r="HX53" s="3"/>
      <c r="HY53" s="3"/>
      <c r="HZ53" s="3"/>
      <c r="IA53" s="3"/>
      <c r="IB53" s="3"/>
      <c r="IC53" s="3"/>
      <c r="ID53" s="3"/>
      <c r="IE53" s="3"/>
      <c r="IF53" s="3"/>
      <c r="IG53" s="3"/>
      <c r="IH53" s="3"/>
      <c r="II53" s="3"/>
      <c r="IJ53" s="3"/>
      <c r="IK53" s="3"/>
      <c r="IL53" s="3"/>
      <c r="IM53" s="3"/>
      <c r="IN53" s="3"/>
      <c r="IO53" s="3"/>
      <c r="IP53" s="3"/>
      <c r="IQ53" s="3"/>
      <c r="IR53" s="3"/>
      <c r="IS53" s="3"/>
      <c r="IT53" s="3"/>
      <c r="IU53" s="3"/>
      <c r="IV53" s="3"/>
      <c r="IW53" s="3"/>
    </row>
    <row r="54" spans="1:257">
      <c r="A54" s="12"/>
      <c r="B54" s="12"/>
      <c r="C54" s="12"/>
      <c r="D54" s="12"/>
      <c r="E54" s="12"/>
      <c r="F54" s="12"/>
      <c r="G54" s="12"/>
      <c r="H54" s="12"/>
      <c r="I54" s="12"/>
      <c r="J54" s="3"/>
      <c r="K54" s="3"/>
      <c r="Q54" s="10"/>
      <c r="R54" s="10"/>
      <c r="S54" s="10"/>
      <c r="T54" s="10"/>
      <c r="U54" s="10"/>
      <c r="V54" s="10"/>
      <c r="W54" s="10"/>
      <c r="X54" s="10"/>
      <c r="Y54" s="10"/>
      <c r="Z54" s="10"/>
      <c r="AA54" s="3"/>
      <c r="AB54" s="3"/>
      <c r="AC54" s="3"/>
      <c r="AD54" s="3"/>
      <c r="AE54" s="3"/>
      <c r="AF54" s="3"/>
      <c r="AG54" s="3"/>
      <c r="AH54" s="3"/>
      <c r="AI54" s="3"/>
      <c r="AJ54" s="3"/>
      <c r="AK54" s="3"/>
      <c r="AL54" s="3"/>
      <c r="AM54" s="3"/>
      <c r="AN54" s="3"/>
      <c r="AO54" s="3"/>
      <c r="AP54" s="3"/>
      <c r="AQ54" s="3"/>
      <c r="AR54" s="3"/>
      <c r="AS54" s="3"/>
      <c r="AT54" s="3"/>
      <c r="AU54" s="3"/>
      <c r="AV54" s="3"/>
      <c r="AW54" s="3"/>
      <c r="AX54" s="3"/>
      <c r="AY54" s="3"/>
      <c r="AZ54" s="3"/>
      <c r="BA54" s="3"/>
      <c r="BB54" s="3"/>
      <c r="BC54" s="3"/>
      <c r="BD54" s="3"/>
      <c r="BE54" s="3"/>
      <c r="BF54" s="3"/>
      <c r="BG54" s="3"/>
      <c r="BH54" s="3"/>
      <c r="BI54" s="3"/>
      <c r="BJ54" s="3"/>
      <c r="BK54" s="3"/>
      <c r="BL54" s="3"/>
      <c r="BM54" s="3"/>
      <c r="BN54" s="3"/>
      <c r="BO54" s="3"/>
      <c r="BP54" s="3"/>
      <c r="BQ54" s="3"/>
      <c r="BR54" s="3"/>
      <c r="BS54" s="3"/>
      <c r="BT54" s="3"/>
      <c r="BU54" s="3"/>
      <c r="BV54" s="3"/>
      <c r="BW54" s="3"/>
      <c r="BX54" s="3"/>
      <c r="BY54" s="3"/>
      <c r="BZ54" s="3"/>
      <c r="CA54" s="3"/>
      <c r="CB54" s="3"/>
      <c r="CC54" s="3"/>
      <c r="CD54" s="3"/>
      <c r="CE54" s="3"/>
      <c r="CF54" s="3"/>
      <c r="CG54" s="3"/>
      <c r="CH54" s="3"/>
      <c r="CI54" s="3"/>
      <c r="CJ54" s="3"/>
      <c r="CK54" s="3"/>
      <c r="CL54" s="3"/>
      <c r="CM54" s="3"/>
      <c r="CN54" s="3"/>
      <c r="CO54" s="3"/>
      <c r="CP54" s="3"/>
      <c r="CQ54" s="3"/>
      <c r="CR54" s="3"/>
      <c r="CS54" s="3"/>
      <c r="CT54" s="3"/>
      <c r="CU54" s="3"/>
      <c r="CV54" s="3"/>
      <c r="CW54" s="3"/>
      <c r="CX54" s="3"/>
      <c r="CY54" s="3"/>
      <c r="CZ54" s="3"/>
      <c r="DA54" s="3"/>
      <c r="DB54" s="3"/>
      <c r="DC54" s="3"/>
      <c r="DD54" s="3"/>
      <c r="DE54" s="3"/>
      <c r="DF54" s="3"/>
      <c r="DG54" s="3"/>
      <c r="DH54" s="3"/>
      <c r="DI54" s="3"/>
      <c r="DJ54" s="3"/>
      <c r="DK54" s="3"/>
      <c r="DL54" s="3"/>
      <c r="DM54" s="3"/>
      <c r="DN54" s="3"/>
      <c r="DO54" s="3"/>
      <c r="DP54" s="3"/>
      <c r="DQ54" s="3"/>
      <c r="DR54" s="3"/>
      <c r="DS54" s="3"/>
      <c r="DT54" s="3"/>
      <c r="DU54" s="3"/>
      <c r="DV54" s="3"/>
      <c r="DW54" s="3"/>
      <c r="DX54" s="3"/>
      <c r="DY54" s="3"/>
      <c r="DZ54" s="3"/>
      <c r="EA54" s="3"/>
      <c r="EB54" s="3"/>
      <c r="EC54" s="3"/>
      <c r="ED54" s="3"/>
      <c r="EE54" s="3"/>
      <c r="EF54" s="3"/>
      <c r="EG54" s="3"/>
      <c r="EH54" s="3"/>
      <c r="EI54" s="3"/>
      <c r="EJ54" s="3"/>
      <c r="EK54" s="3"/>
      <c r="EL54" s="3"/>
      <c r="EM54" s="3"/>
      <c r="EN54" s="3"/>
      <c r="EO54" s="3"/>
      <c r="EP54" s="3"/>
      <c r="EQ54" s="3"/>
      <c r="ER54" s="3"/>
      <c r="ES54" s="3"/>
      <c r="ET54" s="3"/>
      <c r="EU54" s="3"/>
      <c r="EV54" s="3"/>
      <c r="EW54" s="3"/>
      <c r="EX54" s="3"/>
      <c r="EY54" s="3"/>
      <c r="EZ54" s="3"/>
      <c r="FA54" s="3"/>
      <c r="FB54" s="3"/>
      <c r="FC54" s="3"/>
      <c r="FD54" s="3"/>
      <c r="FE54" s="3"/>
      <c r="FF54" s="3"/>
      <c r="FG54" s="3"/>
      <c r="FH54" s="3"/>
      <c r="FI54" s="3"/>
      <c r="FJ54" s="3"/>
      <c r="FK54" s="3"/>
      <c r="FL54" s="3"/>
      <c r="FM54" s="3"/>
      <c r="FN54" s="3"/>
      <c r="FO54" s="3"/>
      <c r="FP54" s="3"/>
      <c r="FQ54" s="3"/>
      <c r="FR54" s="3"/>
      <c r="FS54" s="3"/>
      <c r="FT54" s="3"/>
      <c r="FU54" s="3"/>
      <c r="FV54" s="3"/>
      <c r="FW54" s="3"/>
      <c r="FX54" s="3"/>
      <c r="FY54" s="3"/>
      <c r="FZ54" s="3"/>
      <c r="GA54" s="3"/>
      <c r="GB54" s="3"/>
      <c r="GC54" s="3"/>
      <c r="GD54" s="3"/>
      <c r="GE54" s="3"/>
      <c r="GF54" s="3"/>
      <c r="GG54" s="3"/>
      <c r="GH54" s="3"/>
      <c r="GI54" s="3"/>
      <c r="GJ54" s="3"/>
      <c r="GK54" s="3"/>
      <c r="GL54" s="3"/>
      <c r="GM54" s="3"/>
      <c r="GN54" s="3"/>
      <c r="GO54" s="3"/>
      <c r="GP54" s="3"/>
      <c r="GQ54" s="3"/>
      <c r="GR54" s="3"/>
      <c r="GS54" s="3"/>
      <c r="GT54" s="3"/>
      <c r="GU54" s="3"/>
      <c r="GV54" s="3"/>
      <c r="GW54" s="3"/>
      <c r="GX54" s="3"/>
      <c r="GY54" s="3"/>
      <c r="GZ54" s="3"/>
      <c r="HA54" s="3"/>
      <c r="HB54" s="3"/>
      <c r="HC54" s="3"/>
      <c r="HD54" s="3"/>
      <c r="HE54" s="3"/>
      <c r="HF54" s="3"/>
      <c r="HG54" s="3"/>
      <c r="HH54" s="3"/>
      <c r="HI54" s="3"/>
      <c r="HJ54" s="3"/>
      <c r="HK54" s="3"/>
      <c r="HL54" s="3"/>
      <c r="HM54" s="3"/>
      <c r="HN54" s="3"/>
      <c r="HO54" s="3"/>
      <c r="HP54" s="3"/>
      <c r="HQ54" s="3"/>
      <c r="HR54" s="3"/>
      <c r="HS54" s="3"/>
      <c r="HT54" s="3"/>
      <c r="HU54" s="3"/>
      <c r="HV54" s="3"/>
      <c r="HW54" s="3"/>
      <c r="HX54" s="3"/>
      <c r="HY54" s="3"/>
      <c r="HZ54" s="3"/>
      <c r="IA54" s="3"/>
      <c r="IB54" s="3"/>
      <c r="IC54" s="3"/>
      <c r="ID54" s="3"/>
      <c r="IE54" s="3"/>
      <c r="IF54" s="3"/>
      <c r="IG54" s="3"/>
      <c r="IH54" s="3"/>
      <c r="II54" s="3"/>
      <c r="IJ54" s="3"/>
      <c r="IK54" s="3"/>
      <c r="IL54" s="3"/>
      <c r="IM54" s="3"/>
      <c r="IN54" s="3"/>
      <c r="IO54" s="3"/>
      <c r="IP54" s="3"/>
      <c r="IQ54" s="3"/>
      <c r="IR54" s="3"/>
      <c r="IS54" s="3"/>
      <c r="IT54" s="3"/>
      <c r="IU54" s="3"/>
      <c r="IV54" s="3"/>
      <c r="IW54" s="3"/>
    </row>
    <row r="55" spans="1:257">
      <c r="A55" s="12"/>
      <c r="B55" s="12"/>
      <c r="C55" s="12"/>
      <c r="D55" s="12"/>
      <c r="E55" s="12"/>
      <c r="F55" s="12"/>
      <c r="G55" s="12"/>
      <c r="H55" s="12"/>
      <c r="I55" s="12"/>
      <c r="J55" s="3"/>
      <c r="K55" s="3"/>
      <c r="Q55" s="3"/>
      <c r="R55" s="3"/>
      <c r="S55" s="3"/>
      <c r="T55" s="3"/>
      <c r="U55" s="3"/>
      <c r="V55" s="3"/>
      <c r="W55" s="3"/>
      <c r="X55" s="3"/>
      <c r="Y55" s="3"/>
      <c r="Z55" s="3"/>
      <c r="AA55" s="3"/>
      <c r="AB55" s="3"/>
      <c r="AC55" s="3"/>
      <c r="AD55" s="3"/>
      <c r="AE55" s="3"/>
      <c r="AF55" s="3"/>
      <c r="AG55" s="3"/>
      <c r="AH55" s="3"/>
      <c r="AI55" s="3"/>
      <c r="AJ55" s="3"/>
      <c r="AK55" s="3"/>
      <c r="AL55" s="3"/>
      <c r="AM55" s="3"/>
      <c r="AN55" s="3"/>
      <c r="AO55" s="3"/>
      <c r="AP55" s="3"/>
      <c r="AQ55" s="3"/>
      <c r="AR55" s="3"/>
      <c r="AS55" s="3"/>
      <c r="AT55" s="3"/>
      <c r="AU55" s="3"/>
      <c r="AV55" s="3"/>
      <c r="AW55" s="3"/>
      <c r="AX55" s="3"/>
      <c r="AY55" s="3"/>
      <c r="AZ55" s="3"/>
      <c r="BA55" s="3"/>
      <c r="BB55" s="3"/>
      <c r="BC55" s="3"/>
      <c r="BD55" s="3"/>
      <c r="BE55" s="3"/>
      <c r="BF55" s="3"/>
      <c r="BG55" s="3"/>
      <c r="BH55" s="3"/>
      <c r="BI55" s="3"/>
      <c r="BJ55" s="3"/>
      <c r="BK55" s="3"/>
      <c r="BL55" s="3"/>
      <c r="BM55" s="3"/>
      <c r="BN55" s="3"/>
      <c r="BO55" s="3"/>
      <c r="BP55" s="3"/>
      <c r="BQ55" s="3"/>
      <c r="BR55" s="3"/>
      <c r="BS55" s="3"/>
      <c r="BT55" s="3"/>
      <c r="BU55" s="3"/>
      <c r="BV55" s="3"/>
      <c r="BW55" s="3"/>
      <c r="BX55" s="3"/>
      <c r="BY55" s="3"/>
      <c r="BZ55" s="3"/>
      <c r="CA55" s="3"/>
      <c r="CB55" s="3"/>
      <c r="CC55" s="3"/>
      <c r="CD55" s="3"/>
      <c r="CE55" s="3"/>
      <c r="CF55" s="3"/>
      <c r="CG55" s="3"/>
      <c r="CH55" s="3"/>
      <c r="CI55" s="3"/>
      <c r="CJ55" s="3"/>
      <c r="CK55" s="3"/>
      <c r="CL55" s="3"/>
      <c r="CM55" s="3"/>
      <c r="CN55" s="3"/>
      <c r="CO55" s="3"/>
      <c r="CP55" s="3"/>
      <c r="CQ55" s="3"/>
      <c r="CR55" s="3"/>
      <c r="CS55" s="3"/>
      <c r="CT55" s="3"/>
      <c r="CU55" s="3"/>
      <c r="CV55" s="3"/>
      <c r="CW55" s="3"/>
      <c r="CX55" s="3"/>
      <c r="CY55" s="3"/>
      <c r="CZ55" s="3"/>
      <c r="DA55" s="3"/>
      <c r="DB55" s="3"/>
      <c r="DC55" s="3"/>
      <c r="DD55" s="3"/>
      <c r="DE55" s="3"/>
      <c r="DF55" s="3"/>
      <c r="DG55" s="3"/>
      <c r="DH55" s="3"/>
      <c r="DI55" s="3"/>
      <c r="DJ55" s="3"/>
      <c r="DK55" s="3"/>
      <c r="DL55" s="3"/>
      <c r="DM55" s="3"/>
      <c r="DN55" s="3"/>
      <c r="DO55" s="3"/>
      <c r="DP55" s="3"/>
      <c r="DQ55" s="3"/>
      <c r="DR55" s="3"/>
      <c r="DS55" s="3"/>
      <c r="DT55" s="3"/>
      <c r="DU55" s="3"/>
      <c r="DV55" s="3"/>
      <c r="DW55" s="3"/>
      <c r="DX55" s="3"/>
      <c r="DY55" s="3"/>
      <c r="DZ55" s="3"/>
      <c r="EA55" s="3"/>
      <c r="EB55" s="3"/>
      <c r="EC55" s="3"/>
      <c r="ED55" s="3"/>
      <c r="EE55" s="3"/>
      <c r="EF55" s="3"/>
      <c r="EG55" s="3"/>
      <c r="EH55" s="3"/>
      <c r="EI55" s="3"/>
      <c r="EJ55" s="3"/>
      <c r="EK55" s="3"/>
      <c r="EL55" s="3"/>
      <c r="EM55" s="3"/>
      <c r="EN55" s="3"/>
      <c r="EO55" s="3"/>
      <c r="EP55" s="3"/>
      <c r="EQ55" s="3"/>
      <c r="ER55" s="3"/>
      <c r="ES55" s="3"/>
      <c r="ET55" s="3"/>
      <c r="EU55" s="3"/>
      <c r="EV55" s="3"/>
      <c r="EW55" s="3"/>
      <c r="EX55" s="3"/>
      <c r="EY55" s="3"/>
      <c r="EZ55" s="3"/>
      <c r="FA55" s="3"/>
      <c r="FB55" s="3"/>
      <c r="FC55" s="3"/>
      <c r="FD55" s="3"/>
      <c r="FE55" s="3"/>
      <c r="FF55" s="3"/>
      <c r="FG55" s="3"/>
      <c r="FH55" s="3"/>
      <c r="FI55" s="3"/>
      <c r="FJ55" s="3"/>
      <c r="FK55" s="3"/>
      <c r="FL55" s="3"/>
      <c r="FM55" s="3"/>
      <c r="FN55" s="3"/>
      <c r="FO55" s="3"/>
      <c r="FP55" s="3"/>
      <c r="FQ55" s="3"/>
      <c r="FR55" s="3"/>
      <c r="FS55" s="3"/>
      <c r="FT55" s="3"/>
      <c r="FU55" s="3"/>
      <c r="FV55" s="3"/>
      <c r="FW55" s="3"/>
      <c r="FX55" s="3"/>
      <c r="FY55" s="3"/>
      <c r="FZ55" s="3"/>
      <c r="GA55" s="3"/>
      <c r="GB55" s="3"/>
      <c r="GC55" s="3"/>
      <c r="GD55" s="3"/>
      <c r="GE55" s="3"/>
      <c r="GF55" s="3"/>
      <c r="GG55" s="3"/>
      <c r="GH55" s="3"/>
      <c r="GI55" s="3"/>
      <c r="GJ55" s="3"/>
      <c r="GK55" s="3"/>
      <c r="GL55" s="3"/>
      <c r="GM55" s="3"/>
      <c r="GN55" s="3"/>
      <c r="GO55" s="3"/>
      <c r="GP55" s="3"/>
      <c r="GQ55" s="3"/>
      <c r="GR55" s="3"/>
      <c r="GS55" s="3"/>
      <c r="GT55" s="3"/>
      <c r="GU55" s="3"/>
      <c r="GV55" s="3"/>
      <c r="GW55" s="3"/>
      <c r="GX55" s="3"/>
      <c r="GY55" s="3"/>
      <c r="GZ55" s="3"/>
      <c r="HA55" s="3"/>
      <c r="HB55" s="3"/>
      <c r="HC55" s="3"/>
      <c r="HD55" s="3"/>
      <c r="HE55" s="3"/>
      <c r="HF55" s="3"/>
      <c r="HG55" s="3"/>
      <c r="HH55" s="3"/>
      <c r="HI55" s="3"/>
      <c r="HJ55" s="3"/>
      <c r="HK55" s="3"/>
      <c r="HL55" s="3"/>
      <c r="HM55" s="3"/>
      <c r="HN55" s="3"/>
      <c r="HO55" s="3"/>
      <c r="HP55" s="3"/>
      <c r="HQ55" s="3"/>
      <c r="HR55" s="3"/>
      <c r="HS55" s="3"/>
      <c r="HT55" s="3"/>
      <c r="HU55" s="3"/>
      <c r="HV55" s="3"/>
      <c r="HW55" s="3"/>
      <c r="HX55" s="3"/>
      <c r="HY55" s="3"/>
      <c r="HZ55" s="3"/>
      <c r="IA55" s="3"/>
      <c r="IB55" s="3"/>
      <c r="IC55" s="3"/>
      <c r="ID55" s="3"/>
      <c r="IE55" s="3"/>
      <c r="IF55" s="3"/>
      <c r="IG55" s="3"/>
      <c r="IH55" s="3"/>
      <c r="II55" s="3"/>
      <c r="IJ55" s="3"/>
      <c r="IK55" s="3"/>
      <c r="IL55" s="3"/>
      <c r="IM55" s="3"/>
      <c r="IN55" s="3"/>
      <c r="IO55" s="3"/>
      <c r="IP55" s="3"/>
      <c r="IQ55" s="3"/>
      <c r="IR55" s="3"/>
      <c r="IS55" s="3"/>
      <c r="IT55" s="3"/>
      <c r="IU55" s="3"/>
      <c r="IV55" s="3"/>
      <c r="IW55" s="3"/>
    </row>
    <row r="56" spans="1:257">
      <c r="A56" s="12"/>
      <c r="B56" s="12"/>
      <c r="C56" s="12"/>
      <c r="D56" s="12"/>
      <c r="E56" s="12"/>
      <c r="F56" s="12"/>
      <c r="G56" s="12"/>
      <c r="H56" s="12"/>
      <c r="I56" s="12"/>
      <c r="J56" s="3"/>
      <c r="K56" s="3"/>
      <c r="Q56" s="3"/>
      <c r="R56" s="3"/>
      <c r="S56" s="3"/>
      <c r="T56" s="3"/>
      <c r="U56" s="3"/>
      <c r="V56" s="3"/>
      <c r="W56" s="3"/>
      <c r="X56" s="3"/>
      <c r="Y56" s="3"/>
      <c r="Z56" s="3"/>
      <c r="AA56" s="3"/>
      <c r="AB56" s="3"/>
      <c r="AC56" s="3"/>
      <c r="AD56" s="3"/>
      <c r="AE56" s="3"/>
      <c r="AF56" s="3"/>
      <c r="AG56" s="3"/>
      <c r="AH56" s="3"/>
      <c r="AI56" s="3"/>
      <c r="AJ56" s="3"/>
      <c r="AK56" s="3"/>
      <c r="AL56" s="3"/>
      <c r="AM56" s="3"/>
      <c r="AN56" s="3"/>
      <c r="AO56" s="3"/>
      <c r="AP56" s="3"/>
      <c r="AQ56" s="3"/>
      <c r="AR56" s="3"/>
      <c r="AS56" s="3"/>
      <c r="AT56" s="3"/>
      <c r="AU56" s="3"/>
      <c r="AV56" s="3"/>
      <c r="AW56" s="3"/>
      <c r="AX56" s="3"/>
      <c r="AY56" s="3"/>
      <c r="AZ56" s="3"/>
      <c r="BA56" s="3"/>
      <c r="BB56" s="3"/>
      <c r="BC56" s="3"/>
      <c r="BD56" s="3"/>
      <c r="BE56" s="3"/>
      <c r="BF56" s="3"/>
      <c r="BG56" s="3"/>
      <c r="BH56" s="3"/>
      <c r="BI56" s="3"/>
      <c r="BJ56" s="3"/>
      <c r="BK56" s="3"/>
      <c r="BL56" s="3"/>
      <c r="BM56" s="3"/>
      <c r="BN56" s="3"/>
      <c r="BO56" s="3"/>
      <c r="BP56" s="3"/>
      <c r="BQ56" s="3"/>
      <c r="BR56" s="3"/>
      <c r="BS56" s="3"/>
      <c r="BT56" s="3"/>
      <c r="BU56" s="3"/>
      <c r="BV56" s="3"/>
      <c r="BW56" s="3"/>
      <c r="BX56" s="3"/>
      <c r="BY56" s="3"/>
      <c r="BZ56" s="3"/>
      <c r="CA56" s="3"/>
      <c r="CB56" s="3"/>
      <c r="CC56" s="3"/>
      <c r="CD56" s="3"/>
      <c r="CE56" s="3"/>
      <c r="CF56" s="3"/>
      <c r="CG56" s="3"/>
      <c r="CH56" s="3"/>
      <c r="CI56" s="3"/>
      <c r="CJ56" s="3"/>
      <c r="CK56" s="3"/>
      <c r="CL56" s="3"/>
      <c r="CM56" s="3"/>
      <c r="CN56" s="3"/>
      <c r="CO56" s="3"/>
      <c r="CP56" s="3"/>
      <c r="CQ56" s="3"/>
      <c r="CR56" s="3"/>
      <c r="CS56" s="3"/>
      <c r="CT56" s="3"/>
      <c r="CU56" s="3"/>
      <c r="CV56" s="3"/>
      <c r="CW56" s="3"/>
      <c r="CX56" s="3"/>
      <c r="CY56" s="3"/>
      <c r="CZ56" s="3"/>
      <c r="DA56" s="3"/>
      <c r="DB56" s="3"/>
      <c r="DC56" s="3"/>
      <c r="DD56" s="3"/>
      <c r="DE56" s="3"/>
      <c r="DF56" s="3"/>
      <c r="DG56" s="3"/>
      <c r="DH56" s="3"/>
      <c r="DI56" s="3"/>
      <c r="DJ56" s="3"/>
      <c r="DK56" s="3"/>
      <c r="DL56" s="3"/>
      <c r="DM56" s="3"/>
      <c r="DN56" s="3"/>
      <c r="DO56" s="3"/>
      <c r="DP56" s="3"/>
      <c r="DQ56" s="3"/>
      <c r="DR56" s="3"/>
      <c r="DS56" s="3"/>
      <c r="DT56" s="3"/>
      <c r="DU56" s="3"/>
      <c r="DV56" s="3"/>
      <c r="DW56" s="3"/>
      <c r="DX56" s="3"/>
      <c r="DY56" s="3"/>
      <c r="DZ56" s="3"/>
      <c r="EA56" s="3"/>
      <c r="EB56" s="3"/>
      <c r="EC56" s="3"/>
      <c r="ED56" s="3"/>
      <c r="EE56" s="3"/>
      <c r="EF56" s="3"/>
      <c r="EG56" s="3"/>
      <c r="EH56" s="3"/>
      <c r="EI56" s="3"/>
      <c r="EJ56" s="3"/>
      <c r="EK56" s="3"/>
      <c r="EL56" s="3"/>
      <c r="EM56" s="3"/>
      <c r="EN56" s="3"/>
      <c r="EO56" s="3"/>
      <c r="EP56" s="3"/>
      <c r="EQ56" s="3"/>
      <c r="ER56" s="3"/>
      <c r="ES56" s="3"/>
      <c r="ET56" s="3"/>
      <c r="EU56" s="3"/>
      <c r="EV56" s="3"/>
      <c r="EW56" s="3"/>
      <c r="EX56" s="3"/>
      <c r="EY56" s="3"/>
      <c r="EZ56" s="3"/>
      <c r="FA56" s="3"/>
      <c r="FB56" s="3"/>
      <c r="FC56" s="3"/>
      <c r="FD56" s="3"/>
      <c r="FE56" s="3"/>
      <c r="FF56" s="3"/>
      <c r="FG56" s="3"/>
      <c r="FH56" s="3"/>
      <c r="FI56" s="3"/>
      <c r="FJ56" s="3"/>
      <c r="FK56" s="3"/>
      <c r="FL56" s="3"/>
      <c r="FM56" s="3"/>
      <c r="FN56" s="3"/>
      <c r="FO56" s="3"/>
      <c r="FP56" s="3"/>
      <c r="FQ56" s="3"/>
      <c r="FR56" s="3"/>
      <c r="FS56" s="3"/>
      <c r="FT56" s="3"/>
      <c r="FU56" s="3"/>
      <c r="FV56" s="3"/>
      <c r="FW56" s="3"/>
      <c r="FX56" s="3"/>
      <c r="FY56" s="3"/>
      <c r="FZ56" s="3"/>
      <c r="GA56" s="3"/>
      <c r="GB56" s="3"/>
      <c r="GC56" s="3"/>
      <c r="GD56" s="3"/>
      <c r="GE56" s="3"/>
      <c r="GF56" s="3"/>
      <c r="GG56" s="3"/>
      <c r="GH56" s="3"/>
      <c r="GI56" s="3"/>
      <c r="GJ56" s="3"/>
      <c r="GK56" s="3"/>
      <c r="GL56" s="3"/>
      <c r="GM56" s="3"/>
      <c r="GN56" s="3"/>
      <c r="GO56" s="3"/>
      <c r="GP56" s="3"/>
      <c r="GQ56" s="3"/>
      <c r="GR56" s="3"/>
      <c r="GS56" s="3"/>
      <c r="GT56" s="3"/>
      <c r="GU56" s="3"/>
      <c r="GV56" s="3"/>
      <c r="GW56" s="3"/>
      <c r="GX56" s="3"/>
      <c r="GY56" s="3"/>
      <c r="GZ56" s="3"/>
      <c r="HA56" s="3"/>
      <c r="HB56" s="3"/>
      <c r="HC56" s="3"/>
      <c r="HD56" s="3"/>
      <c r="HE56" s="3"/>
      <c r="HF56" s="3"/>
      <c r="HG56" s="3"/>
      <c r="HH56" s="3"/>
      <c r="HI56" s="3"/>
      <c r="HJ56" s="3"/>
      <c r="HK56" s="3"/>
      <c r="HL56" s="3"/>
      <c r="HM56" s="3"/>
      <c r="HN56" s="3"/>
      <c r="HO56" s="3"/>
      <c r="HP56" s="3"/>
      <c r="HQ56" s="3"/>
      <c r="HR56" s="3"/>
      <c r="HS56" s="3"/>
      <c r="HT56" s="3"/>
      <c r="HU56" s="3"/>
      <c r="HV56" s="3"/>
      <c r="HW56" s="3"/>
      <c r="HX56" s="3"/>
      <c r="HY56" s="3"/>
      <c r="HZ56" s="3"/>
      <c r="IA56" s="3"/>
      <c r="IB56" s="3"/>
      <c r="IC56" s="3"/>
      <c r="ID56" s="3"/>
      <c r="IE56" s="3"/>
      <c r="IF56" s="3"/>
      <c r="IG56" s="3"/>
      <c r="IH56" s="3"/>
      <c r="II56" s="3"/>
      <c r="IJ56" s="3"/>
      <c r="IK56" s="3"/>
      <c r="IL56" s="3"/>
      <c r="IM56" s="3"/>
      <c r="IN56" s="3"/>
      <c r="IO56" s="3"/>
      <c r="IP56" s="3"/>
      <c r="IQ56" s="3"/>
      <c r="IR56" s="3"/>
      <c r="IS56" s="3"/>
      <c r="IT56" s="3"/>
      <c r="IU56" s="3"/>
      <c r="IV56" s="3"/>
      <c r="IW56" s="3"/>
    </row>
    <row r="57" spans="1:257">
      <c r="A57" s="12"/>
      <c r="B57" s="12"/>
      <c r="C57" s="12"/>
      <c r="D57" s="12"/>
      <c r="E57" s="12"/>
      <c r="F57" s="12"/>
      <c r="G57" s="12"/>
      <c r="H57" s="12"/>
      <c r="I57" s="12"/>
      <c r="J57" s="3"/>
      <c r="K57" s="3"/>
      <c r="Q57" s="10"/>
      <c r="R57" s="10"/>
      <c r="S57" s="10"/>
      <c r="T57" s="10"/>
      <c r="U57" s="10"/>
      <c r="V57" s="10"/>
      <c r="W57" s="10"/>
      <c r="X57" s="10"/>
      <c r="Y57" s="10"/>
      <c r="Z57" s="10"/>
      <c r="AA57" s="3"/>
      <c r="AB57" s="3"/>
      <c r="AC57" s="3"/>
      <c r="AD57" s="3"/>
      <c r="AE57" s="3"/>
      <c r="AF57" s="3"/>
      <c r="AG57" s="3"/>
      <c r="AH57" s="3"/>
      <c r="AI57" s="3"/>
      <c r="AJ57" s="3"/>
      <c r="AK57" s="3"/>
      <c r="AL57" s="3"/>
      <c r="AM57" s="3"/>
      <c r="AN57" s="3"/>
      <c r="AO57" s="3"/>
      <c r="AP57" s="3"/>
      <c r="AQ57" s="3"/>
      <c r="AR57" s="3"/>
      <c r="AS57" s="3"/>
      <c r="AT57" s="3"/>
      <c r="AU57" s="3"/>
      <c r="AV57" s="3"/>
      <c r="AW57" s="3"/>
      <c r="AX57" s="3"/>
      <c r="AY57" s="3"/>
      <c r="AZ57" s="3"/>
      <c r="BA57" s="3"/>
      <c r="BB57" s="3"/>
      <c r="BC57" s="3"/>
      <c r="BD57" s="3"/>
      <c r="BE57" s="3"/>
      <c r="BF57" s="3"/>
      <c r="BG57" s="3"/>
      <c r="BH57" s="3"/>
      <c r="BI57" s="3"/>
      <c r="BJ57" s="3"/>
      <c r="BK57" s="3"/>
      <c r="BL57" s="3"/>
      <c r="BM57" s="3"/>
      <c r="BN57" s="3"/>
      <c r="BO57" s="3"/>
      <c r="BP57" s="3"/>
      <c r="BQ57" s="3"/>
      <c r="BR57" s="3"/>
      <c r="BS57" s="3"/>
      <c r="BT57" s="3"/>
      <c r="BU57" s="3"/>
      <c r="BV57" s="3"/>
      <c r="BW57" s="3"/>
      <c r="BX57" s="3"/>
      <c r="BY57" s="3"/>
      <c r="BZ57" s="3"/>
      <c r="CA57" s="3"/>
      <c r="CB57" s="3"/>
      <c r="CC57" s="3"/>
      <c r="CD57" s="3"/>
      <c r="CE57" s="3"/>
      <c r="CF57" s="3"/>
      <c r="CG57" s="3"/>
      <c r="CH57" s="3"/>
      <c r="CI57" s="3"/>
      <c r="CJ57" s="3"/>
      <c r="CK57" s="3"/>
      <c r="CL57" s="3"/>
      <c r="CM57" s="3"/>
      <c r="CN57" s="3"/>
      <c r="CO57" s="3"/>
      <c r="CP57" s="3"/>
      <c r="CQ57" s="3"/>
      <c r="CR57" s="3"/>
      <c r="CS57" s="3"/>
      <c r="CT57" s="3"/>
      <c r="CU57" s="3"/>
      <c r="CV57" s="3"/>
      <c r="CW57" s="3"/>
      <c r="CX57" s="3"/>
      <c r="CY57" s="3"/>
      <c r="CZ57" s="3"/>
      <c r="DA57" s="3"/>
      <c r="DB57" s="3"/>
      <c r="DC57" s="3"/>
      <c r="DD57" s="3"/>
      <c r="DE57" s="3"/>
      <c r="DF57" s="3"/>
      <c r="DG57" s="3"/>
      <c r="DH57" s="3"/>
      <c r="DI57" s="3"/>
      <c r="DJ57" s="3"/>
      <c r="DK57" s="3"/>
      <c r="DL57" s="3"/>
      <c r="DM57" s="3"/>
      <c r="DN57" s="3"/>
      <c r="DO57" s="3"/>
      <c r="DP57" s="3"/>
      <c r="DQ57" s="3"/>
      <c r="DR57" s="3"/>
      <c r="DS57" s="3"/>
      <c r="DT57" s="3"/>
      <c r="DU57" s="3"/>
      <c r="DV57" s="3"/>
      <c r="DW57" s="3"/>
      <c r="DX57" s="3"/>
      <c r="DY57" s="3"/>
      <c r="DZ57" s="3"/>
      <c r="EA57" s="3"/>
      <c r="EB57" s="3"/>
      <c r="EC57" s="3"/>
      <c r="ED57" s="3"/>
      <c r="EE57" s="3"/>
      <c r="EF57" s="3"/>
      <c r="EG57" s="3"/>
      <c r="EH57" s="3"/>
      <c r="EI57" s="3"/>
      <c r="EJ57" s="3"/>
      <c r="EK57" s="3"/>
      <c r="EL57" s="3"/>
      <c r="EM57" s="3"/>
      <c r="EN57" s="3"/>
      <c r="EO57" s="3"/>
      <c r="EP57" s="3"/>
      <c r="EQ57" s="3"/>
      <c r="ER57" s="3"/>
      <c r="ES57" s="3"/>
      <c r="ET57" s="3"/>
      <c r="EU57" s="3"/>
      <c r="EV57" s="3"/>
      <c r="EW57" s="3"/>
      <c r="EX57" s="3"/>
      <c r="EY57" s="3"/>
      <c r="EZ57" s="3"/>
      <c r="FA57" s="3"/>
      <c r="FB57" s="3"/>
      <c r="FC57" s="3"/>
      <c r="FD57" s="3"/>
      <c r="FE57" s="3"/>
      <c r="FF57" s="3"/>
      <c r="FG57" s="3"/>
      <c r="FH57" s="3"/>
      <c r="FI57" s="3"/>
      <c r="FJ57" s="3"/>
      <c r="FK57" s="3"/>
      <c r="FL57" s="3"/>
      <c r="FM57" s="3"/>
      <c r="FN57" s="3"/>
      <c r="FO57" s="3"/>
      <c r="FP57" s="3"/>
      <c r="FQ57" s="3"/>
      <c r="FR57" s="3"/>
      <c r="FS57" s="3"/>
      <c r="FT57" s="3"/>
      <c r="FU57" s="3"/>
      <c r="FV57" s="3"/>
      <c r="FW57" s="3"/>
      <c r="FX57" s="3"/>
      <c r="FY57" s="3"/>
      <c r="FZ57" s="3"/>
      <c r="GA57" s="3"/>
      <c r="GB57" s="3"/>
      <c r="GC57" s="3"/>
      <c r="GD57" s="3"/>
      <c r="GE57" s="3"/>
      <c r="GF57" s="3"/>
      <c r="GG57" s="3"/>
      <c r="GH57" s="3"/>
      <c r="GI57" s="3"/>
      <c r="GJ57" s="3"/>
      <c r="GK57" s="3"/>
      <c r="GL57" s="3"/>
      <c r="GM57" s="3"/>
      <c r="GN57" s="3"/>
      <c r="GO57" s="3"/>
      <c r="GP57" s="3"/>
      <c r="GQ57" s="3"/>
      <c r="GR57" s="3"/>
      <c r="GS57" s="3"/>
      <c r="GT57" s="3"/>
      <c r="GU57" s="3"/>
      <c r="GV57" s="3"/>
      <c r="GW57" s="3"/>
      <c r="GX57" s="3"/>
      <c r="GY57" s="3"/>
      <c r="GZ57" s="3"/>
      <c r="HA57" s="3"/>
      <c r="HB57" s="3"/>
      <c r="HC57" s="3"/>
      <c r="HD57" s="3"/>
      <c r="HE57" s="3"/>
      <c r="HF57" s="3"/>
      <c r="HG57" s="3"/>
      <c r="HH57" s="3"/>
      <c r="HI57" s="3"/>
      <c r="HJ57" s="3"/>
      <c r="HK57" s="3"/>
      <c r="HL57" s="3"/>
      <c r="HM57" s="3"/>
      <c r="HN57" s="3"/>
      <c r="HO57" s="3"/>
      <c r="HP57" s="3"/>
      <c r="HQ57" s="3"/>
      <c r="HR57" s="3"/>
      <c r="HS57" s="3"/>
      <c r="HT57" s="3"/>
      <c r="HU57" s="3"/>
      <c r="HV57" s="3"/>
      <c r="HW57" s="3"/>
      <c r="HX57" s="3"/>
      <c r="HY57" s="3"/>
      <c r="HZ57" s="3"/>
      <c r="IA57" s="3"/>
      <c r="IB57" s="3"/>
      <c r="IC57" s="3"/>
      <c r="ID57" s="3"/>
      <c r="IE57" s="3"/>
      <c r="IF57" s="3"/>
      <c r="IG57" s="3"/>
      <c r="IH57" s="3"/>
      <c r="II57" s="3"/>
      <c r="IJ57" s="3"/>
      <c r="IK57" s="3"/>
      <c r="IL57" s="3"/>
      <c r="IM57" s="3"/>
      <c r="IN57" s="3"/>
      <c r="IO57" s="3"/>
      <c r="IP57" s="3"/>
      <c r="IQ57" s="3"/>
      <c r="IR57" s="3"/>
      <c r="IS57" s="3"/>
      <c r="IT57" s="3"/>
      <c r="IU57" s="3"/>
      <c r="IV57" s="3"/>
      <c r="IW57" s="3"/>
    </row>
    <row r="58" spans="1:257">
      <c r="A58" s="12"/>
      <c r="B58" s="12"/>
      <c r="C58" s="12"/>
      <c r="D58" s="12"/>
      <c r="E58" s="12"/>
      <c r="F58" s="12"/>
      <c r="G58" s="12"/>
      <c r="H58" s="12"/>
      <c r="I58" s="12"/>
      <c r="J58" s="3"/>
      <c r="K58" s="3"/>
      <c r="Q58" s="10"/>
      <c r="R58" s="10"/>
      <c r="S58" s="10"/>
      <c r="T58" s="10"/>
      <c r="U58" s="10"/>
      <c r="V58" s="10"/>
      <c r="W58" s="10"/>
      <c r="X58" s="10"/>
      <c r="Y58" s="10"/>
      <c r="Z58" s="10"/>
      <c r="AA58" s="3"/>
      <c r="AB58" s="3"/>
      <c r="AC58" s="3"/>
      <c r="AD58" s="3"/>
      <c r="AE58" s="3"/>
      <c r="AF58" s="3"/>
      <c r="AG58" s="3"/>
      <c r="AH58" s="3"/>
      <c r="AI58" s="3"/>
      <c r="AJ58" s="3"/>
      <c r="AK58" s="3"/>
      <c r="AL58" s="3"/>
      <c r="AM58" s="3"/>
      <c r="AN58" s="3"/>
      <c r="AO58" s="3"/>
      <c r="AP58" s="3"/>
      <c r="AQ58" s="3"/>
      <c r="AR58" s="3"/>
      <c r="AS58" s="3"/>
      <c r="AT58" s="3"/>
      <c r="AU58" s="3"/>
      <c r="AV58" s="3"/>
      <c r="AW58" s="3"/>
      <c r="AX58" s="3"/>
      <c r="AY58" s="3"/>
      <c r="AZ58" s="3"/>
      <c r="BA58" s="3"/>
      <c r="BB58" s="3"/>
      <c r="BC58" s="3"/>
      <c r="BD58" s="3"/>
      <c r="BE58" s="3"/>
      <c r="BF58" s="3"/>
      <c r="BG58" s="3"/>
      <c r="BH58" s="3"/>
      <c r="BI58" s="3"/>
      <c r="BJ58" s="3"/>
      <c r="BK58" s="3"/>
      <c r="BL58" s="3"/>
      <c r="BM58" s="3"/>
      <c r="BN58" s="3"/>
      <c r="BO58" s="3"/>
      <c r="BP58" s="3"/>
      <c r="BQ58" s="3"/>
      <c r="BR58" s="3"/>
      <c r="BS58" s="3"/>
      <c r="BT58" s="3"/>
      <c r="BU58" s="3"/>
      <c r="BV58" s="3"/>
      <c r="BW58" s="3"/>
      <c r="BX58" s="3"/>
      <c r="BY58" s="3"/>
      <c r="BZ58" s="3"/>
      <c r="CA58" s="3"/>
      <c r="CB58" s="3"/>
      <c r="CC58" s="3"/>
      <c r="CD58" s="3"/>
      <c r="CE58" s="3"/>
      <c r="CF58" s="3"/>
      <c r="CG58" s="3"/>
      <c r="CH58" s="3"/>
      <c r="CI58" s="3"/>
      <c r="CJ58" s="3"/>
      <c r="CK58" s="3"/>
      <c r="CL58" s="3"/>
      <c r="CM58" s="3"/>
      <c r="CN58" s="3"/>
      <c r="CO58" s="3"/>
      <c r="CP58" s="3"/>
      <c r="CQ58" s="3"/>
      <c r="CR58" s="3"/>
      <c r="CS58" s="3"/>
      <c r="CT58" s="3"/>
      <c r="CU58" s="3"/>
      <c r="CV58" s="3"/>
      <c r="CW58" s="3"/>
      <c r="CX58" s="3"/>
      <c r="CY58" s="3"/>
      <c r="CZ58" s="3"/>
      <c r="DA58" s="3"/>
      <c r="DB58" s="3"/>
      <c r="DC58" s="3"/>
      <c r="DD58" s="3"/>
      <c r="DE58" s="3"/>
      <c r="DF58" s="3"/>
      <c r="DG58" s="3"/>
      <c r="DH58" s="3"/>
      <c r="DI58" s="3"/>
      <c r="DJ58" s="3"/>
      <c r="DK58" s="3"/>
      <c r="DL58" s="3"/>
      <c r="DM58" s="3"/>
      <c r="DN58" s="3"/>
      <c r="DO58" s="3"/>
      <c r="DP58" s="3"/>
      <c r="DQ58" s="3"/>
      <c r="DR58" s="3"/>
      <c r="DS58" s="3"/>
      <c r="DT58" s="3"/>
      <c r="DU58" s="3"/>
      <c r="DV58" s="3"/>
      <c r="DW58" s="3"/>
      <c r="DX58" s="3"/>
      <c r="DY58" s="3"/>
      <c r="DZ58" s="3"/>
      <c r="EA58" s="3"/>
      <c r="EB58" s="3"/>
      <c r="EC58" s="3"/>
      <c r="ED58" s="3"/>
      <c r="EE58" s="3"/>
      <c r="EF58" s="3"/>
      <c r="EG58" s="3"/>
      <c r="EH58" s="3"/>
      <c r="EI58" s="3"/>
      <c r="EJ58" s="3"/>
      <c r="EK58" s="3"/>
      <c r="EL58" s="3"/>
      <c r="EM58" s="3"/>
      <c r="EN58" s="3"/>
      <c r="EO58" s="3"/>
      <c r="EP58" s="3"/>
      <c r="EQ58" s="3"/>
      <c r="ER58" s="3"/>
      <c r="ES58" s="3"/>
      <c r="ET58" s="3"/>
      <c r="EU58" s="3"/>
      <c r="EV58" s="3"/>
      <c r="EW58" s="3"/>
      <c r="EX58" s="3"/>
      <c r="EY58" s="3"/>
      <c r="EZ58" s="3"/>
      <c r="FA58" s="3"/>
      <c r="FB58" s="3"/>
      <c r="FC58" s="3"/>
      <c r="FD58" s="3"/>
      <c r="FE58" s="3"/>
      <c r="FF58" s="3"/>
      <c r="FG58" s="3"/>
      <c r="FH58" s="3"/>
      <c r="FI58" s="3"/>
      <c r="FJ58" s="3"/>
      <c r="FK58" s="3"/>
      <c r="FL58" s="3"/>
      <c r="FM58" s="3"/>
      <c r="FN58" s="3"/>
      <c r="FO58" s="3"/>
      <c r="FP58" s="3"/>
      <c r="FQ58" s="3"/>
      <c r="FR58" s="3"/>
      <c r="FS58" s="3"/>
      <c r="FT58" s="3"/>
      <c r="FU58" s="3"/>
      <c r="FV58" s="3"/>
      <c r="FW58" s="3"/>
      <c r="FX58" s="3"/>
      <c r="FY58" s="3"/>
      <c r="FZ58" s="3"/>
      <c r="GA58" s="3"/>
      <c r="GB58" s="3"/>
      <c r="GC58" s="3"/>
      <c r="GD58" s="3"/>
      <c r="GE58" s="3"/>
      <c r="GF58" s="3"/>
      <c r="GG58" s="3"/>
      <c r="GH58" s="3"/>
      <c r="GI58" s="3"/>
      <c r="GJ58" s="3"/>
      <c r="GK58" s="3"/>
      <c r="GL58" s="3"/>
      <c r="GM58" s="3"/>
      <c r="GN58" s="3"/>
      <c r="GO58" s="3"/>
      <c r="GP58" s="3"/>
      <c r="GQ58" s="3"/>
      <c r="GR58" s="3"/>
      <c r="GS58" s="3"/>
      <c r="GT58" s="3"/>
      <c r="GU58" s="3"/>
      <c r="GV58" s="3"/>
      <c r="GW58" s="3"/>
      <c r="GX58" s="3"/>
      <c r="GY58" s="3"/>
      <c r="GZ58" s="3"/>
      <c r="HA58" s="3"/>
      <c r="HB58" s="3"/>
      <c r="HC58" s="3"/>
      <c r="HD58" s="3"/>
      <c r="HE58" s="3"/>
      <c r="HF58" s="3"/>
      <c r="HG58" s="3"/>
      <c r="HH58" s="3"/>
      <c r="HI58" s="3"/>
      <c r="HJ58" s="3"/>
      <c r="HK58" s="3"/>
      <c r="HL58" s="3"/>
      <c r="HM58" s="3"/>
      <c r="HN58" s="3"/>
      <c r="HO58" s="3"/>
      <c r="HP58" s="3"/>
      <c r="HQ58" s="3"/>
      <c r="HR58" s="3"/>
      <c r="HS58" s="3"/>
      <c r="HT58" s="3"/>
      <c r="HU58" s="3"/>
      <c r="HV58" s="3"/>
      <c r="HW58" s="3"/>
      <c r="HX58" s="3"/>
      <c r="HY58" s="3"/>
      <c r="HZ58" s="3"/>
      <c r="IA58" s="3"/>
      <c r="IB58" s="3"/>
      <c r="IC58" s="3"/>
      <c r="ID58" s="3"/>
      <c r="IE58" s="3"/>
      <c r="IF58" s="3"/>
      <c r="IG58" s="3"/>
      <c r="IH58" s="3"/>
      <c r="II58" s="3"/>
      <c r="IJ58" s="3"/>
      <c r="IK58" s="3"/>
      <c r="IL58" s="3"/>
      <c r="IM58" s="3"/>
      <c r="IN58" s="3"/>
      <c r="IO58" s="3"/>
      <c r="IP58" s="3"/>
      <c r="IQ58" s="3"/>
      <c r="IR58" s="3"/>
      <c r="IS58" s="3"/>
      <c r="IT58" s="3"/>
      <c r="IU58" s="3"/>
      <c r="IV58" s="3"/>
      <c r="IW58" s="3"/>
    </row>
    <row r="59" spans="1:257">
      <c r="A59" s="12"/>
      <c r="B59" s="12"/>
      <c r="C59" s="12"/>
      <c r="D59" s="12"/>
      <c r="E59" s="12"/>
      <c r="F59" s="12"/>
      <c r="G59" s="12"/>
      <c r="H59" s="12"/>
      <c r="I59" s="12"/>
      <c r="J59" s="3"/>
      <c r="K59" s="3"/>
      <c r="Q59" s="10"/>
      <c r="R59" s="10"/>
      <c r="S59" s="10"/>
      <c r="T59" s="10"/>
      <c r="U59" s="10"/>
      <c r="V59" s="10"/>
      <c r="W59" s="10"/>
      <c r="X59" s="10"/>
      <c r="Y59" s="10"/>
      <c r="Z59" s="10"/>
      <c r="AA59" s="3"/>
      <c r="AB59" s="3"/>
      <c r="AC59" s="3"/>
      <c r="AD59" s="3"/>
      <c r="AE59" s="3"/>
      <c r="AF59" s="3"/>
      <c r="AG59" s="3"/>
      <c r="AH59" s="3"/>
      <c r="AI59" s="3"/>
      <c r="AJ59" s="3"/>
      <c r="AK59" s="3"/>
      <c r="AL59" s="3"/>
      <c r="AM59" s="3"/>
      <c r="AN59" s="3"/>
      <c r="AO59" s="3"/>
      <c r="AP59" s="3"/>
      <c r="AQ59" s="3"/>
      <c r="AR59" s="3"/>
      <c r="AS59" s="3"/>
      <c r="AT59" s="3"/>
      <c r="AU59" s="3"/>
      <c r="AV59" s="3"/>
      <c r="AW59" s="3"/>
      <c r="AX59" s="3"/>
      <c r="AY59" s="3"/>
      <c r="AZ59" s="3"/>
      <c r="BA59" s="3"/>
      <c r="BB59" s="3"/>
      <c r="BC59" s="3"/>
      <c r="BD59" s="3"/>
      <c r="BE59" s="3"/>
      <c r="BF59" s="3"/>
      <c r="BG59" s="3"/>
      <c r="BH59" s="3"/>
      <c r="BI59" s="3"/>
      <c r="BJ59" s="3"/>
      <c r="BK59" s="3"/>
      <c r="BL59" s="3"/>
      <c r="BM59" s="3"/>
      <c r="BN59" s="3"/>
      <c r="BO59" s="3"/>
      <c r="BP59" s="3"/>
      <c r="BQ59" s="3"/>
      <c r="BR59" s="3"/>
      <c r="BS59" s="3"/>
      <c r="BT59" s="3"/>
      <c r="BU59" s="3"/>
      <c r="BV59" s="3"/>
      <c r="BW59" s="3"/>
      <c r="BX59" s="3"/>
      <c r="BY59" s="3"/>
      <c r="BZ59" s="3"/>
      <c r="CA59" s="3"/>
      <c r="CB59" s="3"/>
      <c r="CC59" s="3"/>
      <c r="CD59" s="3"/>
      <c r="CE59" s="3"/>
      <c r="CF59" s="3"/>
      <c r="CG59" s="3"/>
      <c r="CH59" s="3"/>
      <c r="CI59" s="3"/>
      <c r="CJ59" s="3"/>
      <c r="CK59" s="3"/>
      <c r="CL59" s="3"/>
      <c r="CM59" s="3"/>
      <c r="CN59" s="3"/>
      <c r="CO59" s="3"/>
      <c r="CP59" s="3"/>
      <c r="CQ59" s="3"/>
      <c r="CR59" s="3"/>
      <c r="CS59" s="3"/>
      <c r="CT59" s="3"/>
      <c r="CU59" s="3"/>
      <c r="CV59" s="3"/>
      <c r="CW59" s="3"/>
      <c r="CX59" s="3"/>
      <c r="CY59" s="3"/>
      <c r="CZ59" s="3"/>
      <c r="DA59" s="3"/>
      <c r="DB59" s="3"/>
      <c r="DC59" s="3"/>
      <c r="DD59" s="3"/>
      <c r="DE59" s="3"/>
      <c r="DF59" s="3"/>
      <c r="DG59" s="3"/>
      <c r="DH59" s="3"/>
      <c r="DI59" s="3"/>
      <c r="DJ59" s="3"/>
      <c r="DK59" s="3"/>
      <c r="DL59" s="3"/>
      <c r="DM59" s="3"/>
      <c r="DN59" s="3"/>
      <c r="DO59" s="3"/>
      <c r="DP59" s="3"/>
      <c r="DQ59" s="3"/>
      <c r="DR59" s="3"/>
      <c r="DS59" s="3"/>
      <c r="DT59" s="3"/>
      <c r="DU59" s="3"/>
      <c r="DV59" s="3"/>
      <c r="DW59" s="3"/>
      <c r="DX59" s="3"/>
      <c r="DY59" s="3"/>
      <c r="DZ59" s="3"/>
      <c r="EA59" s="3"/>
      <c r="EB59" s="3"/>
      <c r="EC59" s="3"/>
      <c r="ED59" s="3"/>
      <c r="EE59" s="3"/>
      <c r="EF59" s="3"/>
      <c r="EG59" s="3"/>
      <c r="EH59" s="3"/>
      <c r="EI59" s="3"/>
      <c r="EJ59" s="3"/>
      <c r="EK59" s="3"/>
      <c r="EL59" s="3"/>
      <c r="EM59" s="3"/>
      <c r="EN59" s="3"/>
      <c r="EO59" s="3"/>
      <c r="EP59" s="3"/>
      <c r="EQ59" s="3"/>
      <c r="ER59" s="3"/>
      <c r="ES59" s="3"/>
      <c r="ET59" s="3"/>
      <c r="EU59" s="3"/>
      <c r="EV59" s="3"/>
      <c r="EW59" s="3"/>
      <c r="EX59" s="3"/>
      <c r="EY59" s="3"/>
      <c r="EZ59" s="3"/>
      <c r="FA59" s="3"/>
      <c r="FB59" s="3"/>
      <c r="FC59" s="3"/>
      <c r="FD59" s="3"/>
      <c r="FE59" s="3"/>
      <c r="FF59" s="3"/>
      <c r="FG59" s="3"/>
      <c r="FH59" s="3"/>
      <c r="FI59" s="3"/>
      <c r="FJ59" s="3"/>
      <c r="FK59" s="3"/>
      <c r="FL59" s="3"/>
      <c r="FM59" s="3"/>
      <c r="FN59" s="3"/>
      <c r="FO59" s="3"/>
      <c r="FP59" s="3"/>
      <c r="FQ59" s="3"/>
      <c r="FR59" s="3"/>
      <c r="FS59" s="3"/>
      <c r="FT59" s="3"/>
      <c r="FU59" s="3"/>
      <c r="FV59" s="3"/>
      <c r="FW59" s="3"/>
      <c r="FX59" s="3"/>
      <c r="FY59" s="3"/>
      <c r="FZ59" s="3"/>
      <c r="GA59" s="3"/>
      <c r="GB59" s="3"/>
      <c r="GC59" s="3"/>
      <c r="GD59" s="3"/>
      <c r="GE59" s="3"/>
      <c r="GF59" s="3"/>
      <c r="GG59" s="3"/>
      <c r="GH59" s="3"/>
      <c r="GI59" s="3"/>
      <c r="GJ59" s="3"/>
      <c r="GK59" s="3"/>
      <c r="GL59" s="3"/>
      <c r="GM59" s="3"/>
      <c r="GN59" s="3"/>
      <c r="GO59" s="3"/>
      <c r="GP59" s="3"/>
      <c r="GQ59" s="3"/>
      <c r="GR59" s="3"/>
      <c r="GS59" s="3"/>
      <c r="GT59" s="3"/>
      <c r="GU59" s="3"/>
      <c r="GV59" s="3"/>
      <c r="GW59" s="3"/>
      <c r="GX59" s="3"/>
      <c r="GY59" s="3"/>
      <c r="GZ59" s="3"/>
      <c r="HA59" s="3"/>
      <c r="HB59" s="3"/>
      <c r="HC59" s="3"/>
      <c r="HD59" s="3"/>
      <c r="HE59" s="3"/>
      <c r="HF59" s="3"/>
      <c r="HG59" s="3"/>
      <c r="HH59" s="3"/>
      <c r="HI59" s="3"/>
      <c r="HJ59" s="3"/>
      <c r="HK59" s="3"/>
      <c r="HL59" s="3"/>
      <c r="HM59" s="3"/>
      <c r="HN59" s="3"/>
      <c r="HO59" s="3"/>
      <c r="HP59" s="3"/>
      <c r="HQ59" s="3"/>
      <c r="HR59" s="3"/>
      <c r="HS59" s="3"/>
      <c r="HT59" s="3"/>
      <c r="HU59" s="3"/>
      <c r="HV59" s="3"/>
      <c r="HW59" s="3"/>
      <c r="HX59" s="3"/>
      <c r="HY59" s="3"/>
      <c r="HZ59" s="3"/>
      <c r="IA59" s="3"/>
      <c r="IB59" s="3"/>
      <c r="IC59" s="3"/>
      <c r="ID59" s="3"/>
      <c r="IE59" s="3"/>
      <c r="IF59" s="3"/>
      <c r="IG59" s="3"/>
      <c r="IH59" s="3"/>
      <c r="II59" s="3"/>
      <c r="IJ59" s="3"/>
      <c r="IK59" s="3"/>
      <c r="IL59" s="3"/>
      <c r="IM59" s="3"/>
      <c r="IN59" s="3"/>
      <c r="IO59" s="3"/>
      <c r="IP59" s="3"/>
      <c r="IQ59" s="3"/>
      <c r="IR59" s="3"/>
      <c r="IS59" s="3"/>
      <c r="IT59" s="3"/>
      <c r="IU59" s="3"/>
      <c r="IV59" s="3"/>
      <c r="IW59" s="3"/>
    </row>
    <row r="60" spans="1:257">
      <c r="A60" s="12"/>
      <c r="B60" s="12"/>
      <c r="C60" s="12"/>
      <c r="D60" s="12"/>
      <c r="E60" s="12"/>
      <c r="F60" s="12"/>
      <c r="G60" s="12"/>
      <c r="H60" s="12"/>
      <c r="I60" s="12"/>
      <c r="J60" s="3"/>
      <c r="K60" s="3"/>
      <c r="Q60" s="3"/>
      <c r="R60" s="3"/>
      <c r="S60" s="3"/>
      <c r="T60" s="3"/>
      <c r="U60" s="3"/>
      <c r="V60" s="3"/>
      <c r="W60" s="3"/>
      <c r="X60" s="3"/>
      <c r="Y60" s="3"/>
      <c r="Z60" s="3"/>
      <c r="AA60" s="3"/>
      <c r="AB60" s="3"/>
      <c r="AC60" s="3"/>
      <c r="AD60" s="3"/>
      <c r="AE60" s="3"/>
      <c r="AF60" s="3"/>
      <c r="AG60" s="3"/>
      <c r="AH60" s="3"/>
      <c r="AI60" s="3"/>
      <c r="AJ60" s="3"/>
      <c r="AK60" s="3"/>
      <c r="AL60" s="3"/>
      <c r="AM60" s="3"/>
      <c r="AN60" s="3"/>
      <c r="AO60" s="3"/>
      <c r="AP60" s="3"/>
      <c r="AQ60" s="3"/>
      <c r="AR60" s="3"/>
      <c r="AS60" s="3"/>
      <c r="AT60" s="3"/>
      <c r="AU60" s="3"/>
      <c r="AV60" s="3"/>
      <c r="AW60" s="3"/>
      <c r="AX60" s="3"/>
      <c r="AY60" s="3"/>
      <c r="AZ60" s="3"/>
      <c r="BA60" s="3"/>
      <c r="BB60" s="3"/>
      <c r="BC60" s="3"/>
      <c r="BD60" s="3"/>
      <c r="BE60" s="3"/>
      <c r="BF60" s="3"/>
      <c r="BG60" s="3"/>
      <c r="BH60" s="3"/>
      <c r="BI60" s="3"/>
      <c r="BJ60" s="3"/>
      <c r="BK60" s="3"/>
      <c r="BL60" s="3"/>
      <c r="BM60" s="3"/>
      <c r="BN60" s="3"/>
      <c r="BO60" s="3"/>
      <c r="BP60" s="3"/>
      <c r="BQ60" s="3"/>
      <c r="BR60" s="3"/>
      <c r="BS60" s="3"/>
      <c r="BT60" s="3"/>
      <c r="BU60" s="3"/>
      <c r="BV60" s="3"/>
      <c r="BW60" s="3"/>
      <c r="BX60" s="3"/>
      <c r="BY60" s="3"/>
      <c r="BZ60" s="3"/>
      <c r="CA60" s="3"/>
      <c r="CB60" s="3"/>
      <c r="CC60" s="3"/>
      <c r="CD60" s="3"/>
      <c r="CE60" s="3"/>
      <c r="CF60" s="3"/>
      <c r="CG60" s="3"/>
      <c r="CH60" s="3"/>
      <c r="CI60" s="3"/>
      <c r="CJ60" s="3"/>
      <c r="CK60" s="3"/>
      <c r="CL60" s="3"/>
      <c r="CM60" s="3"/>
      <c r="CN60" s="3"/>
      <c r="CO60" s="3"/>
      <c r="CP60" s="3"/>
      <c r="CQ60" s="3"/>
      <c r="CR60" s="3"/>
      <c r="CS60" s="3"/>
      <c r="CT60" s="3"/>
      <c r="CU60" s="3"/>
      <c r="CV60" s="3"/>
      <c r="CW60" s="3"/>
      <c r="CX60" s="3"/>
      <c r="CY60" s="3"/>
      <c r="CZ60" s="3"/>
      <c r="DA60" s="3"/>
      <c r="DB60" s="3"/>
      <c r="DC60" s="3"/>
      <c r="DD60" s="3"/>
      <c r="DE60" s="3"/>
      <c r="DF60" s="3"/>
      <c r="DG60" s="3"/>
      <c r="DH60" s="3"/>
      <c r="DI60" s="3"/>
      <c r="DJ60" s="3"/>
      <c r="DK60" s="3"/>
      <c r="DL60" s="3"/>
      <c r="DM60" s="3"/>
      <c r="DN60" s="3"/>
      <c r="DO60" s="3"/>
      <c r="DP60" s="3"/>
      <c r="DQ60" s="3"/>
      <c r="DR60" s="3"/>
      <c r="DS60" s="3"/>
      <c r="DT60" s="3"/>
      <c r="DU60" s="3"/>
      <c r="DV60" s="3"/>
      <c r="DW60" s="3"/>
      <c r="DX60" s="3"/>
      <c r="DY60" s="3"/>
      <c r="DZ60" s="3"/>
      <c r="EA60" s="3"/>
      <c r="EB60" s="3"/>
      <c r="EC60" s="3"/>
      <c r="ED60" s="3"/>
      <c r="EE60" s="3"/>
      <c r="EF60" s="3"/>
      <c r="EG60" s="3"/>
      <c r="EH60" s="3"/>
      <c r="EI60" s="3"/>
      <c r="EJ60" s="3"/>
      <c r="EK60" s="3"/>
      <c r="EL60" s="3"/>
      <c r="EM60" s="3"/>
      <c r="EN60" s="3"/>
      <c r="EO60" s="3"/>
      <c r="EP60" s="3"/>
      <c r="EQ60" s="3"/>
      <c r="ER60" s="3"/>
      <c r="ES60" s="3"/>
      <c r="ET60" s="3"/>
      <c r="EU60" s="3"/>
      <c r="EV60" s="3"/>
      <c r="EW60" s="3"/>
      <c r="EX60" s="3"/>
      <c r="EY60" s="3"/>
      <c r="EZ60" s="3"/>
      <c r="FA60" s="3"/>
      <c r="FB60" s="3"/>
      <c r="FC60" s="3"/>
      <c r="FD60" s="3"/>
      <c r="FE60" s="3"/>
      <c r="FF60" s="3"/>
      <c r="FG60" s="3"/>
      <c r="FH60" s="3"/>
      <c r="FI60" s="3"/>
      <c r="FJ60" s="3"/>
      <c r="FK60" s="3"/>
      <c r="FL60" s="3"/>
      <c r="FM60" s="3"/>
      <c r="FN60" s="3"/>
      <c r="FO60" s="3"/>
      <c r="FP60" s="3"/>
      <c r="FQ60" s="3"/>
      <c r="FR60" s="3"/>
      <c r="FS60" s="3"/>
      <c r="FT60" s="3"/>
      <c r="FU60" s="3"/>
      <c r="FV60" s="3"/>
      <c r="FW60" s="3"/>
      <c r="FX60" s="3"/>
      <c r="FY60" s="3"/>
      <c r="FZ60" s="3"/>
      <c r="GA60" s="3"/>
      <c r="GB60" s="3"/>
      <c r="GC60" s="3"/>
      <c r="GD60" s="3"/>
      <c r="GE60" s="3"/>
      <c r="GF60" s="3"/>
      <c r="GG60" s="3"/>
      <c r="GH60" s="3"/>
      <c r="GI60" s="3"/>
      <c r="GJ60" s="3"/>
      <c r="GK60" s="3"/>
      <c r="GL60" s="3"/>
      <c r="GM60" s="3"/>
      <c r="GN60" s="3"/>
      <c r="GO60" s="3"/>
      <c r="GP60" s="3"/>
      <c r="GQ60" s="3"/>
      <c r="GR60" s="3"/>
      <c r="GS60" s="3"/>
      <c r="GT60" s="3"/>
      <c r="GU60" s="3"/>
      <c r="GV60" s="3"/>
      <c r="GW60" s="3"/>
      <c r="GX60" s="3"/>
      <c r="GY60" s="3"/>
      <c r="GZ60" s="3"/>
      <c r="HA60" s="3"/>
      <c r="HB60" s="3"/>
      <c r="HC60" s="3"/>
      <c r="HD60" s="3"/>
      <c r="HE60" s="3"/>
      <c r="HF60" s="3"/>
      <c r="HG60" s="3"/>
      <c r="HH60" s="3"/>
      <c r="HI60" s="3"/>
      <c r="HJ60" s="3"/>
      <c r="HK60" s="3"/>
      <c r="HL60" s="3"/>
      <c r="HM60" s="3"/>
      <c r="HN60" s="3"/>
      <c r="HO60" s="3"/>
      <c r="HP60" s="3"/>
      <c r="HQ60" s="3"/>
      <c r="HR60" s="3"/>
      <c r="HS60" s="3"/>
      <c r="HT60" s="3"/>
      <c r="HU60" s="3"/>
      <c r="HV60" s="3"/>
      <c r="HW60" s="3"/>
      <c r="HX60" s="3"/>
      <c r="HY60" s="3"/>
      <c r="HZ60" s="3"/>
      <c r="IA60" s="3"/>
      <c r="IB60" s="3"/>
      <c r="IC60" s="3"/>
      <c r="ID60" s="3"/>
      <c r="IE60" s="3"/>
      <c r="IF60" s="3"/>
      <c r="IG60" s="3"/>
      <c r="IH60" s="3"/>
      <c r="II60" s="3"/>
      <c r="IJ60" s="3"/>
      <c r="IK60" s="3"/>
      <c r="IL60" s="3"/>
      <c r="IM60" s="3"/>
      <c r="IN60" s="3"/>
      <c r="IO60" s="3"/>
      <c r="IP60" s="3"/>
      <c r="IQ60" s="3"/>
      <c r="IR60" s="3"/>
      <c r="IS60" s="3"/>
      <c r="IT60" s="3"/>
      <c r="IU60" s="3"/>
      <c r="IV60" s="3"/>
      <c r="IW60" s="3"/>
    </row>
  </sheetData>
  <pageMargins left="0.38" right="0" top="1" bottom="1" header="0.5" footer="0.5"/>
  <pageSetup firstPageNumber="11" orientation="portrait" useFirstPageNumber="1" horizontalDpi="4294967292" verticalDpi="300" r:id="rId1"/>
  <headerFooter alignWithMargins="0">
    <oddFooter>&amp;C&amp;P of 31</oddFooter>
  </headerFooter>
  <ignoredErrors>
    <ignoredError sqref="K32:N32 B32 H32:J32" formulaRange="1"/>
    <ignoredError sqref="C7 C15" formula="1"/>
    <ignoredError sqref="C32:G32" formula="1" formulaRange="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49"/>
  <sheetViews>
    <sheetView showGridLines="0" zoomScaleNormal="100" workbookViewId="0">
      <selection activeCell="R1" sqref="R1"/>
    </sheetView>
  </sheetViews>
  <sheetFormatPr defaultColWidth="11.77734375" defaultRowHeight="10.199999999999999"/>
  <cols>
    <col min="1" max="1" width="37.109375" style="53" customWidth="1"/>
    <col min="2" max="9" width="7.33203125" style="53" customWidth="1"/>
    <col min="10" max="10" width="7.33203125" style="1" customWidth="1"/>
    <col min="11" max="11" width="7.33203125" style="168" customWidth="1"/>
    <col min="12" max="14" width="7.33203125" style="13" hidden="1" customWidth="1"/>
    <col min="15" max="16" width="7.33203125" style="1" hidden="1" customWidth="1"/>
    <col min="17" max="16384" width="11.77734375" style="1"/>
  </cols>
  <sheetData>
    <row r="1" spans="1:26">
      <c r="A1" s="35" t="s">
        <v>76</v>
      </c>
      <c r="B1" s="35"/>
      <c r="C1" s="35"/>
      <c r="D1" s="35"/>
      <c r="E1" s="35"/>
      <c r="F1" s="35"/>
      <c r="G1" s="35"/>
      <c r="H1" s="35"/>
      <c r="I1" s="35"/>
      <c r="J1" s="35"/>
      <c r="K1" s="35"/>
      <c r="L1" s="142"/>
      <c r="M1" s="142"/>
      <c r="N1" s="142"/>
      <c r="O1" s="32"/>
      <c r="P1" s="32"/>
    </row>
    <row r="2" spans="1:26" ht="13.5" customHeight="1">
      <c r="A2" s="35" t="s">
        <v>75</v>
      </c>
      <c r="B2" s="35"/>
      <c r="C2" s="35"/>
      <c r="D2" s="35"/>
      <c r="E2" s="35"/>
      <c r="F2" s="35"/>
      <c r="G2" s="35"/>
      <c r="H2" s="35"/>
      <c r="I2" s="35"/>
      <c r="J2" s="35"/>
      <c r="K2" s="35"/>
      <c r="L2" s="142"/>
      <c r="M2" s="142"/>
      <c r="N2" s="142"/>
      <c r="O2" s="32"/>
      <c r="P2" s="32"/>
    </row>
    <row r="3" spans="1:26">
      <c r="A3" s="188" t="s">
        <v>126</v>
      </c>
      <c r="B3" s="35"/>
      <c r="C3" s="35"/>
      <c r="D3" s="35"/>
      <c r="E3" s="35"/>
      <c r="F3" s="35"/>
      <c r="G3" s="35"/>
      <c r="H3" s="35"/>
      <c r="I3" s="35"/>
      <c r="J3" s="35"/>
      <c r="K3" s="35"/>
      <c r="L3" s="142"/>
      <c r="M3" s="142"/>
      <c r="N3" s="142"/>
      <c r="O3" s="32"/>
      <c r="P3" s="32"/>
    </row>
    <row r="4" spans="1:26">
      <c r="A4" s="35"/>
      <c r="B4" s="35"/>
      <c r="C4" s="35"/>
      <c r="D4" s="35"/>
      <c r="E4" s="35"/>
      <c r="F4" s="35"/>
      <c r="G4" s="35"/>
      <c r="H4" s="35"/>
      <c r="I4" s="35"/>
      <c r="J4" s="35"/>
      <c r="K4" s="174"/>
      <c r="L4" s="142"/>
      <c r="M4" s="142"/>
      <c r="N4" s="142"/>
      <c r="O4" s="34"/>
      <c r="P4" s="32"/>
    </row>
    <row r="5" spans="1:26" s="141" customFormat="1" ht="16.5" customHeight="1">
      <c r="A5" s="31" t="s">
        <v>48</v>
      </c>
      <c r="B5" s="31">
        <v>2015</v>
      </c>
      <c r="C5" s="31">
        <v>2014</v>
      </c>
      <c r="D5" s="31">
        <v>2013</v>
      </c>
      <c r="E5" s="31">
        <v>2012</v>
      </c>
      <c r="F5" s="31">
        <v>2011</v>
      </c>
      <c r="G5" s="31">
        <v>2010</v>
      </c>
      <c r="H5" s="31">
        <v>2009</v>
      </c>
      <c r="I5" s="31">
        <v>2008</v>
      </c>
      <c r="J5" s="31">
        <v>2007</v>
      </c>
      <c r="K5" s="31">
        <v>2006</v>
      </c>
      <c r="L5" s="31">
        <v>2005</v>
      </c>
      <c r="M5" s="31">
        <v>2004</v>
      </c>
      <c r="N5" s="31">
        <v>2003</v>
      </c>
      <c r="O5" s="31">
        <v>2002</v>
      </c>
      <c r="P5" s="31">
        <v>2001</v>
      </c>
    </row>
    <row r="6" spans="1:26">
      <c r="A6" s="69" t="s">
        <v>26</v>
      </c>
      <c r="B6" s="164">
        <f t="shared" ref="B6:O6" si="0">B7+B15+B26</f>
        <v>25751</v>
      </c>
      <c r="C6" s="164">
        <f t="shared" ref="C6" si="1">C7+C15+C26</f>
        <v>26424</v>
      </c>
      <c r="D6" s="164">
        <f t="shared" si="0"/>
        <v>27184</v>
      </c>
      <c r="E6" s="164">
        <f t="shared" si="0"/>
        <v>27950</v>
      </c>
      <c r="F6" s="164">
        <f t="shared" si="0"/>
        <v>28556</v>
      </c>
      <c r="G6" s="164">
        <f t="shared" si="0"/>
        <v>28896</v>
      </c>
      <c r="H6" s="164">
        <f t="shared" si="0"/>
        <v>29131</v>
      </c>
      <c r="I6" s="164">
        <f t="shared" si="0"/>
        <v>29214</v>
      </c>
      <c r="J6" s="164">
        <f t="shared" si="0"/>
        <v>29513</v>
      </c>
      <c r="K6" s="164">
        <f t="shared" si="0"/>
        <v>30137</v>
      </c>
      <c r="L6" s="164">
        <f t="shared" si="0"/>
        <v>30186</v>
      </c>
      <c r="M6" s="164">
        <f t="shared" si="0"/>
        <v>30222</v>
      </c>
      <c r="N6" s="164">
        <f t="shared" si="0"/>
        <v>30125</v>
      </c>
      <c r="O6" s="164">
        <f t="shared" si="0"/>
        <v>31146</v>
      </c>
      <c r="P6" s="164">
        <f>P7+P15</f>
        <v>17885</v>
      </c>
      <c r="Q6" s="10"/>
      <c r="R6" s="10"/>
      <c r="S6" s="10"/>
      <c r="T6" s="10"/>
      <c r="U6" s="10"/>
      <c r="V6" s="10"/>
      <c r="W6" s="10"/>
      <c r="X6" s="10"/>
      <c r="Y6" s="10"/>
      <c r="Z6" s="10"/>
    </row>
    <row r="7" spans="1:26" s="22" customFormat="1">
      <c r="A7" s="149" t="s">
        <v>70</v>
      </c>
      <c r="B7" s="160">
        <f t="shared" ref="B7:P7" si="2">SUM(B8:B14)</f>
        <v>17348</v>
      </c>
      <c r="C7" s="160">
        <f t="shared" ref="C7" si="3">SUM(C8:C14)</f>
        <v>17792</v>
      </c>
      <c r="D7" s="160">
        <f t="shared" si="2"/>
        <v>18200</v>
      </c>
      <c r="E7" s="160">
        <f t="shared" si="2"/>
        <v>18633</v>
      </c>
      <c r="F7" s="160">
        <f t="shared" si="2"/>
        <v>18980</v>
      </c>
      <c r="G7" s="160">
        <f t="shared" si="2"/>
        <v>19170</v>
      </c>
      <c r="H7" s="160">
        <f t="shared" si="2"/>
        <v>19370</v>
      </c>
      <c r="I7" s="160">
        <f t="shared" si="2"/>
        <v>19479</v>
      </c>
      <c r="J7" s="160">
        <f t="shared" si="2"/>
        <v>19652</v>
      </c>
      <c r="K7" s="160">
        <f t="shared" si="2"/>
        <v>20002</v>
      </c>
      <c r="L7" s="160">
        <f t="shared" si="2"/>
        <v>20052</v>
      </c>
      <c r="M7" s="160">
        <f t="shared" si="2"/>
        <v>20112</v>
      </c>
      <c r="N7" s="160">
        <f t="shared" si="2"/>
        <v>20079</v>
      </c>
      <c r="O7" s="160">
        <f t="shared" si="2"/>
        <v>20574</v>
      </c>
      <c r="P7" s="160">
        <f t="shared" si="2"/>
        <v>12834</v>
      </c>
      <c r="Q7" s="111"/>
      <c r="R7" s="111"/>
      <c r="S7" s="111"/>
      <c r="T7" s="111"/>
      <c r="U7" s="111"/>
      <c r="V7" s="111"/>
      <c r="W7" s="111"/>
      <c r="X7" s="111"/>
      <c r="Y7" s="111"/>
      <c r="Z7" s="111"/>
    </row>
    <row r="8" spans="1:26">
      <c r="A8" s="215" t="s">
        <v>217</v>
      </c>
      <c r="B8" s="162">
        <v>13718</v>
      </c>
      <c r="C8" s="227">
        <v>14029</v>
      </c>
      <c r="D8" s="162">
        <v>14312</v>
      </c>
      <c r="E8" s="162">
        <v>14564</v>
      </c>
      <c r="F8" s="162">
        <v>14733</v>
      </c>
      <c r="G8" s="162">
        <v>14837</v>
      </c>
      <c r="H8" s="162">
        <v>14850</v>
      </c>
      <c r="I8" s="162">
        <v>14779</v>
      </c>
      <c r="J8" s="162">
        <v>14955</v>
      </c>
      <c r="K8" s="162">
        <v>15091</v>
      </c>
      <c r="L8" s="162">
        <v>14934</v>
      </c>
      <c r="M8" s="162">
        <v>14849</v>
      </c>
      <c r="N8" s="162">
        <v>14784</v>
      </c>
      <c r="O8" s="162">
        <v>15165</v>
      </c>
      <c r="P8" s="162">
        <v>7372</v>
      </c>
      <c r="Q8" s="10"/>
      <c r="R8" s="10"/>
      <c r="S8" s="10"/>
      <c r="T8" s="10"/>
      <c r="U8" s="10"/>
      <c r="V8" s="10"/>
      <c r="W8" s="10"/>
      <c r="X8" s="10"/>
      <c r="Y8" s="10"/>
      <c r="Z8" s="10"/>
    </row>
    <row r="9" spans="1:26">
      <c r="A9" s="215" t="s">
        <v>349</v>
      </c>
      <c r="B9" s="162">
        <v>2336</v>
      </c>
      <c r="C9" s="227">
        <v>2413</v>
      </c>
      <c r="D9" s="162">
        <v>2494</v>
      </c>
      <c r="E9" s="162">
        <v>2594</v>
      </c>
      <c r="F9" s="162">
        <v>2721</v>
      </c>
      <c r="G9" s="162">
        <v>2778</v>
      </c>
      <c r="H9" s="162">
        <v>2855</v>
      </c>
      <c r="I9" s="162">
        <v>2995</v>
      </c>
      <c r="J9" s="162">
        <v>3009</v>
      </c>
      <c r="K9" s="162">
        <v>3172</v>
      </c>
      <c r="L9" s="162">
        <v>3293</v>
      </c>
      <c r="M9" s="162">
        <v>3406</v>
      </c>
      <c r="N9" s="162">
        <v>3420</v>
      </c>
      <c r="O9" s="162">
        <v>3502</v>
      </c>
      <c r="P9" s="162">
        <v>3531</v>
      </c>
      <c r="Q9" s="10"/>
      <c r="R9" s="10"/>
      <c r="S9" s="10"/>
      <c r="T9" s="10"/>
      <c r="U9" s="10"/>
      <c r="V9" s="10"/>
      <c r="W9" s="10"/>
      <c r="X9" s="10"/>
      <c r="Y9" s="10"/>
      <c r="Z9" s="10"/>
    </row>
    <row r="10" spans="1:26">
      <c r="A10" s="215" t="s">
        <v>350</v>
      </c>
      <c r="B10" s="162">
        <v>73</v>
      </c>
      <c r="C10" s="227">
        <v>76</v>
      </c>
      <c r="D10" s="162">
        <v>77</v>
      </c>
      <c r="E10" s="162">
        <v>85</v>
      </c>
      <c r="F10" s="162">
        <v>79</v>
      </c>
      <c r="G10" s="162">
        <v>84</v>
      </c>
      <c r="H10" s="162">
        <v>91</v>
      </c>
      <c r="I10" s="162">
        <v>89</v>
      </c>
      <c r="J10" s="162">
        <v>82</v>
      </c>
      <c r="K10" s="162">
        <v>84</v>
      </c>
      <c r="L10" s="162">
        <v>91</v>
      </c>
      <c r="M10" s="162">
        <v>84</v>
      </c>
      <c r="N10" s="162">
        <v>84</v>
      </c>
      <c r="O10" s="162">
        <v>86</v>
      </c>
      <c r="P10" s="162">
        <v>83</v>
      </c>
      <c r="Q10" s="10"/>
      <c r="R10" s="10"/>
      <c r="S10" s="10"/>
      <c r="T10" s="10"/>
      <c r="U10" s="10"/>
      <c r="V10" s="10"/>
      <c r="W10" s="10"/>
      <c r="X10" s="10"/>
      <c r="Y10" s="10"/>
      <c r="Z10" s="10"/>
    </row>
    <row r="11" spans="1:26" ht="21" customHeight="1">
      <c r="A11" s="218" t="s">
        <v>351</v>
      </c>
      <c r="B11" s="162">
        <v>20</v>
      </c>
      <c r="C11" s="227">
        <v>22</v>
      </c>
      <c r="D11" s="162">
        <v>28</v>
      </c>
      <c r="E11" s="162">
        <v>26</v>
      </c>
      <c r="F11" s="162">
        <v>26</v>
      </c>
      <c r="G11" s="162">
        <v>25</v>
      </c>
      <c r="H11" s="162">
        <v>30</v>
      </c>
      <c r="I11" s="162">
        <v>27</v>
      </c>
      <c r="J11" s="162">
        <v>28</v>
      </c>
      <c r="K11" s="162">
        <v>30</v>
      </c>
      <c r="L11" s="162">
        <v>32</v>
      </c>
      <c r="M11" s="162">
        <v>28</v>
      </c>
      <c r="N11" s="162">
        <v>32</v>
      </c>
      <c r="O11" s="162">
        <v>36</v>
      </c>
      <c r="P11" s="162">
        <v>39</v>
      </c>
      <c r="Q11" s="10"/>
      <c r="R11" s="10"/>
      <c r="S11" s="10"/>
      <c r="T11" s="10"/>
      <c r="U11" s="10"/>
      <c r="V11" s="10"/>
      <c r="W11" s="10"/>
      <c r="X11" s="10"/>
      <c r="Y11" s="10"/>
      <c r="Z11" s="10"/>
    </row>
    <row r="12" spans="1:26">
      <c r="A12" s="215" t="s">
        <v>355</v>
      </c>
      <c r="B12" s="162">
        <v>1092</v>
      </c>
      <c r="C12" s="227">
        <v>1139</v>
      </c>
      <c r="D12" s="162">
        <v>1175</v>
      </c>
      <c r="E12" s="162">
        <v>1242</v>
      </c>
      <c r="F12" s="162">
        <v>1302</v>
      </c>
      <c r="G12" s="162">
        <v>1320</v>
      </c>
      <c r="H12" s="162">
        <v>1410</v>
      </c>
      <c r="I12" s="162">
        <v>1448</v>
      </c>
      <c r="J12" s="162">
        <v>1442</v>
      </c>
      <c r="K12" s="162">
        <v>1493</v>
      </c>
      <c r="L12" s="162">
        <v>1565</v>
      </c>
      <c r="M12" s="162">
        <v>1616</v>
      </c>
      <c r="N12" s="162">
        <v>1628</v>
      </c>
      <c r="O12" s="162">
        <v>1639</v>
      </c>
      <c r="P12" s="162">
        <v>1657</v>
      </c>
      <c r="Q12" s="10"/>
      <c r="R12" s="10"/>
      <c r="S12" s="10"/>
      <c r="T12" s="10"/>
      <c r="U12" s="10"/>
      <c r="V12" s="10"/>
      <c r="W12" s="10"/>
      <c r="X12" s="10"/>
      <c r="Y12" s="10"/>
      <c r="Z12" s="10"/>
    </row>
    <row r="13" spans="1:26" ht="21" customHeight="1">
      <c r="A13" s="218" t="s">
        <v>356</v>
      </c>
      <c r="B13" s="162">
        <v>106</v>
      </c>
      <c r="C13" s="227">
        <v>108</v>
      </c>
      <c r="D13" s="162">
        <v>108</v>
      </c>
      <c r="E13" s="162">
        <v>116</v>
      </c>
      <c r="F13" s="162">
        <v>112</v>
      </c>
      <c r="G13" s="162">
        <v>119</v>
      </c>
      <c r="H13" s="162">
        <v>128</v>
      </c>
      <c r="I13" s="162">
        <v>134</v>
      </c>
      <c r="J13" s="162">
        <v>129</v>
      </c>
      <c r="K13" s="162">
        <v>125</v>
      </c>
      <c r="L13" s="162">
        <v>131</v>
      </c>
      <c r="M13" s="162">
        <v>124</v>
      </c>
      <c r="N13" s="162">
        <v>129</v>
      </c>
      <c r="O13" s="162">
        <v>142</v>
      </c>
      <c r="P13" s="162">
        <v>147</v>
      </c>
    </row>
    <row r="14" spans="1:26">
      <c r="A14" s="215" t="s">
        <v>357</v>
      </c>
      <c r="B14" s="162">
        <v>3</v>
      </c>
      <c r="C14" s="227">
        <v>5</v>
      </c>
      <c r="D14" s="162">
        <v>6</v>
      </c>
      <c r="E14" s="162">
        <v>6</v>
      </c>
      <c r="F14" s="162">
        <v>7</v>
      </c>
      <c r="G14" s="162">
        <v>7</v>
      </c>
      <c r="H14" s="162">
        <v>6</v>
      </c>
      <c r="I14" s="162">
        <v>7</v>
      </c>
      <c r="J14" s="162">
        <v>7</v>
      </c>
      <c r="K14" s="162">
        <v>7</v>
      </c>
      <c r="L14" s="162">
        <v>6</v>
      </c>
      <c r="M14" s="162">
        <v>5</v>
      </c>
      <c r="N14" s="162">
        <v>2</v>
      </c>
      <c r="O14" s="162">
        <v>4</v>
      </c>
      <c r="P14" s="162">
        <v>5</v>
      </c>
    </row>
    <row r="15" spans="1:26" s="22" customFormat="1">
      <c r="A15" s="69" t="s">
        <v>69</v>
      </c>
      <c r="B15" s="160">
        <f>SUM(B16:B25)</f>
        <v>6380</v>
      </c>
      <c r="C15" s="160">
        <f>SUM(C16:C25)</f>
        <v>6605</v>
      </c>
      <c r="D15" s="160">
        <f>SUM(D16:D25)</f>
        <v>6925</v>
      </c>
      <c r="E15" s="160">
        <f t="shared" ref="E15:F15" si="4">SUM(E16:E25)</f>
        <v>7211</v>
      </c>
      <c r="F15" s="160">
        <f t="shared" si="4"/>
        <v>7427</v>
      </c>
      <c r="G15" s="160">
        <f t="shared" ref="G15:P15" si="5">SUM(G16:G25)</f>
        <v>7592</v>
      </c>
      <c r="H15" s="160">
        <f t="shared" si="5"/>
        <v>7689</v>
      </c>
      <c r="I15" s="160">
        <f t="shared" si="5"/>
        <v>7787</v>
      </c>
      <c r="J15" s="160">
        <f t="shared" si="5"/>
        <v>7915</v>
      </c>
      <c r="K15" s="160">
        <f t="shared" si="5"/>
        <v>8148</v>
      </c>
      <c r="L15" s="160">
        <f t="shared" si="5"/>
        <v>8255</v>
      </c>
      <c r="M15" s="160">
        <f t="shared" si="5"/>
        <v>8364</v>
      </c>
      <c r="N15" s="160">
        <f t="shared" si="5"/>
        <v>8415</v>
      </c>
      <c r="O15" s="160">
        <f t="shared" si="5"/>
        <v>8791</v>
      </c>
      <c r="P15" s="160">
        <f t="shared" si="5"/>
        <v>5051</v>
      </c>
    </row>
    <row r="16" spans="1:26">
      <c r="A16" s="215" t="s">
        <v>231</v>
      </c>
      <c r="B16" s="162">
        <v>3723</v>
      </c>
      <c r="C16" s="227">
        <v>3877</v>
      </c>
      <c r="D16" s="162">
        <v>4013</v>
      </c>
      <c r="E16" s="162">
        <v>4137</v>
      </c>
      <c r="F16" s="162">
        <v>4260</v>
      </c>
      <c r="G16" s="162">
        <v>4307</v>
      </c>
      <c r="H16" s="162">
        <v>4352</v>
      </c>
      <c r="I16" s="162">
        <v>4334</v>
      </c>
      <c r="J16" s="162">
        <v>4377</v>
      </c>
      <c r="K16" s="162">
        <v>4520</v>
      </c>
      <c r="L16" s="162">
        <v>4556</v>
      </c>
      <c r="M16" s="162">
        <v>4505</v>
      </c>
      <c r="N16" s="162">
        <v>4535</v>
      </c>
      <c r="O16" s="162">
        <v>4880</v>
      </c>
      <c r="P16" s="162">
        <v>1101</v>
      </c>
      <c r="Q16" s="10"/>
      <c r="R16" s="10"/>
      <c r="S16" s="10"/>
      <c r="T16" s="10"/>
      <c r="U16" s="10"/>
      <c r="V16" s="10"/>
      <c r="W16" s="10"/>
      <c r="X16" s="10"/>
      <c r="Y16" s="10"/>
      <c r="Z16" s="10"/>
    </row>
    <row r="17" spans="1:26">
      <c r="A17" s="215" t="s">
        <v>358</v>
      </c>
      <c r="B17" s="162">
        <v>1907</v>
      </c>
      <c r="C17" s="227">
        <v>1964</v>
      </c>
      <c r="D17" s="162">
        <v>2134</v>
      </c>
      <c r="E17" s="162">
        <v>2245</v>
      </c>
      <c r="F17" s="162">
        <v>2324</v>
      </c>
      <c r="G17" s="162">
        <v>2409</v>
      </c>
      <c r="H17" s="162">
        <v>2448</v>
      </c>
      <c r="I17" s="162">
        <v>2533</v>
      </c>
      <c r="J17" s="162">
        <v>2591</v>
      </c>
      <c r="K17" s="162">
        <v>2691</v>
      </c>
      <c r="L17" s="162">
        <v>2736</v>
      </c>
      <c r="M17" s="162">
        <v>2836</v>
      </c>
      <c r="N17" s="162">
        <v>2852</v>
      </c>
      <c r="O17" s="162">
        <v>2879</v>
      </c>
      <c r="P17" s="162">
        <v>2915</v>
      </c>
      <c r="Q17" s="10"/>
      <c r="R17" s="10"/>
      <c r="S17" s="10"/>
      <c r="T17" s="10"/>
      <c r="U17" s="10"/>
      <c r="V17" s="10"/>
      <c r="W17" s="10"/>
      <c r="X17" s="10"/>
      <c r="Y17" s="10"/>
      <c r="Z17" s="10"/>
    </row>
    <row r="18" spans="1:26">
      <c r="A18" s="215" t="s">
        <v>222</v>
      </c>
      <c r="B18" s="162">
        <v>395</v>
      </c>
      <c r="C18" s="227">
        <v>391</v>
      </c>
      <c r="D18" s="162">
        <v>394</v>
      </c>
      <c r="E18" s="162">
        <v>422</v>
      </c>
      <c r="F18" s="162">
        <v>429</v>
      </c>
      <c r="G18" s="162">
        <v>449</v>
      </c>
      <c r="H18" s="162">
        <v>448</v>
      </c>
      <c r="I18" s="162">
        <v>456</v>
      </c>
      <c r="J18" s="162">
        <v>470</v>
      </c>
      <c r="K18" s="162">
        <v>477</v>
      </c>
      <c r="L18" s="162">
        <v>498</v>
      </c>
      <c r="M18" s="162">
        <v>523</v>
      </c>
      <c r="N18" s="162">
        <v>534</v>
      </c>
      <c r="O18" s="162">
        <v>535</v>
      </c>
      <c r="P18" s="162">
        <v>551</v>
      </c>
    </row>
    <row r="19" spans="1:26" ht="21" customHeight="1">
      <c r="A19" s="218" t="s">
        <v>359</v>
      </c>
      <c r="B19" s="162">
        <v>17</v>
      </c>
      <c r="C19" s="227">
        <v>16</v>
      </c>
      <c r="D19" s="162">
        <v>17</v>
      </c>
      <c r="E19" s="162">
        <v>20</v>
      </c>
      <c r="F19" s="162">
        <v>21</v>
      </c>
      <c r="G19" s="162">
        <v>21</v>
      </c>
      <c r="H19" s="162">
        <v>24</v>
      </c>
      <c r="I19" s="162">
        <v>24</v>
      </c>
      <c r="J19" s="162">
        <v>19</v>
      </c>
      <c r="K19" s="162">
        <v>16</v>
      </c>
      <c r="L19" s="162">
        <v>16</v>
      </c>
      <c r="M19" s="162">
        <v>17</v>
      </c>
      <c r="N19" s="162">
        <v>16</v>
      </c>
      <c r="O19" s="162">
        <v>15</v>
      </c>
      <c r="P19" s="162">
        <v>11</v>
      </c>
    </row>
    <row r="20" spans="1:26">
      <c r="A20" s="215" t="s">
        <v>361</v>
      </c>
      <c r="B20" s="162">
        <v>2</v>
      </c>
      <c r="C20" s="227">
        <v>3</v>
      </c>
      <c r="D20" s="162">
        <v>2</v>
      </c>
      <c r="E20" s="162">
        <v>3</v>
      </c>
      <c r="F20" s="162">
        <v>5</v>
      </c>
      <c r="G20" s="162">
        <v>4</v>
      </c>
      <c r="H20" s="162">
        <v>5</v>
      </c>
      <c r="I20" s="162">
        <v>3</v>
      </c>
      <c r="J20" s="162">
        <v>2</v>
      </c>
      <c r="K20" s="162">
        <v>2</v>
      </c>
      <c r="L20" s="162">
        <v>3</v>
      </c>
      <c r="M20" s="162">
        <v>4</v>
      </c>
      <c r="N20" s="162">
        <v>6</v>
      </c>
      <c r="O20" s="162">
        <v>7</v>
      </c>
      <c r="P20" s="162">
        <v>5</v>
      </c>
    </row>
    <row r="21" spans="1:26" ht="21" customHeight="1">
      <c r="A21" s="218" t="s">
        <v>362</v>
      </c>
      <c r="B21" s="162">
        <v>53</v>
      </c>
      <c r="C21" s="227">
        <v>52</v>
      </c>
      <c r="D21" s="162">
        <v>64</v>
      </c>
      <c r="E21" s="162">
        <v>62</v>
      </c>
      <c r="F21" s="162">
        <v>56</v>
      </c>
      <c r="G21" s="162">
        <v>57</v>
      </c>
      <c r="H21" s="162">
        <v>51</v>
      </c>
      <c r="I21" s="162">
        <v>53</v>
      </c>
      <c r="J21" s="162">
        <v>54</v>
      </c>
      <c r="K21" s="162">
        <v>48</v>
      </c>
      <c r="L21" s="162">
        <v>46</v>
      </c>
      <c r="M21" s="162">
        <v>48</v>
      </c>
      <c r="N21" s="162">
        <v>48</v>
      </c>
      <c r="O21" s="162">
        <v>46</v>
      </c>
      <c r="P21" s="162">
        <v>41</v>
      </c>
      <c r="Q21" s="10"/>
      <c r="R21" s="10"/>
      <c r="S21" s="10"/>
      <c r="T21" s="10"/>
      <c r="U21" s="10"/>
      <c r="V21" s="10"/>
      <c r="W21" s="10"/>
      <c r="X21" s="10"/>
      <c r="Y21" s="10"/>
      <c r="Z21" s="10"/>
    </row>
    <row r="22" spans="1:26" ht="21" customHeight="1">
      <c r="A22" s="218" t="s">
        <v>360</v>
      </c>
      <c r="B22" s="162">
        <v>259</v>
      </c>
      <c r="C22" s="227">
        <v>279</v>
      </c>
      <c r="D22" s="162">
        <v>281</v>
      </c>
      <c r="E22" s="162">
        <v>298</v>
      </c>
      <c r="F22" s="162">
        <v>309</v>
      </c>
      <c r="G22" s="162">
        <v>325</v>
      </c>
      <c r="H22" s="162">
        <v>336</v>
      </c>
      <c r="I22" s="162">
        <v>356</v>
      </c>
      <c r="J22" s="162">
        <v>372</v>
      </c>
      <c r="K22" s="162">
        <v>386</v>
      </c>
      <c r="L22" s="162">
        <v>391</v>
      </c>
      <c r="M22" s="162">
        <v>420</v>
      </c>
      <c r="N22" s="162">
        <v>409</v>
      </c>
      <c r="O22" s="162">
        <v>418</v>
      </c>
      <c r="P22" s="162">
        <v>416</v>
      </c>
      <c r="Q22" s="10"/>
      <c r="R22" s="10"/>
      <c r="S22" s="10"/>
      <c r="T22" s="10"/>
      <c r="U22" s="10"/>
      <c r="V22" s="10"/>
      <c r="W22" s="10"/>
      <c r="X22" s="10"/>
      <c r="Y22" s="10"/>
      <c r="Z22" s="10"/>
    </row>
    <row r="23" spans="1:26" ht="21" customHeight="1">
      <c r="A23" s="218" t="s">
        <v>354</v>
      </c>
      <c r="B23" s="162">
        <v>8</v>
      </c>
      <c r="C23" s="227">
        <v>7</v>
      </c>
      <c r="D23" s="162">
        <v>7</v>
      </c>
      <c r="E23" s="162">
        <v>8</v>
      </c>
      <c r="F23" s="162">
        <v>7</v>
      </c>
      <c r="G23" s="162">
        <v>6</v>
      </c>
      <c r="H23" s="162">
        <v>6</v>
      </c>
      <c r="I23" s="162">
        <v>6</v>
      </c>
      <c r="J23" s="162">
        <v>7</v>
      </c>
      <c r="K23" s="162">
        <v>5</v>
      </c>
      <c r="L23" s="162">
        <v>6</v>
      </c>
      <c r="M23" s="162">
        <v>6</v>
      </c>
      <c r="N23" s="162">
        <v>8</v>
      </c>
      <c r="O23" s="162">
        <v>4</v>
      </c>
      <c r="P23" s="162">
        <v>4</v>
      </c>
      <c r="Q23" s="10"/>
      <c r="R23" s="10"/>
      <c r="S23" s="10"/>
      <c r="T23" s="10"/>
      <c r="U23" s="10"/>
      <c r="V23" s="10"/>
      <c r="W23" s="10"/>
      <c r="X23" s="10"/>
      <c r="Y23" s="10"/>
      <c r="Z23" s="10"/>
    </row>
    <row r="24" spans="1:26" ht="21" customHeight="1">
      <c r="A24" s="218" t="s">
        <v>353</v>
      </c>
      <c r="B24" s="162">
        <v>16</v>
      </c>
      <c r="C24" s="227">
        <v>16</v>
      </c>
      <c r="D24" s="162">
        <v>13</v>
      </c>
      <c r="E24" s="162">
        <v>16</v>
      </c>
      <c r="F24" s="162">
        <v>16</v>
      </c>
      <c r="G24" s="162">
        <v>14</v>
      </c>
      <c r="H24" s="162">
        <v>19</v>
      </c>
      <c r="I24" s="162">
        <v>22</v>
      </c>
      <c r="J24" s="162">
        <v>23</v>
      </c>
      <c r="K24" s="162">
        <v>3</v>
      </c>
      <c r="L24" s="162">
        <v>3</v>
      </c>
      <c r="M24" s="162">
        <v>5</v>
      </c>
      <c r="N24" s="162">
        <v>7</v>
      </c>
      <c r="O24" s="162">
        <v>7</v>
      </c>
      <c r="P24" s="162">
        <v>7</v>
      </c>
      <c r="Q24" s="10"/>
      <c r="R24" s="10"/>
      <c r="S24" s="10"/>
      <c r="T24" s="10"/>
      <c r="U24" s="10"/>
      <c r="V24" s="10"/>
      <c r="W24" s="10"/>
      <c r="X24" s="10"/>
      <c r="Y24" s="10"/>
      <c r="Z24" s="10"/>
    </row>
    <row r="25" spans="1:26">
      <c r="A25" s="215" t="s">
        <v>352</v>
      </c>
      <c r="B25" s="162">
        <v>0</v>
      </c>
      <c r="C25" s="227">
        <v>0</v>
      </c>
      <c r="D25" s="162">
        <v>0</v>
      </c>
      <c r="E25" s="162">
        <v>0</v>
      </c>
      <c r="F25" s="162">
        <v>0</v>
      </c>
      <c r="G25" s="162">
        <v>0</v>
      </c>
      <c r="H25" s="162">
        <v>0</v>
      </c>
      <c r="I25" s="162">
        <v>0</v>
      </c>
      <c r="J25" s="162">
        <v>0</v>
      </c>
      <c r="K25" s="162">
        <v>0</v>
      </c>
      <c r="L25" s="162">
        <v>0</v>
      </c>
      <c r="M25" s="162">
        <v>0</v>
      </c>
      <c r="N25" s="162">
        <v>0</v>
      </c>
      <c r="O25" s="162">
        <v>0</v>
      </c>
      <c r="P25" s="162">
        <v>0</v>
      </c>
      <c r="Q25" s="10"/>
      <c r="R25" s="10"/>
      <c r="S25" s="10"/>
      <c r="T25" s="10"/>
      <c r="U25" s="10"/>
      <c r="V25" s="10"/>
      <c r="W25" s="10"/>
      <c r="X25" s="10"/>
      <c r="Y25" s="10"/>
      <c r="Z25" s="10"/>
    </row>
    <row r="26" spans="1:26" s="22" customFormat="1">
      <c r="A26" s="146" t="s">
        <v>143</v>
      </c>
      <c r="B26" s="159">
        <v>2023</v>
      </c>
      <c r="C26" s="159">
        <v>2027</v>
      </c>
      <c r="D26" s="159">
        <v>2059</v>
      </c>
      <c r="E26" s="159">
        <v>2106</v>
      </c>
      <c r="F26" s="159">
        <v>2149</v>
      </c>
      <c r="G26" s="159">
        <v>2134</v>
      </c>
      <c r="H26" s="159">
        <v>2072</v>
      </c>
      <c r="I26" s="159">
        <v>1948</v>
      </c>
      <c r="J26" s="159">
        <v>1946</v>
      </c>
      <c r="K26" s="159">
        <v>1987</v>
      </c>
      <c r="L26" s="159">
        <v>1879</v>
      </c>
      <c r="M26" s="159">
        <v>1746</v>
      </c>
      <c r="N26" s="159">
        <v>1631</v>
      </c>
      <c r="O26" s="159">
        <v>1781</v>
      </c>
      <c r="P26" s="173" t="s">
        <v>53</v>
      </c>
    </row>
    <row r="27" spans="1:26" s="22" customFormat="1">
      <c r="A27" s="154"/>
      <c r="B27" s="154"/>
      <c r="C27" s="154"/>
      <c r="D27" s="154"/>
      <c r="E27" s="154"/>
      <c r="F27" s="154"/>
      <c r="G27" s="154"/>
      <c r="H27" s="154"/>
      <c r="I27" s="154"/>
      <c r="J27" s="158"/>
      <c r="K27" s="158"/>
      <c r="L27" s="158"/>
      <c r="M27" s="158"/>
      <c r="N27" s="158"/>
      <c r="O27" s="158"/>
      <c r="P27" s="172"/>
    </row>
    <row r="28" spans="1:26" ht="11.25" customHeight="1">
      <c r="A28" s="12" t="s">
        <v>74</v>
      </c>
      <c r="B28" s="12"/>
      <c r="C28" s="12"/>
      <c r="D28" s="12"/>
      <c r="E28" s="12"/>
      <c r="F28" s="12"/>
      <c r="G28" s="12"/>
      <c r="H28" s="12"/>
      <c r="I28" s="12"/>
      <c r="J28" s="171"/>
      <c r="K28" s="171"/>
      <c r="L28" s="170"/>
      <c r="M28" s="170"/>
      <c r="N28" s="170"/>
      <c r="O28" s="170"/>
      <c r="P28" s="169"/>
      <c r="Q28" s="10"/>
      <c r="R28" s="10"/>
      <c r="S28" s="10"/>
      <c r="T28" s="10"/>
      <c r="U28" s="10"/>
      <c r="V28" s="10"/>
      <c r="W28" s="10"/>
      <c r="X28" s="10"/>
      <c r="Y28" s="10"/>
    </row>
    <row r="29" spans="1:26" s="3" customFormat="1" ht="11.25" customHeight="1">
      <c r="A29" s="6" t="s">
        <v>163</v>
      </c>
      <c r="B29" s="6"/>
      <c r="C29" s="6"/>
      <c r="D29" s="6"/>
      <c r="E29" s="6"/>
      <c r="F29" s="6"/>
      <c r="G29" s="6"/>
      <c r="H29" s="6"/>
      <c r="I29" s="6"/>
      <c r="J29" s="5"/>
      <c r="K29" s="13"/>
      <c r="M29" s="13"/>
    </row>
    <row r="30" spans="1:26" s="3" customFormat="1" ht="11.25" customHeight="1">
      <c r="A30" s="6" t="s">
        <v>52</v>
      </c>
      <c r="B30" s="6"/>
      <c r="C30" s="6"/>
      <c r="D30" s="6"/>
      <c r="E30" s="6"/>
      <c r="F30" s="6"/>
      <c r="G30" s="6"/>
      <c r="H30" s="6"/>
      <c r="I30" s="6"/>
      <c r="J30" s="5"/>
      <c r="K30" s="13"/>
      <c r="M30" s="13"/>
    </row>
    <row r="31" spans="1:26">
      <c r="A31" s="6" t="s">
        <v>73</v>
      </c>
      <c r="B31" s="6"/>
      <c r="C31" s="6"/>
      <c r="D31" s="6"/>
      <c r="E31" s="6"/>
      <c r="F31" s="6"/>
      <c r="G31" s="6"/>
      <c r="H31" s="6"/>
      <c r="O31" s="10"/>
      <c r="P31" s="10"/>
      <c r="Q31" s="10"/>
      <c r="R31" s="10"/>
      <c r="S31" s="10"/>
      <c r="T31" s="10"/>
      <c r="U31" s="10"/>
      <c r="V31" s="10"/>
      <c r="W31" s="10"/>
      <c r="X31" s="10"/>
      <c r="Y31" s="10"/>
    </row>
    <row r="32" spans="1:26">
      <c r="O32" s="10"/>
      <c r="P32" s="10"/>
      <c r="Q32" s="10"/>
      <c r="R32" s="10"/>
      <c r="S32" s="10"/>
      <c r="T32" s="10"/>
      <c r="U32" s="10"/>
      <c r="V32" s="10"/>
      <c r="W32" s="10"/>
      <c r="X32" s="10"/>
      <c r="Y32" s="10"/>
    </row>
    <row r="33" spans="15:25">
      <c r="O33" s="10"/>
      <c r="P33" s="10"/>
      <c r="Q33" s="10"/>
      <c r="R33" s="10"/>
      <c r="S33" s="10"/>
      <c r="T33" s="10"/>
      <c r="U33" s="10"/>
      <c r="V33" s="10"/>
      <c r="W33" s="10"/>
      <c r="X33" s="10"/>
      <c r="Y33" s="10"/>
    </row>
    <row r="34" spans="15:25">
      <c r="O34" s="10"/>
      <c r="P34" s="10"/>
      <c r="Q34" s="10"/>
      <c r="R34" s="10"/>
      <c r="S34" s="10"/>
      <c r="T34" s="10"/>
      <c r="U34" s="10"/>
      <c r="V34" s="10"/>
      <c r="W34" s="10"/>
      <c r="X34" s="10"/>
      <c r="Y34" s="10"/>
    </row>
    <row r="35" spans="15:25">
      <c r="O35" s="10"/>
      <c r="P35" s="10"/>
      <c r="Q35" s="10"/>
      <c r="R35" s="10"/>
      <c r="S35" s="10"/>
      <c r="T35" s="10"/>
      <c r="U35" s="10"/>
      <c r="V35" s="10"/>
      <c r="W35" s="10"/>
      <c r="X35" s="10"/>
      <c r="Y35" s="10"/>
    </row>
    <row r="36" spans="15:25">
      <c r="O36" s="10"/>
      <c r="P36" s="10"/>
      <c r="Q36" s="10"/>
      <c r="R36" s="10"/>
      <c r="S36" s="10"/>
      <c r="T36" s="10"/>
      <c r="U36" s="10"/>
      <c r="V36" s="10"/>
      <c r="W36" s="10"/>
      <c r="X36" s="10"/>
      <c r="Y36" s="10"/>
    </row>
    <row r="37" spans="15:25">
      <c r="O37" s="10"/>
      <c r="P37" s="10"/>
      <c r="Q37" s="10"/>
      <c r="R37" s="10"/>
      <c r="S37" s="10"/>
      <c r="T37" s="10"/>
      <c r="U37" s="10"/>
      <c r="V37" s="10"/>
      <c r="W37" s="10"/>
      <c r="X37" s="10"/>
      <c r="Y37" s="10"/>
    </row>
    <row r="38" spans="15:25">
      <c r="O38" s="10"/>
      <c r="P38" s="10"/>
      <c r="Q38" s="10"/>
      <c r="R38" s="10"/>
      <c r="S38" s="10"/>
      <c r="T38" s="10"/>
      <c r="U38" s="10"/>
      <c r="V38" s="10"/>
      <c r="W38" s="10"/>
      <c r="X38" s="10"/>
      <c r="Y38" s="10"/>
    </row>
    <row r="39" spans="15:25">
      <c r="O39" s="10"/>
      <c r="P39" s="10"/>
      <c r="Q39" s="10"/>
      <c r="R39" s="10"/>
      <c r="S39" s="10"/>
      <c r="T39" s="10"/>
      <c r="U39" s="10"/>
      <c r="V39" s="10"/>
      <c r="W39" s="10"/>
      <c r="X39" s="10"/>
      <c r="Y39" s="10"/>
    </row>
    <row r="40" spans="15:25">
      <c r="O40" s="10"/>
      <c r="P40" s="10"/>
      <c r="Q40" s="10"/>
      <c r="R40" s="10"/>
      <c r="S40" s="10"/>
      <c r="T40" s="10"/>
      <c r="U40" s="10"/>
      <c r="V40" s="10"/>
      <c r="W40" s="10"/>
      <c r="X40" s="10"/>
      <c r="Y40" s="10"/>
    </row>
    <row r="41" spans="15:25">
      <c r="O41" s="10"/>
      <c r="P41" s="10"/>
      <c r="Q41" s="10"/>
      <c r="R41" s="10"/>
      <c r="S41" s="10"/>
      <c r="T41" s="10"/>
      <c r="U41" s="10"/>
      <c r="V41" s="10"/>
      <c r="W41" s="10"/>
      <c r="X41" s="10"/>
      <c r="Y41" s="10"/>
    </row>
    <row r="42" spans="15:25">
      <c r="O42" s="10"/>
      <c r="P42" s="10"/>
      <c r="Q42" s="10"/>
      <c r="R42" s="10"/>
      <c r="S42" s="10"/>
      <c r="T42" s="10"/>
      <c r="U42" s="10"/>
      <c r="V42" s="10"/>
      <c r="W42" s="10"/>
      <c r="X42" s="10"/>
      <c r="Y42" s="10"/>
    </row>
    <row r="43" spans="15:25">
      <c r="O43" s="10"/>
      <c r="P43" s="10"/>
      <c r="Q43" s="10"/>
      <c r="R43" s="10"/>
      <c r="S43" s="10"/>
      <c r="T43" s="10"/>
      <c r="U43" s="10"/>
      <c r="V43" s="10"/>
      <c r="W43" s="10"/>
      <c r="X43" s="10"/>
      <c r="Y43" s="10"/>
    </row>
    <row r="44" spans="15:25">
      <c r="O44" s="10"/>
      <c r="P44" s="10"/>
      <c r="Q44" s="10"/>
      <c r="R44" s="10"/>
      <c r="S44" s="10"/>
      <c r="T44" s="10"/>
      <c r="U44" s="10"/>
      <c r="V44" s="10"/>
      <c r="W44" s="10"/>
      <c r="X44" s="10"/>
      <c r="Y44" s="10"/>
    </row>
    <row r="46" spans="15:25">
      <c r="O46" s="10"/>
    </row>
    <row r="47" spans="15:25">
      <c r="O47" s="10"/>
      <c r="P47" s="10"/>
      <c r="Q47" s="10"/>
      <c r="R47" s="10"/>
      <c r="S47" s="10"/>
      <c r="T47" s="10"/>
      <c r="U47" s="10"/>
      <c r="V47" s="10"/>
      <c r="W47" s="10"/>
      <c r="X47" s="10"/>
      <c r="Y47" s="10"/>
    </row>
    <row r="48" spans="15:25">
      <c r="O48" s="10"/>
      <c r="P48" s="10"/>
      <c r="Q48" s="10"/>
      <c r="R48" s="10"/>
      <c r="S48" s="10"/>
      <c r="T48" s="10"/>
      <c r="U48" s="10"/>
      <c r="V48" s="10"/>
      <c r="W48" s="10"/>
      <c r="X48" s="10"/>
      <c r="Y48" s="10"/>
    </row>
    <row r="49" spans="15:25">
      <c r="O49" s="10"/>
      <c r="P49" s="10"/>
      <c r="Q49" s="10"/>
      <c r="R49" s="10"/>
      <c r="S49" s="10"/>
      <c r="T49" s="10"/>
      <c r="U49" s="10"/>
      <c r="V49" s="10"/>
      <c r="W49" s="10"/>
      <c r="X49" s="10"/>
      <c r="Y49" s="10"/>
    </row>
  </sheetData>
  <pageMargins left="0.45" right="0" top="1" bottom="1" header="0.5" footer="0.5"/>
  <pageSetup firstPageNumber="12" orientation="portrait" useFirstPageNumber="1" horizontalDpi="4294967292" verticalDpi="300" r:id="rId1"/>
  <headerFooter alignWithMargins="0">
    <oddFooter>&amp;C&amp;P of 31</oddFooter>
  </headerFooter>
  <ignoredErrors>
    <ignoredError sqref="B15:K15" formulaRange="1"/>
    <ignoredError sqref="C7"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25</vt:i4>
      </vt:variant>
      <vt:variant>
        <vt:lpstr>Named Ranges</vt:lpstr>
      </vt:variant>
      <vt:variant>
        <vt:i4>41</vt:i4>
      </vt:variant>
    </vt:vector>
  </HeadingPairs>
  <TitlesOfParts>
    <vt:vector size="66" baseType="lpstr">
      <vt:lpstr>NOTES</vt:lpstr>
      <vt:lpstr>Table 1</vt:lpstr>
      <vt:lpstr>Table 2</vt:lpstr>
      <vt:lpstr>Table 3</vt:lpstr>
      <vt:lpstr>Table 4</vt:lpstr>
      <vt:lpstr>Table 5</vt:lpstr>
      <vt:lpstr>Table 6</vt:lpstr>
      <vt:lpstr>Table 7</vt:lpstr>
      <vt:lpstr>Table 8</vt:lpstr>
      <vt:lpstr>Table 9</vt:lpstr>
      <vt:lpstr>Table 10</vt:lpstr>
      <vt:lpstr>Table 11</vt:lpstr>
      <vt:lpstr>Table 12</vt:lpstr>
      <vt:lpstr>Table 12a</vt:lpstr>
      <vt:lpstr>Table 13</vt:lpstr>
      <vt:lpstr>Table 13a</vt:lpstr>
      <vt:lpstr>Table 14</vt:lpstr>
      <vt:lpstr>Table 15</vt:lpstr>
      <vt:lpstr>Table 16</vt:lpstr>
      <vt:lpstr>Table 17</vt:lpstr>
      <vt:lpstr>Table 18</vt:lpstr>
      <vt:lpstr>Table 19</vt:lpstr>
      <vt:lpstr>Table 20</vt:lpstr>
      <vt:lpstr>Table 21</vt:lpstr>
      <vt:lpstr>Table 22</vt:lpstr>
      <vt:lpstr>'Table 5'!\S</vt:lpstr>
      <vt:lpstr>'Table 9'!\S</vt:lpstr>
      <vt:lpstr>ESTIMATED_ACTIVE_WOMEN_AIRMEN_CERTIFICATES_HELD</vt:lpstr>
      <vt:lpstr>ForTable4</vt:lpstr>
      <vt:lpstr>NOTES!Print_Area</vt:lpstr>
      <vt:lpstr>'Table 1'!Print_Area</vt:lpstr>
      <vt:lpstr>'Table 10'!Print_Area</vt:lpstr>
      <vt:lpstr>'Table 11'!Print_Area</vt:lpstr>
      <vt:lpstr>'Table 12'!Print_Area</vt:lpstr>
      <vt:lpstr>'Table 12a'!Print_Area</vt:lpstr>
      <vt:lpstr>'Table 13'!Print_Area</vt:lpstr>
      <vt:lpstr>'Table 13a'!Print_Area</vt:lpstr>
      <vt:lpstr>'Table 14'!Print_Area</vt:lpstr>
      <vt:lpstr>'Table 15'!Print_Area</vt:lpstr>
      <vt:lpstr>'Table 16'!Print_Area</vt:lpstr>
      <vt:lpstr>'Table 17'!Print_Area</vt:lpstr>
      <vt:lpstr>'Table 18'!Print_Area</vt:lpstr>
      <vt:lpstr>'Table 19'!Print_Area</vt:lpstr>
      <vt:lpstr>'Table 2'!Print_Area</vt:lpstr>
      <vt:lpstr>'Table 20'!Print_Area</vt:lpstr>
      <vt:lpstr>'Table 21'!Print_Area</vt:lpstr>
      <vt:lpstr>'Table 22'!Print_Area</vt:lpstr>
      <vt:lpstr>'Table 3'!Print_Area</vt:lpstr>
      <vt:lpstr>'Table 4'!Print_Area</vt:lpstr>
      <vt:lpstr>'Table 5'!Print_Area</vt:lpstr>
      <vt:lpstr>'Table 6'!Print_Area</vt:lpstr>
      <vt:lpstr>'Table 7'!Print_Area</vt:lpstr>
      <vt:lpstr>'Table 8'!Print_Area</vt:lpstr>
      <vt:lpstr>'Table 9'!Print_Area</vt:lpstr>
      <vt:lpstr>'Table 10'!Print_Titles</vt:lpstr>
      <vt:lpstr>'Table 14'!Print_Titles</vt:lpstr>
      <vt:lpstr>'Table 15'!Print_Titles</vt:lpstr>
      <vt:lpstr>'Table 3'!Print_Titles</vt:lpstr>
      <vt:lpstr>'Table 4'!Print_Titles</vt:lpstr>
      <vt:lpstr>'Table 5'!Print_Titles</vt:lpstr>
      <vt:lpstr>'Table 6'!Print_Titles</vt:lpstr>
      <vt:lpstr>'Table 7'!Print_Titles</vt:lpstr>
      <vt:lpstr>'Table 9'!Print_Titles</vt:lpstr>
      <vt:lpstr>SPACE</vt:lpstr>
      <vt:lpstr>TABLE_2</vt:lpstr>
      <vt:lpstr>Table4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U.S. CIVIL AIRMEN STATISTICS, 2015</dc:title>
  <dc:creator>H. Anna Barlett | 202-267-4070 | Anna.Barlett@faa.gov</dc:creator>
  <cp:lastModifiedBy>Barlett, Anna (FAA)</cp:lastModifiedBy>
  <cp:lastPrinted>2016-04-11T19:05:23Z</cp:lastPrinted>
  <dcterms:created xsi:type="dcterms:W3CDTF">2011-04-13T17:06:47Z</dcterms:created>
  <dcterms:modified xsi:type="dcterms:W3CDTF">2016-08-22T15:23:38Z</dcterms:modified>
</cp:coreProperties>
</file>