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2" windowWidth="15240" windowHeight="8352" tabRatio="868"/>
  </bookViews>
  <sheets>
    <sheet name="NOTES" sheetId="28"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7" r:id="rId13"/>
    <sheet name="Table 12a" sheetId="18" r:id="rId14"/>
    <sheet name="Table 13" sheetId="19" r:id="rId15"/>
    <sheet name="Table 13a" sheetId="20" r:id="rId16"/>
    <sheet name="Table 14" sheetId="15" r:id="rId17"/>
    <sheet name="Table 15" sheetId="16" r:id="rId18"/>
    <sheet name="Table 16" sheetId="21" r:id="rId19"/>
    <sheet name="Table 17" sheetId="22" r:id="rId20"/>
    <sheet name="Table 18" sheetId="23" r:id="rId21"/>
    <sheet name="Table 19" sheetId="24" r:id="rId22"/>
    <sheet name="Table 20" sheetId="25" r:id="rId23"/>
    <sheet name="Table 21" sheetId="26" r:id="rId24"/>
    <sheet name="Table 22" sheetId="27" r:id="rId25"/>
  </sheets>
  <externalReferences>
    <externalReference r:id="rId26"/>
  </externalReferences>
  <definedNames>
    <definedName name="\S" localSheetId="0">'[1]Table 10'!#REF!</definedName>
    <definedName name="\S" localSheetId="16">'Table 14'!#REF!</definedName>
    <definedName name="\S" localSheetId="17">'Table 15'!#REF!</definedName>
    <definedName name="\S" localSheetId="5">'Table 5'!$J$2</definedName>
    <definedName name="\S" localSheetId="6">'Table 6'!#REF!</definedName>
    <definedName name="\S" localSheetId="9">'Table 9'!$P$2</definedName>
    <definedName name="\S">'Table 10'!#REF!</definedName>
    <definedName name="_5" localSheetId="0">'[1]Table 6'!#REF!</definedName>
    <definedName name="_5">'Table 6'!#REF!</definedName>
    <definedName name="aGE" localSheetId="0">#REF!</definedName>
    <definedName name="aGE">#REF!</definedName>
    <definedName name="AgeW">#REF!</definedName>
    <definedName name="APR2OR">#REF!</definedName>
    <definedName name="APR2RE">#REF!</definedName>
    <definedName name="APROR">#REF!</definedName>
    <definedName name="APRRE">#REF!</definedName>
    <definedName name="AUGOR">#REF!</definedName>
    <definedName name="AUGRE">#REF!</definedName>
    <definedName name="AvAgeW2010">#REF!</definedName>
    <definedName name="AveAGE">#REF!</definedName>
    <definedName name="AveAgeW">#REF!</definedName>
    <definedName name="CERT">#REF!</definedName>
    <definedName name="DECOR">#REF!</definedName>
    <definedName name="DECRE">#REF!</definedName>
    <definedName name="ESTIMATED_ACTIVE_WOMEN_AIRMEN_CERTIFICATES_HELD">'Table 2'!$A$2</definedName>
    <definedName name="FEB2OR">#REF!</definedName>
    <definedName name="FEB2RE">#REF!</definedName>
    <definedName name="FEBOR">#REF!</definedName>
    <definedName name="FEBRE">#REF!</definedName>
    <definedName name="ForTable4">'Table 3'!$A$7:$B$58</definedName>
    <definedName name="FSDO">#REF!</definedName>
    <definedName name="InstrumentMaster">#REF!</definedName>
    <definedName name="JAN2OR">#REF!</definedName>
    <definedName name="JAN2RE">#REF!</definedName>
    <definedName name="JANOR">#REF!</definedName>
    <definedName name="JANRE">#REF!</definedName>
    <definedName name="JULOR">#REF!</definedName>
    <definedName name="JULRE">#REF!</definedName>
    <definedName name="JUNOR">#REF!</definedName>
    <definedName name="JUNRE">#REF!</definedName>
    <definedName name="MAR2OR">#REF!</definedName>
    <definedName name="MAR2RE">#REF!</definedName>
    <definedName name="MAROR">#REF!</definedName>
    <definedName name="MARRE">#REF!</definedName>
    <definedName name="Master4T1pl">#REF!</definedName>
    <definedName name="MAYOR">#REF!</definedName>
    <definedName name="MAYRE">#REF!</definedName>
    <definedName name="NonPilot">#REF!</definedName>
    <definedName name="NonPilotandWomen">#REF!</definedName>
    <definedName name="NOVOR">#REF!</definedName>
    <definedName name="NOVRE">#REF!</definedName>
    <definedName name="OCTOR">#REF!</definedName>
    <definedName name="OCTRE">#REF!</definedName>
    <definedName name="_xlnm.Print_Area" localSheetId="0">NOTES!$A$1:$B$34</definedName>
    <definedName name="_xlnm.Print_Area" localSheetId="1">'Table 1'!$A$1:$N$45</definedName>
    <definedName name="_xlnm.Print_Area" localSheetId="10">'Table 10'!$A$1:$N$47</definedName>
    <definedName name="_xlnm.Print_Area" localSheetId="11">'Table 11'!$A$1:$F$26</definedName>
    <definedName name="_xlnm.Print_Area" localSheetId="12">'Table 12'!$A$1:$I$30</definedName>
    <definedName name="_xlnm.Print_Area" localSheetId="13">'Table 12a'!$A$1:$I$30</definedName>
    <definedName name="_xlnm.Print_Area" localSheetId="14">'Table 13'!$A$1:$H$30</definedName>
    <definedName name="_xlnm.Print_Area" localSheetId="15">'Table 13a'!$A$1:$H$21</definedName>
    <definedName name="_xlnm.Print_Area" localSheetId="16">'Table 14'!$A$1:$J$90</definedName>
    <definedName name="_xlnm.Print_Area" localSheetId="17">'Table 15'!$A$1:$J$89</definedName>
    <definedName name="_xlnm.Print_Area" localSheetId="18">'Table 16'!$A$1:$J$40</definedName>
    <definedName name="_xlnm.Print_Area" localSheetId="19">'Table 17'!$A$1:$P$39</definedName>
    <definedName name="_xlnm.Print_Area" localSheetId="20">'Table 18'!$A$1:$P$41</definedName>
    <definedName name="_xlnm.Print_Area" localSheetId="21">'Table 19'!$A$1:$I$31</definedName>
    <definedName name="_xlnm.Print_Area" localSheetId="2">'Table 2'!$A$1:$P$36</definedName>
    <definedName name="_xlnm.Print_Area" localSheetId="22">'Table 20'!$A$1:$I$37</definedName>
    <definedName name="_xlnm.Print_Area" localSheetId="23">'Table 21'!$A$1:$N$11</definedName>
    <definedName name="_xlnm.Print_Area" localSheetId="24">'Table 22'!$A$1:$P$21</definedName>
    <definedName name="_xlnm.Print_Area" localSheetId="3">'Table 3'!$A$1:$K$70</definedName>
    <definedName name="_xlnm.Print_Area" localSheetId="4">'Table 4'!$A$7:$P$72</definedName>
    <definedName name="_xlnm.Print_Area" localSheetId="5">'Table 5'!$A$7:$H$88</definedName>
    <definedName name="_xlnm.Print_Area" localSheetId="6">'Table 6'!$A$7:$H$87</definedName>
    <definedName name="_xlnm.Print_Area" localSheetId="7">'Table 7'!$A$1:$P$40</definedName>
    <definedName name="_xlnm.Print_Area" localSheetId="8">'Table 8'!$A$1:$P$31</definedName>
    <definedName name="_xlnm.Print_Area" localSheetId="9">'Table 9'!$A$1:$K$67</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#REF!</definedName>
    <definedName name="RegionContNP">#REF!</definedName>
    <definedName name="RegionControl">#REF!</definedName>
    <definedName name="RegionControlNPAll">#REF!</definedName>
    <definedName name="RegionControlNPW">#REF!</definedName>
    <definedName name="RegionControlWNP">#REF!</definedName>
    <definedName name="RegionWControl">#REF!</definedName>
    <definedName name="SEPOR">#REF!</definedName>
    <definedName name="SEPRE">#REF!</definedName>
    <definedName name="SPACE">'Table 5'!$J$2:$L$2</definedName>
    <definedName name="StatesTotal">#REF!</definedName>
    <definedName name="StatesWomen">#REF!</definedName>
    <definedName name="TABLE_2">'Table 2'!$A$1:$A$3</definedName>
    <definedName name="Table11">#REF!</definedName>
    <definedName name="Table1718">#REF!</definedName>
    <definedName name="Table21">#REF!</definedName>
    <definedName name="Table22">#REF!</definedName>
    <definedName name="Table4">'Table 3'!$A$7:$B$58</definedName>
    <definedName name="Women">#REF!</definedName>
    <definedName name="WomenStat">#REF!</definedName>
    <definedName name="WomenStats">#REF!</definedName>
  </definedNames>
  <calcPr calcId="145621"/>
</workbook>
</file>

<file path=xl/calcChain.xml><?xml version="1.0" encoding="utf-8"?>
<calcChain xmlns="http://schemas.openxmlformats.org/spreadsheetml/2006/main">
  <c r="B6" i="27" l="1"/>
  <c r="C6" i="27"/>
  <c r="D6" i="27"/>
  <c r="E6" i="27"/>
  <c r="F6" i="27"/>
  <c r="G6" i="27"/>
  <c r="H6" i="27"/>
  <c r="I6" i="27"/>
  <c r="J6" i="27"/>
  <c r="K6" i="27"/>
  <c r="L6" i="27"/>
  <c r="N6" i="27"/>
  <c r="O6" i="27"/>
  <c r="P6" i="27"/>
  <c r="M18" i="27"/>
  <c r="M6" i="27" s="1"/>
  <c r="B6" i="26" l="1"/>
  <c r="C6" i="26"/>
  <c r="D6" i="26"/>
  <c r="E6" i="26"/>
  <c r="F6" i="26"/>
  <c r="G6" i="26"/>
  <c r="H6" i="26"/>
  <c r="I6" i="26"/>
  <c r="J6" i="26"/>
  <c r="K6" i="26"/>
  <c r="L6" i="26"/>
  <c r="M6" i="26"/>
  <c r="N6" i="26"/>
  <c r="O6" i="26"/>
  <c r="P6" i="26"/>
  <c r="B7" i="25"/>
  <c r="D7" i="25" s="1"/>
  <c r="C7" i="25"/>
  <c r="F7" i="25"/>
  <c r="I7" i="25" s="1"/>
  <c r="G7" i="25"/>
  <c r="D8" i="25"/>
  <c r="H8" i="25"/>
  <c r="H7" i="25" s="1"/>
  <c r="D9" i="25"/>
  <c r="E9" i="25" s="1"/>
  <c r="H9" i="25"/>
  <c r="D11" i="25"/>
  <c r="E11" i="25" s="1"/>
  <c r="H11" i="25"/>
  <c r="I11" i="25"/>
  <c r="D12" i="25"/>
  <c r="E12" i="25" s="1"/>
  <c r="H12" i="25"/>
  <c r="I12" i="25"/>
  <c r="D13" i="25"/>
  <c r="E13" i="25" s="1"/>
  <c r="H13" i="25"/>
  <c r="I13" i="25"/>
  <c r="D14" i="25"/>
  <c r="E14" i="25" s="1"/>
  <c r="H14" i="25"/>
  <c r="I14" i="25"/>
  <c r="D15" i="25"/>
  <c r="E15" i="25" s="1"/>
  <c r="H15" i="25"/>
  <c r="D16" i="25"/>
  <c r="E16" i="25" s="1"/>
  <c r="H16" i="25"/>
  <c r="I16" i="25" s="1"/>
  <c r="B17" i="25"/>
  <c r="C17" i="25"/>
  <c r="F17" i="25"/>
  <c r="I17" i="25" s="1"/>
  <c r="G17" i="25"/>
  <c r="H17" i="25" s="1"/>
  <c r="D18" i="25"/>
  <c r="E18" i="25" s="1"/>
  <c r="H18" i="25"/>
  <c r="I18" i="25" s="1"/>
  <c r="D19" i="25"/>
  <c r="E19" i="25" s="1"/>
  <c r="H19" i="25"/>
  <c r="D20" i="25"/>
  <c r="H20" i="25"/>
  <c r="D21" i="25"/>
  <c r="H21" i="25"/>
  <c r="D22" i="25"/>
  <c r="E22" i="25"/>
  <c r="H22" i="25"/>
  <c r="I22" i="25" s="1"/>
  <c r="D23" i="25"/>
  <c r="H23" i="25"/>
  <c r="D24" i="25"/>
  <c r="H24" i="25"/>
  <c r="D25" i="25"/>
  <c r="E25" i="25"/>
  <c r="H25" i="25"/>
  <c r="D26" i="25"/>
  <c r="H26" i="25"/>
  <c r="D27" i="25"/>
  <c r="E27" i="25" s="1"/>
  <c r="H27" i="25"/>
  <c r="B7" i="24"/>
  <c r="E7" i="24" s="1"/>
  <c r="C7" i="24"/>
  <c r="D7" i="24"/>
  <c r="F7" i="24"/>
  <c r="G7" i="24"/>
  <c r="D8" i="24"/>
  <c r="E8" i="24"/>
  <c r="H8" i="24"/>
  <c r="H7" i="24" s="1"/>
  <c r="D9" i="24"/>
  <c r="E9" i="24"/>
  <c r="H9" i="24"/>
  <c r="I9" i="24" s="1"/>
  <c r="D11" i="24"/>
  <c r="E11" i="24"/>
  <c r="H11" i="24"/>
  <c r="I11" i="24" s="1"/>
  <c r="D12" i="24"/>
  <c r="E12" i="24"/>
  <c r="H12" i="24"/>
  <c r="I12" i="24" s="1"/>
  <c r="D13" i="24"/>
  <c r="E13" i="24" s="1"/>
  <c r="H13" i="24"/>
  <c r="I13" i="24" s="1"/>
  <c r="D14" i="24"/>
  <c r="E14" i="24" s="1"/>
  <c r="H14" i="24"/>
  <c r="I14" i="24" s="1"/>
  <c r="D15" i="24"/>
  <c r="E15" i="24" s="1"/>
  <c r="H15" i="24"/>
  <c r="I15" i="24" s="1"/>
  <c r="D16" i="24"/>
  <c r="E16" i="24" s="1"/>
  <c r="H16" i="24"/>
  <c r="I16" i="24" s="1"/>
  <c r="B17" i="24"/>
  <c r="C17" i="24"/>
  <c r="F17" i="24"/>
  <c r="G17" i="24"/>
  <c r="H17" i="24"/>
  <c r="I17" i="24" s="1"/>
  <c r="D18" i="24"/>
  <c r="E18" i="24" s="1"/>
  <c r="H18" i="24"/>
  <c r="I18" i="24" s="1"/>
  <c r="D19" i="24"/>
  <c r="E19" i="24" s="1"/>
  <c r="H19" i="24"/>
  <c r="D20" i="24"/>
  <c r="H20" i="24"/>
  <c r="I20" i="24" s="1"/>
  <c r="D21" i="24"/>
  <c r="D17" i="24" s="1"/>
  <c r="E17" i="24" s="1"/>
  <c r="H21" i="24"/>
  <c r="D22" i="24"/>
  <c r="E22" i="24" s="1"/>
  <c r="H22" i="24"/>
  <c r="I22" i="24" s="1"/>
  <c r="D23" i="24"/>
  <c r="D24" i="24"/>
  <c r="H24" i="24"/>
  <c r="I24" i="24" s="1"/>
  <c r="D25" i="24"/>
  <c r="E25" i="24"/>
  <c r="H25" i="24"/>
  <c r="I25" i="24" s="1"/>
  <c r="D26" i="24"/>
  <c r="H26" i="24"/>
  <c r="D27" i="24"/>
  <c r="E27" i="24" s="1"/>
  <c r="H27" i="24"/>
  <c r="I27" i="24" s="1"/>
  <c r="B6" i="23"/>
  <c r="C6" i="23"/>
  <c r="D6" i="23"/>
  <c r="E6" i="23"/>
  <c r="F6" i="23"/>
  <c r="G6" i="23"/>
  <c r="H6" i="23"/>
  <c r="I6" i="23"/>
  <c r="J6" i="23"/>
  <c r="K6" i="23"/>
  <c r="L6" i="23"/>
  <c r="N6" i="23"/>
  <c r="O6" i="23"/>
  <c r="P6" i="23"/>
  <c r="M11" i="23"/>
  <c r="M6" i="23" s="1"/>
  <c r="M12" i="23"/>
  <c r="M13" i="23"/>
  <c r="M14" i="23"/>
  <c r="M15" i="23"/>
  <c r="M16" i="23"/>
  <c r="B18" i="23"/>
  <c r="C18" i="23"/>
  <c r="D18" i="23"/>
  <c r="E18" i="23"/>
  <c r="F18" i="23"/>
  <c r="G18" i="23"/>
  <c r="H18" i="23"/>
  <c r="I18" i="23"/>
  <c r="J18" i="23"/>
  <c r="K18" i="23"/>
  <c r="L18" i="23"/>
  <c r="N18" i="23"/>
  <c r="O18" i="23"/>
  <c r="P18" i="23"/>
  <c r="M21" i="23"/>
  <c r="M18" i="23" s="1"/>
  <c r="B6" i="22"/>
  <c r="C6" i="22"/>
  <c r="D6" i="22"/>
  <c r="E6" i="22"/>
  <c r="F6" i="22"/>
  <c r="G6" i="22"/>
  <c r="H6" i="22"/>
  <c r="I6" i="22"/>
  <c r="J6" i="22"/>
  <c r="K6" i="22"/>
  <c r="L6" i="22"/>
  <c r="N6" i="22"/>
  <c r="O6" i="22"/>
  <c r="M8" i="22"/>
  <c r="P8" i="22"/>
  <c r="M11" i="22"/>
  <c r="P11" i="22"/>
  <c r="M12" i="22"/>
  <c r="P12" i="22"/>
  <c r="M13" i="22"/>
  <c r="P13" i="22"/>
  <c r="M14" i="22"/>
  <c r="P14" i="22"/>
  <c r="M15" i="22"/>
  <c r="P15" i="22"/>
  <c r="M16" i="22"/>
  <c r="P16" i="22"/>
  <c r="M17" i="22"/>
  <c r="B18" i="22"/>
  <c r="C18" i="22"/>
  <c r="D18" i="22"/>
  <c r="E18" i="22"/>
  <c r="F18" i="22"/>
  <c r="G18" i="22"/>
  <c r="H18" i="22"/>
  <c r="I18" i="22"/>
  <c r="J18" i="22"/>
  <c r="K18" i="22"/>
  <c r="L18" i="22"/>
  <c r="N18" i="22"/>
  <c r="O18" i="22"/>
  <c r="P19" i="22"/>
  <c r="P21" i="22"/>
  <c r="M23" i="22"/>
  <c r="P23" i="22"/>
  <c r="P24" i="22"/>
  <c r="M25" i="22"/>
  <c r="P25" i="22"/>
  <c r="M28" i="22"/>
  <c r="P28" i="22"/>
  <c r="D7" i="21"/>
  <c r="C7" i="21" s="1"/>
  <c r="E7" i="21"/>
  <c r="F7" i="21"/>
  <c r="H7" i="21"/>
  <c r="G7" i="21" s="1"/>
  <c r="I7" i="21"/>
  <c r="J7" i="21"/>
  <c r="C8" i="21"/>
  <c r="B8" i="21" s="1"/>
  <c r="G8" i="21"/>
  <c r="C9" i="21"/>
  <c r="G9" i="21"/>
  <c r="B9" i="21" s="1"/>
  <c r="B10" i="21"/>
  <c r="C10" i="21"/>
  <c r="G10" i="21"/>
  <c r="C12" i="21"/>
  <c r="B12" i="21" s="1"/>
  <c r="G12" i="21"/>
  <c r="C13" i="21"/>
  <c r="B13" i="21" s="1"/>
  <c r="G13" i="21"/>
  <c r="C14" i="21"/>
  <c r="B14" i="21" s="1"/>
  <c r="G14" i="21"/>
  <c r="B15" i="21"/>
  <c r="C15" i="21"/>
  <c r="G15" i="21"/>
  <c r="C16" i="21"/>
  <c r="B16" i="21" s="1"/>
  <c r="G16" i="21"/>
  <c r="C17" i="21"/>
  <c r="B17" i="21" s="1"/>
  <c r="G17" i="21"/>
  <c r="D18" i="21"/>
  <c r="E18" i="21"/>
  <c r="F18" i="21"/>
  <c r="H18" i="21"/>
  <c r="I18" i="21"/>
  <c r="J18" i="21"/>
  <c r="C19" i="21"/>
  <c r="C18" i="21" s="1"/>
  <c r="G19" i="21"/>
  <c r="G18" i="21" s="1"/>
  <c r="C20" i="21"/>
  <c r="B20" i="21" s="1"/>
  <c r="G20" i="21"/>
  <c r="B21" i="21"/>
  <c r="C21" i="21"/>
  <c r="G21" i="21"/>
  <c r="C22" i="21"/>
  <c r="B22" i="21" s="1"/>
  <c r="G22" i="21"/>
  <c r="C23" i="21"/>
  <c r="B23" i="21" s="1"/>
  <c r="G23" i="21"/>
  <c r="C24" i="21"/>
  <c r="B24" i="21" s="1"/>
  <c r="G24" i="21"/>
  <c r="B25" i="21"/>
  <c r="C25" i="21"/>
  <c r="G25" i="21"/>
  <c r="C26" i="21"/>
  <c r="B26" i="21" s="1"/>
  <c r="G26" i="21"/>
  <c r="C27" i="21"/>
  <c r="B27" i="21" s="1"/>
  <c r="G27" i="21"/>
  <c r="C28" i="21"/>
  <c r="B28" i="21" s="1"/>
  <c r="G28" i="21"/>
  <c r="P6" i="22" l="1"/>
  <c r="M18" i="22"/>
  <c r="P18" i="22"/>
  <c r="M6" i="22"/>
  <c r="E17" i="25"/>
  <c r="B7" i="21"/>
  <c r="I7" i="24"/>
  <c r="E7" i="25"/>
  <c r="B19" i="21"/>
  <c r="B18" i="21" s="1"/>
  <c r="D17" i="25"/>
  <c r="C8" i="18"/>
  <c r="B8" i="18" s="1"/>
  <c r="D8" i="18"/>
  <c r="E8" i="18"/>
  <c r="F8" i="18"/>
  <c r="G8" i="18"/>
  <c r="H8" i="18"/>
  <c r="I8" i="18"/>
  <c r="B9" i="18"/>
  <c r="B10" i="18"/>
  <c r="B11" i="18"/>
  <c r="B12" i="18"/>
  <c r="B13" i="18"/>
  <c r="B14" i="18"/>
  <c r="B15" i="18"/>
  <c r="B16" i="18"/>
  <c r="B17" i="18"/>
  <c r="B18" i="18"/>
  <c r="B19" i="18"/>
  <c r="B20" i="18"/>
  <c r="B21" i="18"/>
  <c r="B22" i="18"/>
  <c r="B23" i="18"/>
  <c r="C8" i="17"/>
  <c r="D8" i="17"/>
  <c r="E8" i="17"/>
  <c r="F8" i="17"/>
  <c r="B8" i="17" s="1"/>
  <c r="G8" i="17"/>
  <c r="H8" i="17"/>
  <c r="I8" i="17"/>
  <c r="B9" i="17"/>
  <c r="B10" i="17"/>
  <c r="B11" i="17"/>
  <c r="B12" i="17"/>
  <c r="B13" i="17"/>
  <c r="B14" i="17"/>
  <c r="B15" i="17"/>
  <c r="B16" i="17"/>
  <c r="B17" i="17"/>
  <c r="B18" i="17"/>
  <c r="B19" i="17"/>
  <c r="B20" i="17"/>
  <c r="B21" i="17"/>
  <c r="B22" i="17"/>
  <c r="B23" i="17"/>
  <c r="A4" i="16" l="1"/>
  <c r="E22" i="6" l="1"/>
  <c r="E23" i="6"/>
  <c r="E24" i="6"/>
  <c r="E11" i="6" l="1"/>
  <c r="C36" i="5"/>
  <c r="C32" i="5"/>
  <c r="C15" i="5"/>
  <c r="C8" i="5"/>
  <c r="C15" i="11"/>
  <c r="C7" i="11"/>
  <c r="C32" i="10"/>
  <c r="C15" i="10"/>
  <c r="C7" i="10"/>
  <c r="D4" i="12"/>
  <c r="C52" i="8"/>
  <c r="C40" i="8"/>
  <c r="C36" i="8"/>
  <c r="C19" i="8"/>
  <c r="C12" i="8"/>
  <c r="C14" i="3"/>
  <c r="C6" i="3"/>
  <c r="C6" i="11" l="1"/>
  <c r="C6" i="5"/>
  <c r="C6" i="10"/>
  <c r="C7" i="8"/>
  <c r="C18" i="4" l="1"/>
  <c r="C6" i="4"/>
  <c r="E12" i="6" l="1"/>
  <c r="D36" i="5"/>
  <c r="D32" i="5"/>
  <c r="D15" i="5"/>
  <c r="D8" i="5"/>
  <c r="D15" i="11"/>
  <c r="D7" i="11"/>
  <c r="D32" i="10"/>
  <c r="D15" i="10"/>
  <c r="D7" i="10"/>
  <c r="D52" i="8"/>
  <c r="D40" i="8"/>
  <c r="D36" i="8"/>
  <c r="D19" i="8"/>
  <c r="D12" i="8"/>
  <c r="D14" i="3"/>
  <c r="D6" i="3"/>
  <c r="D18" i="4"/>
  <c r="D6" i="4"/>
  <c r="D6" i="5" l="1"/>
  <c r="D6" i="11"/>
  <c r="D6" i="10"/>
  <c r="D7" i="8"/>
  <c r="E13" i="6" l="1"/>
  <c r="E8" i="5"/>
  <c r="E15" i="5"/>
  <c r="E32" i="5"/>
  <c r="E36" i="5"/>
  <c r="E15" i="11"/>
  <c r="E7" i="11"/>
  <c r="E32" i="10"/>
  <c r="E15" i="10"/>
  <c r="E7" i="10"/>
  <c r="D4" i="13"/>
  <c r="A4" i="9" s="1"/>
  <c r="E52" i="8"/>
  <c r="E40" i="8"/>
  <c r="E36" i="8"/>
  <c r="E19" i="8"/>
  <c r="E12" i="8"/>
  <c r="E14" i="3"/>
  <c r="E6" i="3"/>
  <c r="E6" i="5" l="1"/>
  <c r="E6" i="11"/>
  <c r="E6" i="10"/>
  <c r="E7" i="8"/>
  <c r="E18" i="4" l="1"/>
  <c r="E6" i="4"/>
  <c r="F36" i="5" l="1"/>
  <c r="F32" i="5"/>
  <c r="F15" i="5"/>
  <c r="F8" i="5"/>
  <c r="F15" i="11"/>
  <c r="F7" i="11"/>
  <c r="F32" i="10"/>
  <c r="F15" i="10"/>
  <c r="F7" i="10"/>
  <c r="F52" i="8"/>
  <c r="F40" i="8"/>
  <c r="F36" i="8"/>
  <c r="F19" i="8"/>
  <c r="F12" i="8"/>
  <c r="F18" i="4"/>
  <c r="F6" i="4"/>
  <c r="F14" i="3"/>
  <c r="F6" i="3"/>
  <c r="F6" i="5" l="1"/>
  <c r="F6" i="11"/>
  <c r="F6" i="10"/>
  <c r="F7" i="8"/>
  <c r="E15" i="6" l="1"/>
  <c r="G36" i="5"/>
  <c r="G32" i="5"/>
  <c r="G15" i="5"/>
  <c r="G8" i="5"/>
  <c r="G15" i="11"/>
  <c r="G7" i="11"/>
  <c r="G32" i="10"/>
  <c r="G15" i="10"/>
  <c r="G7" i="10"/>
  <c r="G6" i="5" l="1"/>
  <c r="G6" i="11"/>
  <c r="G6" i="10"/>
  <c r="G52" i="8"/>
  <c r="G40" i="8"/>
  <c r="G36" i="8"/>
  <c r="G19" i="8"/>
  <c r="G12" i="8"/>
  <c r="G7" i="8" l="1"/>
  <c r="G14" i="3"/>
  <c r="G6" i="3"/>
  <c r="G18" i="4" l="1"/>
  <c r="G6" i="4"/>
  <c r="B71" i="16" l="1"/>
  <c r="B77" i="16"/>
  <c r="B13" i="16"/>
  <c r="B76" i="16"/>
  <c r="B68" i="16"/>
  <c r="B73" i="16"/>
  <c r="B74" i="16"/>
  <c r="B75" i="16"/>
  <c r="B16" i="16"/>
  <c r="B53" i="16"/>
  <c r="B19" i="16"/>
  <c r="B28" i="16"/>
  <c r="B62" i="16"/>
  <c r="B15" i="16"/>
  <c r="B53" i="15" l="1"/>
  <c r="B18" i="15"/>
  <c r="B76" i="15"/>
  <c r="B74" i="15"/>
  <c r="B71" i="15"/>
  <c r="B75" i="15"/>
  <c r="B62" i="15"/>
  <c r="B68" i="15"/>
  <c r="B28" i="15"/>
  <c r="B15" i="15"/>
  <c r="B13" i="15"/>
  <c r="D66" i="13" l="1"/>
  <c r="H66" i="13"/>
  <c r="C66" i="13"/>
  <c r="G66" i="13"/>
  <c r="B71" i="13"/>
  <c r="B75" i="13"/>
  <c r="F66" i="13"/>
  <c r="B52" i="13"/>
  <c r="B77" i="13"/>
  <c r="E66" i="13"/>
  <c r="B15" i="13"/>
  <c r="B28" i="13"/>
  <c r="B67" i="13"/>
  <c r="B76" i="13"/>
  <c r="B69" i="13"/>
  <c r="B70" i="13"/>
  <c r="B68" i="13"/>
  <c r="B72" i="13"/>
  <c r="B73" i="13"/>
  <c r="B74" i="13"/>
  <c r="B62" i="13"/>
  <c r="B19" i="13"/>
  <c r="B13" i="13"/>
  <c r="B76" i="12" l="1"/>
  <c r="B75" i="12"/>
  <c r="B72" i="12"/>
  <c r="B74" i="12"/>
  <c r="B66" i="13"/>
  <c r="B28" i="12"/>
  <c r="B62" i="12"/>
  <c r="B71" i="12"/>
  <c r="B73" i="12"/>
  <c r="B68" i="12"/>
  <c r="B53" i="12"/>
  <c r="B18" i="12"/>
  <c r="B13" i="12"/>
  <c r="B16" i="12"/>
  <c r="J66" i="15" l="1"/>
  <c r="I66" i="15"/>
  <c r="H66" i="15"/>
  <c r="F66" i="15"/>
  <c r="E66" i="15"/>
  <c r="D66" i="15"/>
  <c r="J59" i="15"/>
  <c r="I59" i="15"/>
  <c r="H59" i="15"/>
  <c r="G59" i="15"/>
  <c r="E59" i="15"/>
  <c r="D59" i="15"/>
  <c r="J51" i="15"/>
  <c r="I51" i="15"/>
  <c r="H51" i="15"/>
  <c r="G51" i="15"/>
  <c r="F51" i="15"/>
  <c r="E51" i="15"/>
  <c r="D51" i="15"/>
  <c r="C51" i="15"/>
  <c r="J43" i="15"/>
  <c r="I43" i="15"/>
  <c r="H43" i="15"/>
  <c r="G43" i="15"/>
  <c r="F43" i="15"/>
  <c r="E43" i="15"/>
  <c r="I34" i="15"/>
  <c r="F34" i="15"/>
  <c r="E34" i="15"/>
  <c r="J17" i="15"/>
  <c r="I17" i="15"/>
  <c r="F17" i="15"/>
  <c r="E17" i="15"/>
  <c r="I66" i="16"/>
  <c r="H66" i="16"/>
  <c r="G66" i="16"/>
  <c r="H59" i="16"/>
  <c r="G59" i="16"/>
  <c r="D59" i="16"/>
  <c r="C59" i="16"/>
  <c r="C51" i="16"/>
  <c r="H51" i="16"/>
  <c r="G51" i="16"/>
  <c r="J43" i="16"/>
  <c r="G43" i="16"/>
  <c r="F43" i="16"/>
  <c r="E43" i="16"/>
  <c r="C43" i="16"/>
  <c r="J34" i="16"/>
  <c r="F34" i="16"/>
  <c r="C34" i="16"/>
  <c r="C17" i="16"/>
  <c r="I10" i="16"/>
  <c r="H10" i="16"/>
  <c r="E10" i="16"/>
  <c r="C10" i="16"/>
  <c r="J10" i="16"/>
  <c r="B52" i="15"/>
  <c r="G34" i="16" l="1"/>
  <c r="J34" i="15"/>
  <c r="D43" i="15"/>
  <c r="H17" i="15"/>
  <c r="C34" i="15"/>
  <c r="E59" i="16"/>
  <c r="G17" i="15"/>
  <c r="E34" i="16"/>
  <c r="H34" i="15"/>
  <c r="J17" i="16"/>
  <c r="C59" i="15"/>
  <c r="G17" i="16"/>
  <c r="D51" i="16"/>
  <c r="G34" i="15"/>
  <c r="H43" i="16"/>
  <c r="D34" i="15"/>
  <c r="F59" i="15"/>
  <c r="C43" i="15"/>
  <c r="C66" i="15"/>
  <c r="I43" i="16"/>
  <c r="F59" i="16"/>
  <c r="I34" i="16"/>
  <c r="H34" i="16"/>
  <c r="D17" i="15"/>
  <c r="F17" i="16"/>
  <c r="E17" i="16"/>
  <c r="E66" i="16"/>
  <c r="F51" i="16"/>
  <c r="F66" i="16"/>
  <c r="J51" i="16"/>
  <c r="J59" i="16"/>
  <c r="G66" i="15"/>
  <c r="B29" i="15"/>
  <c r="B38" i="15"/>
  <c r="B42" i="15"/>
  <c r="B49" i="15"/>
  <c r="B57" i="15"/>
  <c r="B20" i="15"/>
  <c r="B23" i="15"/>
  <c r="B24" i="15"/>
  <c r="B25" i="15"/>
  <c r="B26" i="15"/>
  <c r="B32" i="15"/>
  <c r="B33" i="15"/>
  <c r="B36" i="15"/>
  <c r="B37" i="15"/>
  <c r="B39" i="15"/>
  <c r="B40" i="15"/>
  <c r="B41" i="15"/>
  <c r="B45" i="15"/>
  <c r="B47" i="15"/>
  <c r="B48" i="15"/>
  <c r="B63" i="15"/>
  <c r="B64" i="15"/>
  <c r="B65" i="15"/>
  <c r="B69" i="15"/>
  <c r="B72" i="15"/>
  <c r="B73" i="15"/>
  <c r="B80" i="15"/>
  <c r="E10" i="15"/>
  <c r="E8" i="15" s="1"/>
  <c r="E7" i="15" s="1"/>
  <c r="I10" i="15"/>
  <c r="I8" i="15" s="1"/>
  <c r="I7" i="15" s="1"/>
  <c r="C17" i="15"/>
  <c r="B27" i="15"/>
  <c r="B30" i="15"/>
  <c r="B31" i="15"/>
  <c r="B50" i="15"/>
  <c r="B70" i="15"/>
  <c r="B77" i="15"/>
  <c r="F10" i="15"/>
  <c r="F8" i="15" s="1"/>
  <c r="F7" i="15" s="1"/>
  <c r="J10" i="15"/>
  <c r="J8" i="15" s="1"/>
  <c r="J7" i="15" s="1"/>
  <c r="E51" i="16"/>
  <c r="G10" i="16"/>
  <c r="G8" i="16" s="1"/>
  <c r="G7" i="16" s="1"/>
  <c r="I17" i="16"/>
  <c r="B31" i="16"/>
  <c r="B46" i="16"/>
  <c r="B57" i="16"/>
  <c r="I51" i="16"/>
  <c r="H17" i="16"/>
  <c r="I59" i="16"/>
  <c r="J66" i="16"/>
  <c r="B14" i="16"/>
  <c r="B18" i="16"/>
  <c r="B21" i="16"/>
  <c r="B23" i="16"/>
  <c r="B24" i="16"/>
  <c r="B25" i="16"/>
  <c r="B26" i="16"/>
  <c r="B27" i="16"/>
  <c r="B29" i="16"/>
  <c r="B30" i="16"/>
  <c r="B33" i="16"/>
  <c r="B35" i="16"/>
  <c r="B36" i="16"/>
  <c r="B37" i="16"/>
  <c r="B38" i="16"/>
  <c r="B39" i="16"/>
  <c r="B40" i="16"/>
  <c r="B41" i="16"/>
  <c r="B42" i="16"/>
  <c r="B44" i="16"/>
  <c r="B45" i="16"/>
  <c r="B47" i="16"/>
  <c r="B48" i="16"/>
  <c r="B49" i="16"/>
  <c r="B54" i="16"/>
  <c r="B55" i="16"/>
  <c r="B56" i="16"/>
  <c r="B58" i="16"/>
  <c r="B61" i="16"/>
  <c r="B64" i="16"/>
  <c r="B69" i="16"/>
  <c r="B70" i="16"/>
  <c r="B72" i="16"/>
  <c r="B52" i="16"/>
  <c r="B32" i="16"/>
  <c r="D34" i="16"/>
  <c r="D43" i="16"/>
  <c r="B67" i="16"/>
  <c r="D17" i="16"/>
  <c r="B21" i="15"/>
  <c r="B22" i="15"/>
  <c r="B54" i="15"/>
  <c r="B67" i="15"/>
  <c r="B60" i="15"/>
  <c r="B35" i="15"/>
  <c r="C10" i="15"/>
  <c r="G10" i="15"/>
  <c r="B16" i="15"/>
  <c r="D10" i="15"/>
  <c r="H10" i="15"/>
  <c r="B55" i="15"/>
  <c r="B56" i="15"/>
  <c r="B58" i="15"/>
  <c r="C66" i="16"/>
  <c r="D66" i="16"/>
  <c r="B20" i="16"/>
  <c r="B22" i="16"/>
  <c r="B11" i="16"/>
  <c r="B19" i="15"/>
  <c r="B12" i="15"/>
  <c r="B61" i="15"/>
  <c r="B44" i="15"/>
  <c r="B46" i="15"/>
  <c r="B14" i="15"/>
  <c r="B60" i="16"/>
  <c r="B63" i="16"/>
  <c r="B65" i="16"/>
  <c r="B9" i="16"/>
  <c r="B80" i="16"/>
  <c r="B50" i="16"/>
  <c r="B9" i="15"/>
  <c r="D10" i="16"/>
  <c r="F10" i="16"/>
  <c r="B12" i="16"/>
  <c r="B11" i="15"/>
  <c r="H8" i="15" l="1"/>
  <c r="H7" i="15" s="1"/>
  <c r="C8" i="15"/>
  <c r="C7" i="15" s="1"/>
  <c r="D8" i="15"/>
  <c r="D7" i="15" s="1"/>
  <c r="F8" i="16"/>
  <c r="F7" i="16" s="1"/>
  <c r="H8" i="16"/>
  <c r="G8" i="15"/>
  <c r="G7" i="15" s="1"/>
  <c r="J8" i="16"/>
  <c r="E8" i="16"/>
  <c r="B66" i="15"/>
  <c r="B59" i="15"/>
  <c r="B34" i="15"/>
  <c r="B17" i="15"/>
  <c r="B51" i="16"/>
  <c r="I8" i="16"/>
  <c r="B66" i="16"/>
  <c r="B34" i="16"/>
  <c r="B43" i="16"/>
  <c r="B51" i="15"/>
  <c r="C8" i="16"/>
  <c r="B17" i="16"/>
  <c r="D8" i="16"/>
  <c r="B10" i="16"/>
  <c r="B59" i="16"/>
  <c r="B43" i="15"/>
  <c r="B10" i="15"/>
  <c r="E10" i="6"/>
  <c r="H7" i="16" l="1"/>
  <c r="C7" i="16"/>
  <c r="J7" i="16"/>
  <c r="I7" i="16"/>
  <c r="E7" i="16"/>
  <c r="B8" i="15"/>
  <c r="B7" i="15" s="1"/>
  <c r="D7" i="16"/>
  <c r="B8" i="16"/>
  <c r="B7" i="16" s="1"/>
  <c r="G66" i="12" l="1"/>
  <c r="E66" i="12"/>
  <c r="C66" i="12"/>
  <c r="H34" i="12"/>
  <c r="B50" i="12"/>
  <c r="B54" i="12"/>
  <c r="B80" i="12"/>
  <c r="F34" i="12"/>
  <c r="D34" i="12"/>
  <c r="F43" i="12"/>
  <c r="D43" i="12"/>
  <c r="H43" i="12"/>
  <c r="D51" i="12"/>
  <c r="H51" i="12"/>
  <c r="F51" i="12"/>
  <c r="D59" i="12"/>
  <c r="H59" i="12"/>
  <c r="F59" i="12"/>
  <c r="B67" i="12"/>
  <c r="D66" i="12"/>
  <c r="H66" i="12"/>
  <c r="B70" i="12"/>
  <c r="C17" i="12"/>
  <c r="G17" i="12"/>
  <c r="C34" i="12"/>
  <c r="G34" i="12"/>
  <c r="C43" i="12"/>
  <c r="F66" i="12"/>
  <c r="B41" i="12"/>
  <c r="B56" i="12"/>
  <c r="B58" i="12"/>
  <c r="B61" i="12"/>
  <c r="B64" i="12"/>
  <c r="B69" i="12"/>
  <c r="B77" i="12"/>
  <c r="H10" i="12"/>
  <c r="D10" i="12"/>
  <c r="D10" i="13"/>
  <c r="B55" i="13"/>
  <c r="H10" i="13"/>
  <c r="D17" i="13"/>
  <c r="D34" i="13"/>
  <c r="H34" i="13"/>
  <c r="D43" i="13"/>
  <c r="H43" i="13"/>
  <c r="F43" i="13"/>
  <c r="F51" i="13"/>
  <c r="F59" i="13"/>
  <c r="D59" i="13"/>
  <c r="H59" i="13"/>
  <c r="C10" i="13"/>
  <c r="G10" i="13"/>
  <c r="C17" i="13"/>
  <c r="G17" i="13"/>
  <c r="C34" i="13"/>
  <c r="G34" i="13"/>
  <c r="B38" i="13"/>
  <c r="B42" i="13"/>
  <c r="C43" i="13"/>
  <c r="G43" i="13"/>
  <c r="B45" i="13"/>
  <c r="B49" i="13"/>
  <c r="E51" i="13"/>
  <c r="B57" i="13"/>
  <c r="B58" i="13"/>
  <c r="E59" i="13"/>
  <c r="B61" i="13"/>
  <c r="B64" i="13"/>
  <c r="B48" i="13"/>
  <c r="B50" i="13"/>
  <c r="E10" i="13"/>
  <c r="D51" i="13"/>
  <c r="H51" i="13"/>
  <c r="B53" i="13"/>
  <c r="B78" i="13"/>
  <c r="E34" i="13"/>
  <c r="C51" i="13"/>
  <c r="G51" i="13"/>
  <c r="C59" i="13"/>
  <c r="G59" i="13"/>
  <c r="B44" i="12"/>
  <c r="D17" i="12"/>
  <c r="H17" i="12"/>
  <c r="B57" i="12"/>
  <c r="C59" i="12"/>
  <c r="G59" i="12"/>
  <c r="B63" i="12"/>
  <c r="G10" i="12"/>
  <c r="C10" i="12"/>
  <c r="B79" i="13"/>
  <c r="E10" i="12"/>
  <c r="E17" i="12"/>
  <c r="E34" i="12"/>
  <c r="C51" i="12"/>
  <c r="G51" i="12"/>
  <c r="B55" i="12"/>
  <c r="B79" i="12"/>
  <c r="B78" i="12"/>
  <c r="B49" i="12"/>
  <c r="E17" i="13"/>
  <c r="B12" i="12"/>
  <c r="B15" i="12"/>
  <c r="B20" i="12"/>
  <c r="E43" i="13"/>
  <c r="B78" i="15"/>
  <c r="B79" i="16"/>
  <c r="B22" i="12"/>
  <c r="B24" i="12"/>
  <c r="B78" i="16"/>
  <c r="F10" i="12"/>
  <c r="F17" i="12"/>
  <c r="F10" i="13"/>
  <c r="F17" i="13"/>
  <c r="F34" i="13"/>
  <c r="B14" i="12"/>
  <c r="B21" i="12"/>
  <c r="B30" i="12"/>
  <c r="E51" i="12"/>
  <c r="E59" i="12"/>
  <c r="B80" i="13"/>
  <c r="B25" i="12"/>
  <c r="B79" i="15"/>
  <c r="B36" i="13"/>
  <c r="B40" i="13"/>
  <c r="B47" i="13"/>
  <c r="B22" i="13"/>
  <c r="B31" i="13"/>
  <c r="B37" i="13"/>
  <c r="B39" i="13"/>
  <c r="B41" i="13"/>
  <c r="B46" i="13"/>
  <c r="B33" i="13"/>
  <c r="B23" i="13"/>
  <c r="B24" i="13"/>
  <c r="B25" i="13"/>
  <c r="B26" i="13"/>
  <c r="B27" i="13"/>
  <c r="B30" i="13"/>
  <c r="B32" i="13"/>
  <c r="B54" i="13"/>
  <c r="B56" i="13"/>
  <c r="B63" i="13"/>
  <c r="B65" i="13"/>
  <c r="B14" i="13"/>
  <c r="H17" i="13"/>
  <c r="B29" i="13"/>
  <c r="B9" i="13"/>
  <c r="B12" i="13"/>
  <c r="B16" i="13"/>
  <c r="B21" i="13"/>
  <c r="B60" i="13"/>
  <c r="B18" i="13"/>
  <c r="B11" i="13"/>
  <c r="B65" i="12"/>
  <c r="B23" i="12"/>
  <c r="B29" i="12"/>
  <c r="B31" i="12"/>
  <c r="B60" i="12"/>
  <c r="B52" i="12"/>
  <c r="B32" i="12"/>
  <c r="B33" i="12"/>
  <c r="B36" i="12"/>
  <c r="B37" i="12"/>
  <c r="B38" i="12"/>
  <c r="B39" i="12"/>
  <c r="B40" i="12"/>
  <c r="B42" i="12"/>
  <c r="B45" i="12"/>
  <c r="B46" i="12"/>
  <c r="B48" i="12"/>
  <c r="G43" i="12"/>
  <c r="B26" i="12"/>
  <c r="B27" i="12"/>
  <c r="E43" i="12"/>
  <c r="B47" i="12"/>
  <c r="B35" i="12"/>
  <c r="B19" i="12"/>
  <c r="B20" i="13"/>
  <c r="B44" i="13"/>
  <c r="B35" i="13"/>
  <c r="B11" i="12"/>
  <c r="B9" i="12"/>
  <c r="D8" i="12" l="1"/>
  <c r="D7" i="12" s="1"/>
  <c r="H8" i="12"/>
  <c r="B66" i="12"/>
  <c r="G8" i="12"/>
  <c r="G8" i="13"/>
  <c r="G7" i="13" s="1"/>
  <c r="D8" i="13"/>
  <c r="C8" i="13"/>
  <c r="C7" i="13" s="1"/>
  <c r="H8" i="13"/>
  <c r="H7" i="13" s="1"/>
  <c r="E8" i="13"/>
  <c r="E7" i="13" s="1"/>
  <c r="C8" i="12"/>
  <c r="C7" i="12" s="1"/>
  <c r="B51" i="12"/>
  <c r="F8" i="13"/>
  <c r="F7" i="13" s="1"/>
  <c r="B43" i="13"/>
  <c r="B51" i="13"/>
  <c r="E8" i="12"/>
  <c r="B59" i="12"/>
  <c r="F8" i="12"/>
  <c r="B10" i="12"/>
  <c r="B17" i="13"/>
  <c r="B34" i="13"/>
  <c r="B10" i="13"/>
  <c r="B59" i="13"/>
  <c r="B43" i="12"/>
  <c r="B34" i="12"/>
  <c r="B17" i="12"/>
  <c r="H32" i="10"/>
  <c r="H15" i="10"/>
  <c r="H7" i="10"/>
  <c r="I7" i="10"/>
  <c r="I15" i="10"/>
  <c r="I32" i="10"/>
  <c r="H15" i="11"/>
  <c r="H7" i="11"/>
  <c r="I7" i="11"/>
  <c r="J7" i="11"/>
  <c r="K7" i="11"/>
  <c r="L7" i="11"/>
  <c r="M7" i="11"/>
  <c r="N7" i="11"/>
  <c r="O7" i="11"/>
  <c r="P7" i="11"/>
  <c r="I15" i="11"/>
  <c r="J15" i="11"/>
  <c r="K15" i="11"/>
  <c r="L15" i="11"/>
  <c r="M15" i="11"/>
  <c r="N15" i="11"/>
  <c r="O15" i="11"/>
  <c r="P15" i="11"/>
  <c r="J7" i="10"/>
  <c r="K7" i="10"/>
  <c r="L7" i="10"/>
  <c r="M7" i="10"/>
  <c r="N7" i="10"/>
  <c r="O7" i="10"/>
  <c r="P9" i="10"/>
  <c r="P7" i="10" s="1"/>
  <c r="J15" i="10"/>
  <c r="K15" i="10"/>
  <c r="L15" i="10"/>
  <c r="M15" i="10"/>
  <c r="N15" i="10"/>
  <c r="O15" i="10"/>
  <c r="P15" i="10"/>
  <c r="J32" i="10"/>
  <c r="K32" i="10"/>
  <c r="L32" i="10"/>
  <c r="M32" i="10"/>
  <c r="N32" i="10"/>
  <c r="O32" i="10"/>
  <c r="P32" i="10"/>
  <c r="H6" i="11" l="1"/>
  <c r="G7" i="12"/>
  <c r="D7" i="13"/>
  <c r="H7" i="12"/>
  <c r="E7" i="12"/>
  <c r="F7" i="12"/>
  <c r="P6" i="11"/>
  <c r="L6" i="11"/>
  <c r="N6" i="11"/>
  <c r="J6" i="11"/>
  <c r="B8" i="13"/>
  <c r="B7" i="13" s="1"/>
  <c r="B8" i="12"/>
  <c r="B7" i="12" s="1"/>
  <c r="H6" i="10"/>
  <c r="I6" i="10"/>
  <c r="N6" i="10"/>
  <c r="L6" i="10"/>
  <c r="J6" i="10"/>
  <c r="P6" i="10"/>
  <c r="O6" i="10"/>
  <c r="M6" i="10"/>
  <c r="K6" i="10"/>
  <c r="O6" i="11"/>
  <c r="M6" i="11"/>
  <c r="K6" i="11"/>
  <c r="I6" i="11"/>
  <c r="H36" i="5"/>
  <c r="H32" i="5"/>
  <c r="H15" i="5"/>
  <c r="H8" i="5"/>
  <c r="H6" i="5" l="1"/>
  <c r="I34" i="9" l="1"/>
  <c r="B35" i="9" l="1"/>
  <c r="G9" i="9"/>
  <c r="K34" i="9"/>
  <c r="B11" i="9"/>
  <c r="B37" i="9"/>
  <c r="G34" i="9"/>
  <c r="B45" i="9"/>
  <c r="F34" i="9"/>
  <c r="E9" i="9"/>
  <c r="B15" i="9"/>
  <c r="D9" i="9"/>
  <c r="G16" i="9"/>
  <c r="J16" i="9"/>
  <c r="K9" i="9"/>
  <c r="B41" i="9"/>
  <c r="B26" i="9"/>
  <c r="E34" i="9"/>
  <c r="B13" i="9"/>
  <c r="C34" i="9"/>
  <c r="C9" i="9"/>
  <c r="E16" i="9"/>
  <c r="J34" i="9"/>
  <c r="J9" i="9"/>
  <c r="H9" i="9"/>
  <c r="I9" i="9"/>
  <c r="K16" i="9"/>
  <c r="F9" i="9"/>
  <c r="I16" i="9"/>
  <c r="K38" i="9"/>
  <c r="B31" i="9"/>
  <c r="B22" i="9"/>
  <c r="B21" i="9"/>
  <c r="B24" i="9"/>
  <c r="B27" i="9"/>
  <c r="H34" i="9"/>
  <c r="B18" i="9"/>
  <c r="B17" i="9"/>
  <c r="B20" i="9"/>
  <c r="B23" i="9"/>
  <c r="D34" i="9"/>
  <c r="B30" i="9"/>
  <c r="B19" i="9"/>
  <c r="B12" i="9"/>
  <c r="B25" i="9"/>
  <c r="B29" i="9"/>
  <c r="B10" i="9"/>
  <c r="B33" i="9"/>
  <c r="B43" i="9"/>
  <c r="B36" i="9"/>
  <c r="B34" i="9" s="1"/>
  <c r="C16" i="9"/>
  <c r="H16" i="9"/>
  <c r="D16" i="9"/>
  <c r="G38" i="9"/>
  <c r="C38" i="9"/>
  <c r="D38" i="9"/>
  <c r="F16" i="9"/>
  <c r="I38" i="9"/>
  <c r="E38" i="9"/>
  <c r="B28" i="9"/>
  <c r="J38" i="9"/>
  <c r="F38" i="9"/>
  <c r="B44" i="9"/>
  <c r="B40" i="9"/>
  <c r="H38" i="9"/>
  <c r="B39" i="9"/>
  <c r="B32" i="9"/>
  <c r="B14" i="9"/>
  <c r="B42" i="9"/>
  <c r="H52" i="8"/>
  <c r="H40" i="8"/>
  <c r="H36" i="8"/>
  <c r="H19" i="8"/>
  <c r="H12" i="8"/>
  <c r="I12" i="8"/>
  <c r="J12" i="8"/>
  <c r="K12" i="8"/>
  <c r="L12" i="8"/>
  <c r="M12" i="8"/>
  <c r="N12" i="8"/>
  <c r="O12" i="8"/>
  <c r="P12" i="8"/>
  <c r="I19" i="8"/>
  <c r="J19" i="8"/>
  <c r="K19" i="8"/>
  <c r="L19" i="8"/>
  <c r="M19" i="8"/>
  <c r="N19" i="8"/>
  <c r="O19" i="8"/>
  <c r="P19" i="8"/>
  <c r="I36" i="8"/>
  <c r="J36" i="8"/>
  <c r="K36" i="8"/>
  <c r="L36" i="8"/>
  <c r="M36" i="8"/>
  <c r="N36" i="8"/>
  <c r="O36" i="8"/>
  <c r="P36" i="8"/>
  <c r="I40" i="8"/>
  <c r="J40" i="8"/>
  <c r="K40" i="8"/>
  <c r="L40" i="8"/>
  <c r="M40" i="8"/>
  <c r="N40" i="8"/>
  <c r="O40" i="8"/>
  <c r="P40" i="8"/>
  <c r="I52" i="8"/>
  <c r="J52" i="8"/>
  <c r="K52" i="8"/>
  <c r="L52" i="8"/>
  <c r="M52" i="8"/>
  <c r="N52" i="8"/>
  <c r="O52" i="8"/>
  <c r="P52" i="8"/>
  <c r="H7" i="9" l="1"/>
  <c r="C7" i="9"/>
  <c r="G7" i="9"/>
  <c r="J7" i="9"/>
  <c r="I7" i="9"/>
  <c r="K7" i="9"/>
  <c r="E7" i="9"/>
  <c r="B9" i="9"/>
  <c r="F7" i="9"/>
  <c r="D7" i="9"/>
  <c r="B16" i="9"/>
  <c r="B38" i="9"/>
  <c r="H7" i="8"/>
  <c r="P7" i="8"/>
  <c r="N7" i="8"/>
  <c r="L7" i="8"/>
  <c r="J7" i="8"/>
  <c r="O7" i="8"/>
  <c r="M7" i="8"/>
  <c r="K7" i="8"/>
  <c r="I7" i="8"/>
  <c r="B7" i="9" l="1"/>
  <c r="B19" i="7" l="1"/>
  <c r="B17" i="7"/>
  <c r="E37" i="7" l="1"/>
  <c r="I37" i="7"/>
  <c r="G37" i="7"/>
  <c r="K37" i="7"/>
  <c r="B51" i="7"/>
  <c r="D37" i="7"/>
  <c r="H37" i="7"/>
  <c r="B42" i="7"/>
  <c r="B30" i="7"/>
  <c r="F37" i="7"/>
  <c r="J37" i="7"/>
  <c r="B49" i="7"/>
  <c r="E53" i="7"/>
  <c r="F53" i="7"/>
  <c r="H53" i="7"/>
  <c r="J53" i="7"/>
  <c r="B45" i="7"/>
  <c r="B50" i="7"/>
  <c r="B52" i="7"/>
  <c r="C41" i="7"/>
  <c r="E41" i="7"/>
  <c r="G41" i="7"/>
  <c r="I41" i="7"/>
  <c r="K41" i="7"/>
  <c r="D41" i="7"/>
  <c r="F41" i="7"/>
  <c r="H41" i="7"/>
  <c r="J41" i="7"/>
  <c r="B56" i="7"/>
  <c r="B43" i="7"/>
  <c r="B46" i="7"/>
  <c r="B26" i="7"/>
  <c r="B33" i="7"/>
  <c r="B48" i="7"/>
  <c r="C53" i="7"/>
  <c r="G53" i="7"/>
  <c r="I53" i="7"/>
  <c r="K53" i="7"/>
  <c r="B47" i="7"/>
  <c r="D53" i="7"/>
  <c r="B44" i="7"/>
  <c r="B55" i="7"/>
  <c r="B39" i="7"/>
  <c r="B40" i="7"/>
  <c r="B38" i="7"/>
  <c r="H20" i="7"/>
  <c r="B24" i="7"/>
  <c r="B28" i="7"/>
  <c r="B32" i="7"/>
  <c r="B54" i="7"/>
  <c r="B35" i="7"/>
  <c r="B57" i="7"/>
  <c r="B25" i="7"/>
  <c r="B27" i="7"/>
  <c r="B29" i="7"/>
  <c r="B31" i="7"/>
  <c r="C37" i="7"/>
  <c r="D20" i="7"/>
  <c r="B21" i="7"/>
  <c r="F20" i="7"/>
  <c r="J20" i="7"/>
  <c r="B15" i="7"/>
  <c r="B18" i="7"/>
  <c r="B22" i="7"/>
  <c r="E20" i="7"/>
  <c r="G20" i="7"/>
  <c r="I20" i="7"/>
  <c r="K20" i="7"/>
  <c r="B34" i="7"/>
  <c r="B36" i="7"/>
  <c r="C20" i="7"/>
  <c r="B23" i="7"/>
  <c r="B58" i="7"/>
  <c r="B16" i="7"/>
  <c r="B14" i="7"/>
  <c r="B13" i="7"/>
  <c r="D12" i="7"/>
  <c r="G12" i="7"/>
  <c r="E12" i="7"/>
  <c r="C12" i="7"/>
  <c r="B10" i="7"/>
  <c r="B9" i="7"/>
  <c r="B20" i="7" l="1"/>
  <c r="B37" i="7"/>
  <c r="B41" i="7"/>
  <c r="B53" i="7"/>
  <c r="D7" i="7"/>
  <c r="E7" i="7"/>
  <c r="G7" i="7"/>
  <c r="B12" i="7"/>
  <c r="K12" i="7"/>
  <c r="I12" i="7"/>
  <c r="F12" i="7"/>
  <c r="H14" i="3"/>
  <c r="H6" i="3"/>
  <c r="F7" i="7" l="1"/>
  <c r="I7" i="7"/>
  <c r="K7" i="7"/>
  <c r="B15" i="11"/>
  <c r="B7" i="11"/>
  <c r="B15" i="10"/>
  <c r="B32" i="10"/>
  <c r="B7" i="10"/>
  <c r="B36" i="8"/>
  <c r="B52" i="8"/>
  <c r="B19" i="8"/>
  <c r="B40" i="8"/>
  <c r="B12" i="8"/>
  <c r="J12" i="7"/>
  <c r="H12" i="7"/>
  <c r="H7" i="7" l="1"/>
  <c r="J7" i="7"/>
  <c r="B6" i="11"/>
  <c r="B6" i="10"/>
  <c r="B18" i="4"/>
  <c r="B6" i="4"/>
  <c r="E16" i="6"/>
  <c r="E17" i="6"/>
  <c r="E18" i="6"/>
  <c r="E19" i="6"/>
  <c r="E20" i="6"/>
  <c r="E21" i="6"/>
  <c r="B8" i="5"/>
  <c r="I8" i="5"/>
  <c r="J8" i="5"/>
  <c r="K8" i="5"/>
  <c r="L8" i="5"/>
  <c r="M8" i="5"/>
  <c r="N8" i="5"/>
  <c r="O8" i="5"/>
  <c r="P8" i="5"/>
  <c r="B15" i="5"/>
  <c r="I15" i="5"/>
  <c r="J15" i="5"/>
  <c r="K15" i="5"/>
  <c r="L15" i="5"/>
  <c r="M15" i="5"/>
  <c r="N15" i="5"/>
  <c r="O15" i="5"/>
  <c r="P15" i="5"/>
  <c r="B32" i="5"/>
  <c r="I32" i="5"/>
  <c r="J32" i="5"/>
  <c r="K32" i="5"/>
  <c r="L32" i="5"/>
  <c r="M32" i="5"/>
  <c r="N32" i="5"/>
  <c r="O32" i="5"/>
  <c r="P32" i="5"/>
  <c r="B36" i="5"/>
  <c r="I36" i="5"/>
  <c r="J36" i="5"/>
  <c r="K36" i="5"/>
  <c r="L36" i="5"/>
  <c r="M36" i="5"/>
  <c r="N36" i="5"/>
  <c r="O36" i="5"/>
  <c r="P36" i="5"/>
  <c r="H6" i="4"/>
  <c r="I6" i="4"/>
  <c r="J6" i="4"/>
  <c r="K6" i="4"/>
  <c r="L6" i="4"/>
  <c r="M6" i="4"/>
  <c r="N6" i="4"/>
  <c r="O6" i="4"/>
  <c r="P6" i="4"/>
  <c r="H18" i="4"/>
  <c r="I18" i="4"/>
  <c r="J18" i="4"/>
  <c r="K18" i="4"/>
  <c r="L18" i="4"/>
  <c r="M18" i="4"/>
  <c r="N18" i="4"/>
  <c r="O18" i="4"/>
  <c r="P18" i="4"/>
  <c r="B6" i="3"/>
  <c r="I6" i="3"/>
  <c r="J6" i="3"/>
  <c r="K6" i="3"/>
  <c r="L6" i="3"/>
  <c r="M6" i="3"/>
  <c r="N6" i="3"/>
  <c r="O6" i="3"/>
  <c r="P6" i="3"/>
  <c r="B14" i="3"/>
  <c r="I14" i="3"/>
  <c r="J14" i="3"/>
  <c r="K14" i="3"/>
  <c r="L14" i="3"/>
  <c r="M14" i="3"/>
  <c r="N14" i="3"/>
  <c r="O14" i="3"/>
  <c r="P14" i="3"/>
  <c r="N6" i="5" l="1"/>
  <c r="J6" i="5"/>
  <c r="O6" i="5"/>
  <c r="M6" i="5"/>
  <c r="K6" i="5"/>
  <c r="I6" i="5"/>
  <c r="P6" i="5"/>
  <c r="L6" i="5"/>
  <c r="B6" i="5"/>
  <c r="E14" i="6" l="1"/>
  <c r="C7" i="7" l="1"/>
  <c r="B8" i="7"/>
  <c r="B7" i="7" l="1"/>
  <c r="B7" i="8" l="1"/>
</calcChain>
</file>

<file path=xl/sharedStrings.xml><?xml version="1.0" encoding="utf-8"?>
<sst xmlns="http://schemas.openxmlformats.org/spreadsheetml/2006/main" count="1257" uniqueCount="558">
  <si>
    <t xml:space="preserve">Non Pilot--Total </t>
  </si>
  <si>
    <t>Pilot--Total</t>
  </si>
  <si>
    <t>Sport certificate first issued in 2005</t>
  </si>
  <si>
    <t xml:space="preserve">        held by those under 70 years of age.</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</si>
  <si>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</si>
  <si>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</si>
  <si>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</si>
  <si>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</si>
  <si>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</si>
  <si>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</si>
  <si>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</si>
  <si>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</si>
  <si>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Sport certificate first issued in 2005.</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</si>
  <si>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</si>
  <si>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</si>
  <si>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</si>
  <si>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</si>
  <si>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</si>
  <si>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</si>
  <si>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</si>
  <si>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</si>
  <si>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</si>
  <si>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</si>
  <si>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</si>
  <si>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</si>
  <si>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</si>
  <si>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</si>
  <si>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</si>
  <si>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</si>
  <si>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</si>
  <si>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</si>
  <si>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</si>
  <si>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</si>
  <si>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</si>
  <si>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</si>
  <si>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</si>
  <si>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</si>
  <si>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</si>
  <si>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</si>
  <si>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</si>
  <si>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</si>
  <si>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</si>
  <si>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</si>
  <si>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</si>
  <si>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</si>
  <si>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</si>
  <si>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</si>
  <si>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</si>
  <si>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</si>
  <si>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</si>
  <si>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</si>
  <si>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</si>
  <si>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</si>
  <si>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</si>
  <si>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</si>
  <si>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</si>
  <si>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</si>
  <si>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</si>
  <si>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</si>
  <si>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</si>
  <si>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</si>
  <si>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</si>
  <si>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</si>
  <si>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</si>
  <si>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</si>
  <si>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</si>
  <si>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</si>
  <si>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</si>
  <si>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</si>
  <si>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</si>
  <si>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</si>
  <si>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</si>
  <si>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</si>
  <si>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N/A Not Available.</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</si>
  <si>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</si>
  <si>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</si>
  <si>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</si>
  <si>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</si>
  <si>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</si>
  <si>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</si>
  <si>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</si>
  <si>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</si>
  <si>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</si>
  <si>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</si>
  <si>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</si>
  <si>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</si>
  <si>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</si>
  <si>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</si>
  <si>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</si>
  <si>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</si>
  <si>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</si>
  <si>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</si>
  <si>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</si>
  <si>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</si>
  <si>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</si>
  <si>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</si>
  <si>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</si>
  <si>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</si>
  <si>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</si>
  <si>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</si>
  <si>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</si>
  <si>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</si>
  <si>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</si>
  <si>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</si>
  <si>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</si>
  <si>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</si>
  <si>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</si>
  <si>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</si>
  <si>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</si>
  <si>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</si>
  <si>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</si>
  <si>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</si>
  <si>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</si>
  <si>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</si>
  <si>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</si>
  <si>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</si>
  <si>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</si>
  <si>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</si>
  <si>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</si>
  <si>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</si>
  <si>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</si>
  <si>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</si>
  <si>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</si>
  <si>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</si>
  <si>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</si>
  <si>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</si>
  <si>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</si>
  <si>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</si>
  <si>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</si>
  <si>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</si>
  <si>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</si>
  <si>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</si>
  <si>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 xml:space="preserve"> 5/  Numbers represent all certificates on record.  No medical examination required.  </t>
  </si>
  <si>
    <t xml:space="preserve"> 6/  Flight Attendants first reported in 2005. </t>
  </si>
  <si>
    <t>6/  Not included in total.</t>
  </si>
  <si>
    <t>7/  Special ratings shown on pilot certificates, do not indicate additional certificates.</t>
  </si>
  <si>
    <t>Flight Instructor Certificates  6/</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</si>
  <si>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</si>
  <si>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</si>
  <si>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</si>
  <si>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</si>
  <si>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</si>
  <si>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</si>
  <si>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</si>
  <si>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</si>
  <si>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</si>
  <si>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</si>
  <si>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</si>
  <si>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</si>
  <si>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 xml:space="preserve">  8/  Numbers represent all certificates on record. No medical examination required. Data for 1996 and 1997 are limited to certificates  </t>
  </si>
  <si>
    <t xml:space="preserve">  9/  First available for the Registry in 2005.</t>
  </si>
  <si>
    <t>NA Not available. Prior to 1995 repairmen were included in the mechanic category. Recreational certificate first issued in 1990.</t>
  </si>
  <si>
    <t xml:space="preserve">NA Not available. Prior to 1995 repairmen were included in the mechanic category. Recreational certificate first issued in 1990.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</si>
  <si>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</si>
  <si>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</si>
  <si>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</si>
  <si>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</si>
  <si>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</si>
  <si>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</si>
  <si>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</si>
  <si>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</si>
  <si>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N/A  Not available. Recreational certificate first issued in 1990.</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</si>
  <si>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</si>
  <si>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</si>
  <si>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</si>
  <si>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</si>
  <si>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</si>
  <si>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</si>
  <si>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</si>
  <si>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</si>
  <si>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</si>
  <si>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</si>
  <si>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</si>
  <si>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</si>
  <si>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</si>
  <si>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</si>
  <si>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</si>
  <si>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</si>
  <si>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</si>
  <si>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</si>
  <si>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</si>
  <si>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</si>
  <si>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</si>
  <si>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</si>
  <si>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</si>
  <si>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6/ </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</si>
  <si>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</si>
  <si>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</si>
  <si>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</si>
  <si>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</si>
  <si>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</si>
  <si>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</si>
  <si>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</si>
  <si>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</si>
  <si>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</si>
  <si>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</si>
  <si>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</si>
  <si>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</si>
  <si>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</si>
  <si>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Flight Attendant 9/</t>
  </si>
  <si>
    <t>Flight Attendant  6/</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</si>
  <si>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</si>
  <si>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</si>
  <si>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</si>
  <si>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</si>
  <si>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</si>
  <si>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</si>
  <si>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</si>
  <si>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</si>
  <si>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</si>
  <si>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</si>
  <si>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</si>
  <si>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</si>
  <si>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</si>
  <si>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</si>
  <si>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</si>
  <si>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</si>
  <si>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</si>
  <si>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</si>
  <si>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</si>
  <si>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</si>
  <si>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</si>
  <si>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</si>
  <si>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</si>
  <si>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</si>
  <si>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</si>
  <si>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</si>
  <si>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</si>
  <si>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</si>
  <si>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</si>
  <si>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</si>
  <si>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</si>
  <si>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</si>
  <si>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</si>
  <si>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</si>
  <si>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</si>
  <si>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</si>
  <si>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</si>
  <si>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</si>
  <si>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</si>
  <si>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</si>
  <si>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</si>
  <si>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</si>
  <si>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</si>
  <si>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</si>
  <si>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</si>
  <si>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</si>
  <si>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</si>
  <si>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</si>
  <si>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</si>
  <si>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</si>
  <si>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</si>
  <si>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</si>
  <si>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</si>
  <si>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</si>
  <si>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</si>
  <si>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</si>
  <si>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</si>
  <si>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</si>
  <si>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</si>
  <si>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</si>
  <si>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</si>
  <si>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</si>
  <si>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</si>
  <si>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</si>
  <si>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</si>
  <si>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</si>
  <si>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</si>
  <si>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</si>
  <si>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</si>
  <si>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</si>
  <si>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</si>
  <si>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</si>
  <si>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</si>
  <si>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</si>
  <si>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</si>
  <si>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</si>
  <si>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</si>
  <si>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</si>
  <si>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</si>
  <si>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</si>
  <si>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</si>
  <si>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</si>
  <si>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</si>
  <si>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</si>
  <si>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</si>
  <si>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</si>
  <si>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</si>
  <si>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</si>
  <si>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</si>
  <si>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</si>
  <si>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</si>
  <si>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</si>
  <si>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</si>
  <si>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</si>
  <si>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</si>
  <si>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</si>
  <si>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</si>
  <si>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</si>
  <si>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</si>
  <si>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</si>
  <si>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</si>
  <si>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</si>
  <si>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</si>
  <si>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</si>
  <si>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</si>
  <si>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</si>
  <si>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</si>
  <si>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</si>
  <si>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</si>
  <si>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</si>
  <si>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</si>
  <si>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</si>
  <si>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</si>
  <si>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</si>
  <si>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</si>
  <si>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</si>
  <si>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</si>
  <si>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</si>
  <si>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</si>
  <si>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</si>
  <si>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</si>
  <si>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</si>
  <si>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</si>
  <si>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</si>
  <si>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</si>
  <si>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</si>
  <si>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</si>
  <si>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</si>
  <si>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Outside United States (Foreign)</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</si>
  <si>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</si>
  <si>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</si>
  <si>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</si>
  <si>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</si>
  <si>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</si>
  <si>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</si>
  <si>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</si>
  <si>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</si>
  <si>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</si>
  <si>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</si>
  <si>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</si>
  <si>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</si>
  <si>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</si>
  <si>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</si>
  <si>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</si>
  <si>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</si>
  <si>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</si>
  <si>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</si>
  <si>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</si>
  <si>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</si>
  <si>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</si>
  <si>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</si>
  <si>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</si>
  <si>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</si>
  <si>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</si>
  <si>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</si>
  <si>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</si>
  <si>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</si>
  <si>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</si>
  <si>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</si>
  <si>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</si>
  <si>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</si>
  <si>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</si>
  <si>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</si>
  <si>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</si>
  <si>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</si>
  <si>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DECEMBER 31, 2015  1/</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</si>
  <si>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</si>
  <si>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</si>
  <si>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</si>
  <si>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</si>
  <si>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</si>
  <si>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</si>
  <si>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</si>
  <si>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</si>
  <si>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</si>
  <si>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</si>
  <si>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</si>
  <si>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</si>
  <si>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</si>
  <si>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</si>
  <si>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</si>
  <si>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</si>
  <si>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</si>
  <si>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</si>
  <si>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</si>
  <si>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</si>
  <si>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CFI 3/</t>
  </si>
  <si>
    <t>Recre- ational</t>
  </si>
  <si>
    <t xml:space="preserve">Student </t>
  </si>
  <si>
    <t xml:space="preserve">Total </t>
  </si>
  <si>
    <t>Age Group</t>
  </si>
  <si>
    <t>Flight Instructor 2/</t>
  </si>
  <si>
    <t>Type of Pilot Certificates</t>
  </si>
  <si>
    <t>as of December 31, 2015</t>
  </si>
  <si>
    <t>BY CATEGORY AND AGE GROUP OF HOLDER</t>
  </si>
  <si>
    <t>TABLE 12</t>
  </si>
  <si>
    <t>ESTIMATED ACTIVE WOMEN PILOT CERTIFICATES HELD</t>
  </si>
  <si>
    <t>TABLE 12a</t>
  </si>
  <si>
    <t>N/A  Not available. Sport certificate first issued in 2005.</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</si>
  <si>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</si>
  <si>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</si>
  <si>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</si>
  <si>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Airline Transport 2/</t>
  </si>
  <si>
    <t>Commercial 2/</t>
  </si>
  <si>
    <t>Private 2/</t>
  </si>
  <si>
    <t>Total  1/</t>
  </si>
  <si>
    <t xml:space="preserve"> AVERAGE AGE OF ACTIVE PILOTS BY CATEGORY</t>
  </si>
  <si>
    <t>TABLE 13</t>
  </si>
  <si>
    <t xml:space="preserve"> AVERAGE AGE OF ACTIVE WOMEN PILOTS BY CATEGORY</t>
  </si>
  <si>
    <t>TABLE 13a</t>
  </si>
  <si>
    <r>
      <t>E</t>
    </r>
    <r>
      <rPr>
        <sz val="8"/>
        <rFont val="Univers (W1)"/>
      </rPr>
      <t xml:space="preserve">  Student certificates issued are estimated.  These are the ones that do not need a medical examination.</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</si>
  <si>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</si>
  <si>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</si>
  <si>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</si>
  <si>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</si>
  <si>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</si>
  <si>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</si>
  <si>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</si>
  <si>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</si>
  <si>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</si>
  <si>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</si>
  <si>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</si>
  <si>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</si>
  <si>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</si>
  <si>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Control Tower Operator</t>
  </si>
  <si>
    <t xml:space="preserve">Mechanic </t>
  </si>
  <si>
    <t>Flight Instructor Certificates*</t>
  </si>
  <si>
    <t>Glider (only)</t>
  </si>
  <si>
    <t>Rotorcraft (only)</t>
  </si>
  <si>
    <t>Sport Pilot</t>
  </si>
  <si>
    <t>Recreational</t>
  </si>
  <si>
    <r>
      <t>Student</t>
    </r>
    <r>
      <rPr>
        <vertAlign val="superscript"/>
        <sz val="8"/>
        <rFont val="Univers (W1)"/>
      </rPr>
      <t>E</t>
    </r>
  </si>
  <si>
    <t>No Test</t>
  </si>
  <si>
    <t>Inspector</t>
  </si>
  <si>
    <t>Examiner</t>
  </si>
  <si>
    <t>Total Certificates Issued</t>
  </si>
  <si>
    <t>Category of Certificates</t>
  </si>
  <si>
    <t>Additional Ratings</t>
  </si>
  <si>
    <t>Original Issuances</t>
  </si>
  <si>
    <t>Calendar Year 2015</t>
  </si>
  <si>
    <t>AIRMEN CERTIFICATES ISSUED BY CATEGORY AND CONDUCTOR</t>
  </si>
  <si>
    <t>Table 16</t>
  </si>
  <si>
    <t xml:space="preserve">NA  Not Available </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</si>
  <si>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</si>
  <si>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</si>
  <si>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</si>
  <si>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</si>
  <si>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</si>
  <si>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from Table 16 that do not require a medical examination.</t>
  </si>
  <si>
    <r>
      <t>E</t>
    </r>
    <r>
      <rPr>
        <sz val="8"/>
        <rFont val="Univers (W1)"/>
      </rPr>
      <t xml:space="preserve">  Student certificates issued are estimated. They include those with a medical certification (Table 22), as well as those </t>
    </r>
  </si>
  <si>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</si>
  <si>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</si>
  <si>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</si>
  <si>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</si>
  <si>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</si>
  <si>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Instrument Ratings 2/</t>
  </si>
  <si>
    <t>Flight Instructor Certificates 1/</t>
  </si>
  <si>
    <t>CALENDAR YEARS 2006 - 2015</t>
  </si>
  <si>
    <t>ORIGINAL AIRMEN CERTIFICATES ISSUED BY CATEGORY</t>
  </si>
  <si>
    <t>TABLE 17</t>
  </si>
  <si>
    <t>NA  Not Available</t>
  </si>
  <si>
    <t>Repairman Light Sport Aircraft  5/</t>
  </si>
  <si>
    <t>Student 1/</t>
  </si>
  <si>
    <t>ADDITIONAL AIRMEN CERTIFICATES ISSUED BY CATEGORY</t>
  </si>
  <si>
    <t>TABLE 18</t>
  </si>
  <si>
    <t>N/A--Not applicable</t>
  </si>
  <si>
    <t>* Not included in Total</t>
  </si>
  <si>
    <t xml:space="preserve">        N/A</t>
  </si>
  <si>
    <t>Repairman Light Sport Arcft</t>
  </si>
  <si>
    <t>Percent Approved</t>
  </si>
  <si>
    <t xml:space="preserve">Dis approved </t>
  </si>
  <si>
    <t>Approved</t>
  </si>
  <si>
    <t>CALENDAR YEAR 2015</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</si>
  <si>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</si>
  <si>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</si>
  <si>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</si>
  <si>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</si>
  <si>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</si>
  <si>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</si>
  <si>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</si>
  <si>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</si>
  <si>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</si>
  <si>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</si>
  <si>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</si>
  <si>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</si>
  <si>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</si>
  <si>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</si>
  <si>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r>
      <t>E</t>
    </r>
    <r>
      <rPr>
        <sz val="8"/>
        <rFont val="Univers (W1)"/>
      </rPr>
      <t xml:space="preserve">  Student certificates issued are estimated.</t>
    </r>
  </si>
  <si>
    <t xml:space="preserve">               December</t>
  </si>
  <si>
    <t xml:space="preserve">               November</t>
  </si>
  <si>
    <t xml:space="preserve">               October</t>
  </si>
  <si>
    <t xml:space="preserve">               September</t>
  </si>
  <si>
    <t xml:space="preserve">               August</t>
  </si>
  <si>
    <t xml:space="preserve">               July</t>
  </si>
  <si>
    <t xml:space="preserve">               June</t>
  </si>
  <si>
    <t xml:space="preserve">               May</t>
  </si>
  <si>
    <t xml:space="preserve">               April</t>
  </si>
  <si>
    <t xml:space="preserve">               March</t>
  </si>
  <si>
    <t xml:space="preserve">               February</t>
  </si>
  <si>
    <t xml:space="preserve">               January</t>
  </si>
  <si>
    <t xml:space="preserve">               Total</t>
  </si>
  <si>
    <t xml:space="preserve">               YEAR</t>
  </si>
  <si>
    <t>2006 - 2015</t>
  </si>
  <si>
    <t>STUDENT CERTIFICATES ISSUED, BY MONTH:</t>
  </si>
  <si>
    <t>TABLE 22</t>
  </si>
  <si>
    <t>The U.S. Civil Airmen Statistics is an annual study published to meet the demands of FAA, other government agencies, and industry. It contains detailed airmen statistics not published in other FAA reports.</t>
  </si>
  <si>
    <t>Statistics about airmen, both pilot and nonpilot, are obtained from the official airmen certification records maintained at FAA's Aeronautical Center, Oklahoma City, Oklahoma.</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</si>
  <si>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</si>
  <si>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List of Tables</t>
  </si>
  <si>
    <t>Table 1</t>
  </si>
  <si>
    <t>Table 2</t>
  </si>
  <si>
    <t>Table 3</t>
  </si>
  <si>
    <t>Table 4</t>
  </si>
  <si>
    <t>Table 5</t>
  </si>
  <si>
    <t>Table 6</t>
  </si>
  <si>
    <t>Table 7</t>
  </si>
  <si>
    <t>Table 8</t>
  </si>
  <si>
    <t>Table 9</t>
  </si>
  <si>
    <t>Table 10</t>
  </si>
  <si>
    <t>Table 11</t>
  </si>
  <si>
    <t>Table 12</t>
  </si>
  <si>
    <t>Table 12a</t>
  </si>
  <si>
    <t>Table 13</t>
  </si>
  <si>
    <t>Table 13a</t>
  </si>
  <si>
    <t>Table 14</t>
  </si>
  <si>
    <t>Table 15</t>
  </si>
  <si>
    <t>Table 17</t>
  </si>
  <si>
    <t>Table 18</t>
  </si>
  <si>
    <t>Table 19</t>
  </si>
  <si>
    <t>Table 20</t>
  </si>
  <si>
    <t>Table 21</t>
  </si>
  <si>
    <t>Table 22</t>
  </si>
  <si>
    <t>U.S. Civil Airmen Statistics, 2015</t>
  </si>
  <si>
    <t>Estimated Active Airmen Certificates Held December 31, 2006-2015</t>
  </si>
  <si>
    <t>Estimated Active Women Airmen Certificates Held December 31, 2006-2015</t>
  </si>
  <si>
    <t>Estimated Active Pilot Certificates Held by Class of Certificate and by FAA Region December 31, 2015</t>
  </si>
  <si>
    <t>Estimated Active Pilot Certificates Held by Class of Certificate December 31, 2006-2015</t>
  </si>
  <si>
    <t>Estimated Active Pilots and Flight Instructors by FAA Region and State December 31, 2015</t>
  </si>
  <si>
    <t>Estimated Active Women Pilots and Flight Instructors by FAA Region and State December 31, 2015</t>
  </si>
  <si>
    <t>Estimated Active Rotorcraft Pilots by Class of Certificate December 31, 2006-2015</t>
  </si>
  <si>
    <t>Estimated Active Glider Pilots by Class of Certificate December 31, 2006-2015</t>
  </si>
  <si>
    <t>Estimated Instrument Ratings Held by Class of Certificate December 31, 2006-2015</t>
  </si>
  <si>
    <t>Estimated Total Pilots and Instrument Rated Pilots December 31, 2006-2015</t>
  </si>
  <si>
    <t>Average Age of Active Pilots by Category December 31, 2006-2015</t>
  </si>
  <si>
    <t>Original Airmen Certificates Issued 2006-2015</t>
  </si>
  <si>
    <t>Additional Airmen Certificates Issued 2006-2015</t>
  </si>
  <si>
    <t>Instrument Ratings Issued 2006-2015</t>
  </si>
  <si>
    <t>Student Certificates Issued by Month 2006-2015</t>
  </si>
  <si>
    <t>Estimated Instrument Ratings Held by Class of Certificate by FAA Region December 31, 2015</t>
  </si>
  <si>
    <t>Estimated Active Pilot Certificates Held by Category and Age Group of Holder December 31, 2015</t>
  </si>
  <si>
    <t>Estimated Active Women Pilot Certificates Held by Category and Age Group of Holder December 31, 2015</t>
  </si>
  <si>
    <t>Nonpilot Airmen Certificates Held by FAA Region and State December 31, 2015</t>
  </si>
  <si>
    <t>Women Nonpilot Airmen Certificates Held by FAA Region and State December 31, 2015</t>
  </si>
  <si>
    <t>Airmen Certificates Issued by Category and Conductor December 31, 2015</t>
  </si>
  <si>
    <t>Average Age of Active Women Pilots by Category December 31, 2010-2015</t>
  </si>
  <si>
    <t>Original Airmen Certificates Approved/Disapproved by Category and Conductor, CY 2015</t>
  </si>
  <si>
    <t>Additional Airmen Certificates Approved/Disapproved by Category and Conductor, CY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</si>
</sst>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 ;\(#,##0\)"/>
    <numFmt numFmtId="165" formatCode="mmmm\ dd\,\ yyyy"/>
    <numFmt numFmtId="166" formatCode="&quot;----&quot;"/>
    <numFmt numFmtId="167" formatCode="&quot;----  &quot;"/>
    <numFmt numFmtId="169" formatCode="0.0%"/>
    <numFmt numFmtId="170" formatCode="0.0"/>
    <numFmt numFmtId="171" formatCode="#,##0\ \ \p"/>
  </numFmts>
  <fonts count="29">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b/>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9"/>
      <name val="Univers (W1)"/>
    </font>
    <font>
      <b/>
      <sz val="18"/>
      <name val="Univers (W1)"/>
    </font>
    <font>
      <b/>
      <sz val="14"/>
      <color rgb="FF000000"/>
      <name val="Calibri"/>
      <family val="2"/>
      <scheme val="minor"/>
    </font>
    <font>
      <sz val="11"/>
      <color rgb="FF000000"/>
      <name val="Calibri"/>
      <family val="2"/>
      <scheme val="minor"/>
    </font>
    <font>
      <sz val="11"/>
      <color rgb="FF333333"/>
      <name val="Calibri"/>
      <family val="2"/>
      <scheme val="minor"/>
    </font>
    <font>
      <b/>
      <sz val="12"/>
      <color rgb="FF000000"/>
      <name val="Calibri"/>
      <family val="2"/>
      <scheme val="minor"/>
    </font>
    <font>
      <sz val="10"/>
      <color rgb="FF000000"/>
      <name val="Calibri"/>
      <family val="2"/>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8">
    <xf numFmtId="0" fontId="0" fillId="0" borderId="0"/>
    <xf numFmtId="0" fontId="3" fillId="0" borderId="0"/>
    <xf numFmtId="0" fontId="5" fillId="0" borderId="0"/>
    <xf numFmtId="0" fontId="8" fillId="0" borderId="0"/>
    <xf numFmtId="0" fontId="14" fillId="0" borderId="0"/>
    <xf numFmtId="0" fontId="14" fillId="0" borderId="0"/>
    <xf numFmtId="0" fontId="2" fillId="0" borderId="0"/>
    <xf numFmtId="0" fontId="2" fillId="0" borderId="0"/>
    <xf numFmtId="0" fontId="4" fillId="0" borderId="0"/>
    <xf numFmtId="0" fontId="1" fillId="0" borderId="0"/>
    <xf numFmtId="0" fontId="1" fillId="0" borderId="0"/>
    <xf numFmtId="0" fontId="1" fillId="0" borderId="0"/>
    <xf numFmtId="0" fontId="5" fillId="0" borderId="0"/>
    <xf numFmtId="0" fontId="5" fillId="0" borderId="0"/>
    <xf numFmtId="0" fontId="8" fillId="0" borderId="0"/>
    <xf numFmtId="43" fontId="14" fillId="0" borderId="0" applyFont="0" applyFill="0" applyBorder="0" applyAlignment="0" applyProtection="0"/>
    <xf numFmtId="0" fontId="8" fillId="0" borderId="0"/>
    <xf numFmtId="0" fontId="8" fillId="0" borderId="0"/>
  </cellStyleXfs>
  <cellXfs count="544">
    <xf numFmtId="0" fontId="0" fillId="0" borderId="0" xfId="0" applyFill="1" applyBorder="1" applyAlignment="1">
      <alignment horizontal="left" vertical="top"/>
    </xf>
    <xf numFmtId="0" fontId="6" fillId="0" borderId="0" xfId="2" applyFont="1" applyBorder="1"/>
    <xf numFmtId="3" fontId="6" fillId="0" borderId="0" xfId="2" applyNumberFormat="1" applyFont="1" applyBorder="1"/>
    <xf numFmtId="0" fontId="6" fillId="0" borderId="0" xfId="2" applyNumberFormat="1" applyFont="1" applyBorder="1"/>
    <xf numFmtId="0" fontId="6" fillId="0" borderId="0" xfId="2" applyFont="1"/>
    <xf numFmtId="0" fontId="6" fillId="0" borderId="0" xfId="2" applyNumberFormat="1" applyFont="1" applyBorder="1" applyAlignment="1">
      <alignment horizontal="left"/>
    </xf>
    <xf numFmtId="0" fontId="9" fillId="0" borderId="0" xfId="2" applyNumberFormat="1" applyFont="1" applyBorder="1" applyAlignment="1">
      <alignment horizontal="left"/>
    </xf>
    <xf numFmtId="0" fontId="5" fillId="0" borderId="0" xfId="2"/>
    <xf numFmtId="0" fontId="9" fillId="0" borderId="0" xfId="2" quotePrefix="1" applyNumberFormat="1" applyFont="1" applyBorder="1" applyAlignment="1">
      <alignment horizontal="left"/>
    </xf>
    <xf numFmtId="3" fontId="6" fillId="0" borderId="0" xfId="2" applyNumberFormat="1" applyFont="1"/>
    <xf numFmtId="164" fontId="6" fillId="0" borderId="0" xfId="2" applyNumberFormat="1" applyFont="1" applyBorder="1"/>
    <xf numFmtId="0" fontId="9" fillId="0" borderId="0" xfId="2" applyFont="1"/>
    <xf numFmtId="0" fontId="9" fillId="0" borderId="0" xfId="2" applyNumberFormat="1" applyFont="1" applyBorder="1"/>
    <xf numFmtId="3" fontId="6" fillId="0" borderId="0" xfId="2" applyNumberFormat="1" applyFont="1" applyBorder="1" applyAlignment="1"/>
    <xf numFmtId="3" fontId="6" fillId="0" borderId="0" xfId="2" applyNumberFormat="1" applyFont="1" applyBorder="1" applyAlignment="1">
      <alignment horizontal="left"/>
    </xf>
    <xf numFmtId="3" fontId="6" fillId="0" borderId="2" xfId="2" applyNumberFormat="1" applyFont="1" applyBorder="1" applyAlignment="1"/>
    <xf numFmtId="3" fontId="6" fillId="0" borderId="3" xfId="2" applyNumberFormat="1" applyFont="1" applyBorder="1" applyAlignment="1"/>
    <xf numFmtId="0" fontId="6" fillId="0" borderId="2" xfId="2" applyNumberFormat="1" applyFont="1" applyBorder="1" applyAlignment="1">
      <alignment horizontal="right"/>
    </xf>
    <xf numFmtId="0" fontId="6" fillId="0" borderId="4" xfId="2" applyNumberFormat="1" applyFont="1" applyBorder="1" applyAlignment="1">
      <alignment horizontal="right"/>
    </xf>
    <xf numFmtId="3" fontId="6" fillId="0" borderId="4" xfId="2" applyNumberFormat="1" applyFont="1" applyBorder="1" applyAlignment="1"/>
    <xf numFmtId="3" fontId="7" fillId="0" borderId="2" xfId="2" applyNumberFormat="1" applyFont="1" applyBorder="1"/>
    <xf numFmtId="3" fontId="7" fillId="0" borderId="4" xfId="2" applyNumberFormat="1" applyFont="1" applyBorder="1"/>
    <xf numFmtId="0" fontId="7" fillId="0" borderId="0" xfId="2" applyFont="1" applyBorder="1"/>
    <xf numFmtId="3" fontId="7" fillId="0" borderId="2" xfId="2" applyNumberFormat="1" applyFont="1" applyBorder="1" applyAlignment="1"/>
    <xf numFmtId="3" fontId="7" fillId="0" borderId="3" xfId="2" applyNumberFormat="1" applyFont="1" applyBorder="1" applyAlignment="1"/>
    <xf numFmtId="0" fontId="7" fillId="0" borderId="0" xfId="2" applyNumberFormat="1" applyFont="1" applyBorder="1" applyAlignment="1">
      <alignment horizontal="left"/>
    </xf>
    <xf numFmtId="3" fontId="7" fillId="0" borderId="4" xfId="2" applyNumberFormat="1" applyFont="1" applyBorder="1" applyAlignment="1"/>
    <xf numFmtId="0" fontId="7" fillId="0" borderId="4" xfId="2" applyNumberFormat="1" applyFont="1" applyBorder="1" applyAlignment="1">
      <alignment horizontal="left"/>
    </xf>
    <xf numFmtId="3" fontId="6" fillId="0" borderId="4" xfId="2" applyNumberFormat="1" applyFont="1" applyBorder="1" applyAlignment="1">
      <alignment horizontal="right"/>
    </xf>
    <xf numFmtId="0" fontId="6" fillId="0" borderId="0" xfId="2" applyNumberFormat="1" applyFont="1" applyBorder="1" applyAlignment="1">
      <alignment vertical="center"/>
    </xf>
    <xf numFmtId="0" fontId="6" fillId="0" borderId="2" xfId="2" applyNumberFormat="1" applyFont="1" applyBorder="1" applyAlignment="1">
      <alignment horizontal="center" vertical="center"/>
    </xf>
    <xf numFmtId="0" fontId="6" fillId="0" borderId="5" xfId="2" applyNumberFormat="1" applyFont="1" applyBorder="1" applyAlignment="1">
      <alignment horizontal="center" vertical="center"/>
    </xf>
    <xf numFmtId="0" fontId="6" fillId="0" borderId="0" xfId="2" applyFont="1" applyBorder="1" applyAlignment="1">
      <alignment horizontal="centerContinuous"/>
    </xf>
    <xf numFmtId="3" fontId="6" fillId="0" borderId="0" xfId="2" applyNumberFormat="1" applyFont="1" applyBorder="1" applyAlignment="1">
      <alignment horizontal="centerContinuous"/>
    </xf>
    <xf numFmtId="0" fontId="6" fillId="0" borderId="0" xfId="2" applyNumberFormat="1" applyFont="1" applyBorder="1" applyAlignment="1">
      <alignment horizontal="centerContinuous"/>
    </xf>
    <xf numFmtId="0" fontId="7" fillId="0" borderId="0" xfId="2" applyNumberFormat="1" applyFont="1" applyBorder="1" applyAlignment="1">
      <alignment horizontal="centerContinuous"/>
    </xf>
    <xf numFmtId="0" fontId="9" fillId="0" borderId="0" xfId="2" quotePrefix="1" applyFont="1" applyAlignment="1">
      <alignment horizontal="left"/>
    </xf>
    <xf numFmtId="3" fontId="5" fillId="0" borderId="0" xfId="2" applyNumberFormat="1" applyBorder="1"/>
    <xf numFmtId="3" fontId="5" fillId="0" borderId="2" xfId="2" applyNumberFormat="1" applyBorder="1"/>
    <xf numFmtId="3" fontId="6" fillId="0" borderId="3" xfId="2" applyNumberFormat="1" applyFont="1" applyBorder="1"/>
    <xf numFmtId="0" fontId="5" fillId="0" borderId="2" xfId="2" applyNumberFormat="1" applyBorder="1" applyAlignment="1">
      <alignment horizontal="right"/>
    </xf>
    <xf numFmtId="3" fontId="6" fillId="0" borderId="4" xfId="2" applyNumberFormat="1" applyFont="1" applyBorder="1"/>
    <xf numFmtId="3" fontId="10" fillId="0" borderId="2" xfId="2" applyNumberFormat="1" applyFont="1" applyBorder="1"/>
    <xf numFmtId="3" fontId="7" fillId="0" borderId="3" xfId="2" applyNumberFormat="1" applyFont="1" applyBorder="1"/>
    <xf numFmtId="0" fontId="6" fillId="0" borderId="4" xfId="2" applyNumberFormat="1" applyFont="1" applyBorder="1" applyAlignment="1">
      <alignment horizontal="left"/>
    </xf>
    <xf numFmtId="3" fontId="5" fillId="0" borderId="0" xfId="2" applyNumberFormat="1"/>
    <xf numFmtId="0" fontId="5" fillId="0" borderId="2" xfId="2" applyBorder="1" applyAlignment="1">
      <alignment horizontal="center"/>
    </xf>
    <xf numFmtId="0" fontId="6" fillId="0" borderId="5" xfId="2" applyFont="1" applyBorder="1" applyAlignment="1">
      <alignment horizontal="center" vertical="center"/>
    </xf>
    <xf numFmtId="0" fontId="5" fillId="0" borderId="0" xfId="2" applyAlignment="1">
      <alignment horizontal="centerContinuous"/>
    </xf>
    <xf numFmtId="0" fontId="5" fillId="0" borderId="0" xfId="2" applyBorder="1"/>
    <xf numFmtId="3" fontId="11" fillId="0" borderId="0" xfId="2" applyNumberFormat="1" applyFont="1" applyBorder="1" applyAlignment="1"/>
    <xf numFmtId="0" fontId="11" fillId="0" borderId="0" xfId="2" applyFont="1" applyBorder="1"/>
    <xf numFmtId="3" fontId="11" fillId="0" borderId="0" xfId="2" applyNumberFormat="1" applyFont="1" applyBorder="1"/>
    <xf numFmtId="0" fontId="9" fillId="0" borderId="0" xfId="2" applyFont="1" applyBorder="1"/>
    <xf numFmtId="3" fontId="11" fillId="0" borderId="0" xfId="2" applyNumberFormat="1" applyFont="1" applyBorder="1" applyAlignment="1">
      <alignment horizontal="right"/>
    </xf>
    <xf numFmtId="0" fontId="5" fillId="0" borderId="0" xfId="2" applyFont="1" applyBorder="1"/>
    <xf numFmtId="0" fontId="11" fillId="0" borderId="0" xfId="2" applyFont="1"/>
    <xf numFmtId="3" fontId="11" fillId="0" borderId="0" xfId="2" applyNumberFormat="1" applyFont="1"/>
    <xf numFmtId="0" fontId="10" fillId="0" borderId="0" xfId="2" applyFont="1" applyBorder="1"/>
    <xf numFmtId="3" fontId="12" fillId="0" borderId="0" xfId="2" applyNumberFormat="1" applyFont="1" applyBorder="1" applyAlignment="1"/>
    <xf numFmtId="3" fontId="11" fillId="0" borderId="3" xfId="2" applyNumberFormat="1" applyFont="1" applyBorder="1" applyAlignment="1">
      <alignment horizontal="right"/>
    </xf>
    <xf numFmtId="3" fontId="11" fillId="0" borderId="4" xfId="2" applyNumberFormat="1" applyFont="1" applyBorder="1" applyAlignment="1"/>
    <xf numFmtId="3" fontId="11" fillId="0" borderId="4" xfId="2" applyNumberFormat="1" applyFont="1" applyBorder="1" applyAlignment="1">
      <alignment horizontal="right"/>
    </xf>
    <xf numFmtId="3" fontId="12" fillId="0" borderId="4" xfId="2" applyNumberFormat="1" applyFont="1" applyBorder="1"/>
    <xf numFmtId="164" fontId="5" fillId="0" borderId="0" xfId="2" applyNumberFormat="1" applyBorder="1"/>
    <xf numFmtId="164" fontId="10" fillId="0" borderId="0" xfId="2" applyNumberFormat="1" applyFont="1" applyBorder="1"/>
    <xf numFmtId="0" fontId="10" fillId="0" borderId="0" xfId="2" applyFont="1"/>
    <xf numFmtId="0" fontId="12" fillId="0" borderId="0" xfId="2" applyFont="1" applyBorder="1"/>
    <xf numFmtId="0" fontId="12" fillId="0" borderId="4" xfId="2" applyFont="1" applyBorder="1"/>
    <xf numFmtId="0" fontId="13" fillId="0" borderId="4" xfId="2" applyNumberFormat="1" applyFont="1" applyBorder="1" applyAlignment="1">
      <alignment horizontal="left"/>
    </xf>
    <xf numFmtId="3" fontId="12" fillId="0" borderId="6" xfId="2" applyNumberFormat="1" applyFont="1" applyBorder="1"/>
    <xf numFmtId="0" fontId="10" fillId="0" borderId="0" xfId="2" applyNumberFormat="1" applyFont="1" applyBorder="1" applyAlignment="1">
      <alignment horizontal="center" vertical="center"/>
    </xf>
    <xf numFmtId="0" fontId="12" fillId="0" borderId="0" xfId="2" applyNumberFormat="1" applyFont="1" applyBorder="1" applyAlignment="1">
      <alignment horizontal="center" vertical="center"/>
    </xf>
    <xf numFmtId="0" fontId="12" fillId="0" borderId="5" xfId="2" applyNumberFormat="1" applyFont="1" applyBorder="1" applyAlignment="1">
      <alignment horizontal="center" vertical="center"/>
    </xf>
    <xf numFmtId="3" fontId="11" fillId="0" borderId="0" xfId="2" applyNumberFormat="1" applyFont="1" applyBorder="1" applyAlignment="1">
      <alignment horizontal="centerContinuous"/>
    </xf>
    <xf numFmtId="0" fontId="11" fillId="0" borderId="0" xfId="2" applyFont="1" applyBorder="1" applyAlignment="1">
      <alignment horizontal="centerContinuous"/>
    </xf>
    <xf numFmtId="0" fontId="12" fillId="0" borderId="0" xfId="2" applyNumberFormat="1" applyFont="1" applyBorder="1" applyAlignment="1">
      <alignment horizontal="centerContinuous"/>
    </xf>
    <xf numFmtId="0" fontId="15" fillId="0" borderId="0" xfId="4" applyFont="1"/>
    <xf numFmtId="3" fontId="15" fillId="0" borderId="0" xfId="4" applyNumberFormat="1" applyFont="1" applyAlignment="1"/>
    <xf numFmtId="164" fontId="15" fillId="0" borderId="0" xfId="4" applyNumberFormat="1" applyFont="1" applyBorder="1"/>
    <xf numFmtId="3" fontId="15" fillId="0" borderId="0" xfId="4" applyNumberFormat="1" applyFont="1" applyBorder="1" applyAlignment="1"/>
    <xf numFmtId="0" fontId="16" fillId="0" borderId="0" xfId="4" applyFont="1" applyBorder="1"/>
    <xf numFmtId="164" fontId="16" fillId="0" borderId="0" xfId="4" applyNumberFormat="1" applyFont="1" applyBorder="1"/>
    <xf numFmtId="3" fontId="16" fillId="0" borderId="0" xfId="4" applyNumberFormat="1" applyFont="1" applyBorder="1" applyAlignment="1"/>
    <xf numFmtId="0" fontId="16" fillId="0" borderId="0" xfId="4" applyNumberFormat="1" applyFont="1" applyBorder="1" applyAlignment="1">
      <alignment horizontal="left"/>
    </xf>
    <xf numFmtId="0" fontId="16" fillId="0" borderId="0" xfId="4" applyFont="1"/>
    <xf numFmtId="0" fontId="16" fillId="0" borderId="0" xfId="4" applyFont="1" applyBorder="1" applyAlignment="1">
      <alignment horizontal="center"/>
    </xf>
    <xf numFmtId="0" fontId="16" fillId="0" borderId="0" xfId="4" applyNumberFormat="1" applyFont="1" applyBorder="1"/>
    <xf numFmtId="3" fontId="16" fillId="0" borderId="8" xfId="4" applyNumberFormat="1" applyFont="1" applyBorder="1" applyAlignment="1">
      <alignment horizontal="center"/>
    </xf>
    <xf numFmtId="9" fontId="16" fillId="0" borderId="4" xfId="4" applyNumberFormat="1" applyFont="1" applyBorder="1" applyAlignment="1">
      <alignment horizontal="center"/>
    </xf>
    <xf numFmtId="3" fontId="16" fillId="0" borderId="2" xfId="4" applyNumberFormat="1" applyFont="1" applyBorder="1" applyAlignment="1">
      <alignment horizontal="center"/>
    </xf>
    <xf numFmtId="3" fontId="16" fillId="0" borderId="4" xfId="4" applyNumberFormat="1" applyFont="1" applyBorder="1" applyAlignment="1">
      <alignment horizontal="center"/>
    </xf>
    <xf numFmtId="0" fontId="16" fillId="0" borderId="4" xfId="4" applyNumberFormat="1" applyFont="1" applyBorder="1" applyAlignment="1">
      <alignment horizontal="center"/>
    </xf>
    <xf numFmtId="3" fontId="16" fillId="0" borderId="6" xfId="4" applyNumberFormat="1" applyFont="1" applyBorder="1" applyAlignment="1"/>
    <xf numFmtId="0" fontId="16" fillId="0" borderId="6" xfId="4" applyFont="1" applyBorder="1"/>
    <xf numFmtId="0" fontId="16" fillId="0" borderId="0" xfId="4" applyFont="1" applyBorder="1" applyAlignment="1">
      <alignment horizontal="centerContinuous"/>
    </xf>
    <xf numFmtId="0" fontId="16" fillId="0" borderId="0" xfId="4" applyFont="1" applyAlignment="1">
      <alignment horizontal="centerContinuous"/>
    </xf>
    <xf numFmtId="3" fontId="16" fillId="0" borderId="0" xfId="4" applyNumberFormat="1" applyFont="1" applyBorder="1" applyAlignment="1">
      <alignment horizontal="centerContinuous"/>
    </xf>
    <xf numFmtId="3" fontId="17" fillId="0" borderId="0" xfId="4" applyNumberFormat="1" applyFont="1" applyBorder="1" applyAlignment="1">
      <alignment horizontal="centerContinuous"/>
    </xf>
    <xf numFmtId="0" fontId="17" fillId="0" borderId="0" xfId="4" applyNumberFormat="1" applyFont="1" applyBorder="1" applyAlignment="1">
      <alignment horizontal="centerContinuous"/>
    </xf>
    <xf numFmtId="164" fontId="16" fillId="0" borderId="0" xfId="4" applyNumberFormat="1" applyFont="1" applyBorder="1" applyAlignment="1">
      <alignment horizontal="centerContinuous"/>
    </xf>
    <xf numFmtId="0" fontId="15" fillId="0" borderId="0" xfId="4" applyFont="1" applyBorder="1"/>
    <xf numFmtId="0" fontId="18" fillId="0" borderId="0" xfId="2" applyFont="1" applyBorder="1"/>
    <xf numFmtId="0" fontId="18" fillId="0" borderId="0" xfId="2" applyNumberFormat="1" applyFont="1" applyBorder="1"/>
    <xf numFmtId="164" fontId="6" fillId="0" borderId="0" xfId="2" applyNumberFormat="1" applyFont="1" applyBorder="1" applyAlignment="1">
      <alignment horizontal="right"/>
    </xf>
    <xf numFmtId="0" fontId="18" fillId="0" borderId="0" xfId="2" applyFont="1"/>
    <xf numFmtId="164" fontId="18" fillId="0" borderId="0" xfId="2" applyNumberFormat="1" applyFont="1" applyBorder="1"/>
    <xf numFmtId="164" fontId="6" fillId="0" borderId="0" xfId="2" applyNumberFormat="1" applyFont="1" applyBorder="1" applyProtection="1">
      <protection locked="0"/>
    </xf>
    <xf numFmtId="164" fontId="7" fillId="0" borderId="2" xfId="2" applyNumberFormat="1" applyFont="1" applyBorder="1"/>
    <xf numFmtId="164" fontId="7" fillId="0" borderId="3" xfId="2" applyNumberFormat="1" applyFont="1" applyBorder="1" applyProtection="1">
      <protection locked="0"/>
    </xf>
    <xf numFmtId="164" fontId="7" fillId="0" borderId="3" xfId="2" applyNumberFormat="1" applyFont="1" applyBorder="1" applyAlignment="1">
      <alignment horizontal="right"/>
    </xf>
    <xf numFmtId="164" fontId="7" fillId="0" borderId="0" xfId="2" applyNumberFormat="1" applyFont="1" applyBorder="1"/>
    <xf numFmtId="164" fontId="7" fillId="0" borderId="4" xfId="2" applyNumberFormat="1" applyFont="1" applyBorder="1" applyProtection="1">
      <protection locked="0"/>
    </xf>
    <xf numFmtId="164" fontId="7" fillId="0" borderId="4" xfId="2" applyNumberFormat="1" applyFont="1" applyBorder="1" applyAlignment="1">
      <alignment horizontal="right"/>
    </xf>
    <xf numFmtId="164" fontId="6" fillId="0" borderId="4" xfId="2" applyNumberFormat="1" applyFont="1" applyBorder="1" applyProtection="1">
      <protection locked="0"/>
    </xf>
    <xf numFmtId="164" fontId="6" fillId="0" borderId="4" xfId="2" applyNumberFormat="1" applyFont="1" applyBorder="1" applyAlignment="1">
      <alignment horizontal="right"/>
    </xf>
    <xf numFmtId="164" fontId="7" fillId="0" borderId="0" xfId="2" applyNumberFormat="1" applyFont="1" applyBorder="1" applyProtection="1">
      <protection locked="0"/>
    </xf>
    <xf numFmtId="164" fontId="6" fillId="0" borderId="4" xfId="2" applyNumberFormat="1" applyFont="1" applyBorder="1"/>
    <xf numFmtId="164" fontId="7" fillId="0" borderId="2" xfId="2" applyNumberFormat="1" applyFont="1" applyBorder="1" applyProtection="1">
      <protection locked="0"/>
    </xf>
    <xf numFmtId="164" fontId="7" fillId="0" borderId="4" xfId="2" applyNumberFormat="1" applyFont="1" applyBorder="1"/>
    <xf numFmtId="164" fontId="6" fillId="0" borderId="2" xfId="2" applyNumberFormat="1" applyFont="1" applyBorder="1" applyProtection="1">
      <protection locked="0"/>
    </xf>
    <xf numFmtId="164" fontId="6" fillId="0" borderId="4" xfId="2" applyNumberFormat="1" applyFont="1" applyBorder="1" applyAlignment="1" applyProtection="1">
      <alignment horizontal="right"/>
      <protection locked="0"/>
    </xf>
    <xf numFmtId="164" fontId="7" fillId="0" borderId="0" xfId="2" applyNumberFormat="1" applyFont="1" applyBorder="1" applyAlignment="1">
      <alignment horizontal="right"/>
    </xf>
    <xf numFmtId="0" fontId="13" fillId="0" borderId="0" xfId="2" applyNumberFormat="1" applyFont="1" applyBorder="1"/>
    <xf numFmtId="164" fontId="7" fillId="0" borderId="0" xfId="2" applyNumberFormat="1" applyFont="1" applyFill="1" applyBorder="1" applyProtection="1">
      <protection locked="0"/>
    </xf>
    <xf numFmtId="164" fontId="7" fillId="0" borderId="2" xfId="2" applyNumberFormat="1" applyFont="1" applyFill="1" applyBorder="1" applyProtection="1">
      <protection locked="0"/>
    </xf>
    <xf numFmtId="164" fontId="7" fillId="0" borderId="2" xfId="2" applyNumberFormat="1" applyFont="1" applyBorder="1" applyAlignment="1">
      <alignment horizontal="right"/>
    </xf>
    <xf numFmtId="164" fontId="7" fillId="0" borderId="6" xfId="2" applyNumberFormat="1" applyFont="1" applyBorder="1" applyAlignment="1">
      <alignment horizontal="right"/>
    </xf>
    <xf numFmtId="0" fontId="6" fillId="0" borderId="0" xfId="2" applyFont="1" applyBorder="1" applyAlignment="1">
      <alignment wrapText="1"/>
    </xf>
    <xf numFmtId="0" fontId="6" fillId="0" borderId="5" xfId="2" applyNumberFormat="1" applyFont="1" applyBorder="1" applyAlignment="1">
      <alignment horizontal="center" wrapText="1"/>
    </xf>
    <xf numFmtId="0" fontId="19" fillId="0" borderId="0" xfId="2" applyNumberFormat="1" applyFont="1" applyBorder="1" applyAlignment="1"/>
    <xf numFmtId="165" fontId="19" fillId="0" borderId="0" xfId="2" applyNumberFormat="1" applyFont="1" applyBorder="1" applyAlignment="1"/>
    <xf numFmtId="3" fontId="6" fillId="0" borderId="0" xfId="2" applyNumberFormat="1" applyFont="1" applyAlignment="1"/>
    <xf numFmtId="0" fontId="7" fillId="0" borderId="0" xfId="2" applyFont="1" applyBorder="1" applyAlignment="1">
      <alignment horizontal="right"/>
    </xf>
    <xf numFmtId="3" fontId="7" fillId="0" borderId="0" xfId="2" applyNumberFormat="1" applyFont="1" applyBorder="1"/>
    <xf numFmtId="3" fontId="7" fillId="0" borderId="0" xfId="2" applyNumberFormat="1" applyFont="1" applyBorder="1" applyAlignment="1"/>
    <xf numFmtId="0" fontId="7" fillId="0" borderId="0" xfId="2" applyNumberFormat="1" applyFont="1" applyBorder="1"/>
    <xf numFmtId="3" fontId="7" fillId="0" borderId="4" xfId="2" applyNumberFormat="1" applyFont="1" applyBorder="1" applyAlignment="1">
      <alignment horizontal="right"/>
    </xf>
    <xf numFmtId="164" fontId="6" fillId="2" borderId="4" xfId="2" applyNumberFormat="1" applyFont="1" applyFill="1" applyBorder="1" applyAlignment="1">
      <alignment horizontal="right"/>
    </xf>
    <xf numFmtId="0" fontId="13" fillId="0" borderId="4" xfId="2" applyNumberFormat="1" applyFont="1" applyBorder="1"/>
    <xf numFmtId="3" fontId="7" fillId="0" borderId="6" xfId="2" applyNumberFormat="1" applyFont="1" applyBorder="1" applyAlignment="1"/>
    <xf numFmtId="0" fontId="6" fillId="0" borderId="0" xfId="2" applyNumberFormat="1" applyFont="1" applyBorder="1" applyAlignment="1">
      <alignment horizontal="center" vertical="center"/>
    </xf>
    <xf numFmtId="3" fontId="7" fillId="0" borderId="0" xfId="2" applyNumberFormat="1" applyFont="1" applyBorder="1" applyAlignment="1">
      <alignment horizontal="centerContinuous"/>
    </xf>
    <xf numFmtId="0" fontId="13" fillId="0" borderId="0" xfId="2" applyNumberFormat="1" applyFont="1" applyBorder="1" applyAlignment="1">
      <alignment horizontal="centerContinuous"/>
    </xf>
    <xf numFmtId="165" fontId="7" fillId="0" borderId="0" xfId="2" applyNumberFormat="1" applyFont="1" applyBorder="1" applyAlignment="1">
      <alignment horizontal="centerContinuous"/>
    </xf>
    <xf numFmtId="0" fontId="6" fillId="0" borderId="0" xfId="2" applyFont="1" applyAlignment="1">
      <alignment horizontal="centerContinuous"/>
    </xf>
    <xf numFmtId="0" fontId="13" fillId="0" borderId="3" xfId="2" applyNumberFormat="1" applyFont="1" applyBorder="1" applyAlignment="1">
      <alignment horizontal="left"/>
    </xf>
    <xf numFmtId="0" fontId="9" fillId="0" borderId="5" xfId="2" applyNumberFormat="1" applyFont="1" applyBorder="1" applyAlignment="1">
      <alignment horizontal="center" wrapText="1"/>
    </xf>
    <xf numFmtId="0" fontId="9" fillId="0" borderId="5" xfId="2" applyNumberFormat="1" applyFont="1" applyBorder="1" applyAlignment="1">
      <alignment horizontal="center" vertical="center"/>
    </xf>
    <xf numFmtId="0" fontId="13" fillId="0" borderId="4" xfId="2" applyNumberFormat="1" applyFont="1" applyBorder="1" applyAlignment="1"/>
    <xf numFmtId="0" fontId="7" fillId="0" borderId="4" xfId="2" quotePrefix="1" applyNumberFormat="1" applyFont="1" applyBorder="1" applyAlignment="1">
      <alignment horizontal="left"/>
    </xf>
    <xf numFmtId="0" fontId="7" fillId="0" borderId="3" xfId="2" applyNumberFormat="1" applyFont="1" applyBorder="1" applyAlignment="1">
      <alignment horizontal="left"/>
    </xf>
    <xf numFmtId="164" fontId="6" fillId="0" borderId="3" xfId="2" applyNumberFormat="1" applyFont="1" applyBorder="1" applyProtection="1">
      <protection locked="0"/>
    </xf>
    <xf numFmtId="164" fontId="6" fillId="0" borderId="3" xfId="2" applyNumberFormat="1" applyFont="1" applyBorder="1"/>
    <xf numFmtId="0" fontId="13" fillId="0" borderId="0" xfId="2" applyNumberFormat="1" applyFont="1" applyBorder="1" applyAlignment="1">
      <alignment horizontal="left"/>
    </xf>
    <xf numFmtId="164" fontId="7" fillId="0" borderId="6" xfId="2" applyNumberFormat="1" applyFont="1" applyBorder="1"/>
    <xf numFmtId="0" fontId="6" fillId="0" borderId="0" xfId="2" applyFont="1" applyBorder="1" applyAlignment="1">
      <alignment vertical="top"/>
    </xf>
    <xf numFmtId="0" fontId="6" fillId="0" borderId="0" xfId="2" applyNumberFormat="1" applyFont="1" applyBorder="1" applyAlignment="1">
      <alignment horizontal="center" vertical="top"/>
    </xf>
    <xf numFmtId="37" fontId="7" fillId="0" borderId="0" xfId="2" applyNumberFormat="1" applyFont="1" applyBorder="1" applyAlignment="1"/>
    <xf numFmtId="37" fontId="7" fillId="0" borderId="3" xfId="2" applyNumberFormat="1" applyFont="1" applyBorder="1" applyAlignment="1"/>
    <xf numFmtId="37" fontId="7" fillId="0" borderId="4" xfId="2" applyNumberFormat="1" applyFont="1" applyBorder="1" applyAlignment="1"/>
    <xf numFmtId="167" fontId="7" fillId="0" borderId="4" xfId="2" applyNumberFormat="1" applyFont="1" applyBorder="1" applyAlignment="1">
      <alignment horizontal="right"/>
    </xf>
    <xf numFmtId="37" fontId="6" fillId="0" borderId="4" xfId="2" applyNumberFormat="1" applyFont="1" applyBorder="1" applyAlignment="1"/>
    <xf numFmtId="37" fontId="6" fillId="0" borderId="4" xfId="2" applyNumberFormat="1" applyFont="1" applyFill="1" applyBorder="1" applyAlignment="1"/>
    <xf numFmtId="37" fontId="7" fillId="0" borderId="6" xfId="2" applyNumberFormat="1" applyFont="1" applyBorder="1" applyAlignment="1"/>
    <xf numFmtId="0" fontId="6" fillId="0" borderId="0" xfId="2" applyNumberFormat="1" applyFont="1" applyBorder="1" applyAlignment="1">
      <alignment horizontal="center"/>
    </xf>
    <xf numFmtId="0" fontId="7" fillId="0" borderId="0" xfId="2" applyNumberFormat="1" applyFont="1" applyBorder="1" applyAlignment="1">
      <alignment horizontal="center"/>
    </xf>
    <xf numFmtId="0" fontId="13" fillId="0" borderId="0" xfId="2" applyNumberFormat="1" applyFont="1" applyBorder="1" applyAlignment="1">
      <alignment horizontal="center"/>
    </xf>
    <xf numFmtId="0" fontId="6" fillId="0" borderId="0" xfId="2" applyFont="1" applyBorder="1" applyAlignment="1"/>
    <xf numFmtId="167" fontId="6" fillId="0" borderId="0" xfId="2" applyNumberFormat="1" applyFont="1" applyBorder="1"/>
    <xf numFmtId="167" fontId="6" fillId="0" borderId="0" xfId="2" applyNumberFormat="1" applyFont="1" applyBorder="1" applyAlignment="1"/>
    <xf numFmtId="37" fontId="6" fillId="0" borderId="0" xfId="2" applyNumberFormat="1" applyFont="1" applyBorder="1" applyAlignment="1"/>
    <xf numFmtId="37" fontId="7" fillId="0" borderId="0" xfId="2" applyNumberFormat="1" applyFont="1" applyBorder="1" applyAlignment="1">
      <alignment horizontal="right"/>
    </xf>
    <xf numFmtId="37" fontId="7" fillId="0" borderId="3" xfId="2" applyNumberFormat="1" applyFont="1" applyBorder="1" applyAlignment="1">
      <alignment horizontal="right"/>
    </xf>
    <xf numFmtId="0" fontId="7" fillId="0" borderId="0" xfId="2" applyNumberFormat="1" applyFont="1" applyBorder="1" applyAlignment="1"/>
    <xf numFmtId="0" fontId="9" fillId="0" borderId="5" xfId="2" applyNumberFormat="1" applyFont="1" applyBorder="1" applyAlignment="1">
      <alignment horizontal="center"/>
    </xf>
    <xf numFmtId="164" fontId="7" fillId="0" borderId="0" xfId="2" applyNumberFormat="1" applyFont="1" applyBorder="1" applyAlignment="1" applyProtection="1">
      <alignment horizontal="right"/>
      <protection locked="0"/>
    </xf>
    <xf numFmtId="164" fontId="7" fillId="0" borderId="3" xfId="2" applyNumberFormat="1" applyFont="1" applyBorder="1"/>
    <xf numFmtId="164" fontId="6" fillId="0" borderId="4" xfId="2" applyNumberFormat="1" applyFont="1" applyBorder="1" applyAlignment="1" applyProtection="1">
      <protection locked="0"/>
    </xf>
    <xf numFmtId="164" fontId="7" fillId="0" borderId="4" xfId="2" applyNumberFormat="1" applyFont="1" applyBorder="1" applyAlignment="1" applyProtection="1">
      <alignment horizontal="right"/>
      <protection locked="0"/>
    </xf>
    <xf numFmtId="165" fontId="7" fillId="0" borderId="0" xfId="2" applyNumberFormat="1" applyFont="1" applyBorder="1" applyAlignment="1">
      <alignment horizontal="center"/>
    </xf>
    <xf numFmtId="164" fontId="7" fillId="0" borderId="4" xfId="2" applyNumberFormat="1" applyFont="1" applyBorder="1" applyAlignment="1">
      <alignment horizontal="left"/>
    </xf>
    <xf numFmtId="0" fontId="7" fillId="0" borderId="3" xfId="2" applyFont="1" applyBorder="1"/>
    <xf numFmtId="3" fontId="15" fillId="0" borderId="0" xfId="4" applyNumberFormat="1" applyFont="1"/>
    <xf numFmtId="0" fontId="6" fillId="0" borderId="0" xfId="2" quotePrefix="1" applyNumberFormat="1" applyFont="1" applyBorder="1" applyAlignment="1">
      <alignment horizontal="left"/>
    </xf>
    <xf numFmtId="0" fontId="9" fillId="0" borderId="0" xfId="2" applyFont="1" applyBorder="1" applyAlignment="1"/>
    <xf numFmtId="0" fontId="6" fillId="0" borderId="0" xfId="2" applyNumberFormat="1" applyFont="1" applyFill="1" applyBorder="1" applyAlignment="1">
      <alignment horizontal="left"/>
    </xf>
    <xf numFmtId="166" fontId="6" fillId="0" borderId="4" xfId="2" applyNumberFormat="1" applyFont="1" applyBorder="1" applyAlignment="1">
      <alignment horizontal="right"/>
    </xf>
    <xf numFmtId="0" fontId="7" fillId="0" borderId="0" xfId="2" applyNumberFormat="1" applyFont="1" applyFill="1" applyBorder="1" applyAlignment="1">
      <alignment horizontal="centerContinuous"/>
    </xf>
    <xf numFmtId="0" fontId="17" fillId="0" borderId="0" xfId="2" applyNumberFormat="1" applyFont="1" applyFill="1" applyBorder="1" applyAlignment="1">
      <alignment horizontal="centerContinuous"/>
    </xf>
    <xf numFmtId="0" fontId="6" fillId="0" borderId="0" xfId="2" applyNumberFormat="1" applyFont="1" applyBorder="1" applyAlignment="1">
      <alignment horizontal="left" indent="1"/>
    </xf>
    <xf numFmtId="0" fontId="19" fillId="0" borderId="0" xfId="2" applyNumberFormat="1" applyFont="1" applyBorder="1" applyAlignment="1">
      <alignment horizontal="centerContinuous"/>
    </xf>
    <xf numFmtId="165" fontId="19" fillId="0" borderId="0" xfId="2" applyNumberFormat="1" applyFont="1" applyBorder="1" applyAlignment="1">
      <alignment horizontal="centerContinuous"/>
    </xf>
    <xf numFmtId="164" fontId="7" fillId="0" borderId="5" xfId="2" applyNumberFormat="1" applyFont="1" applyBorder="1" applyAlignment="1">
      <alignment horizontal="center"/>
    </xf>
    <xf numFmtId="164" fontId="7" fillId="0" borderId="5" xfId="2" applyNumberFormat="1" applyFont="1" applyBorder="1" applyAlignment="1">
      <alignment horizontal="center" wrapText="1"/>
    </xf>
    <xf numFmtId="0" fontId="7" fillId="0" borderId="5" xfId="2" applyNumberFormat="1" applyFont="1" applyBorder="1" applyAlignment="1">
      <alignment horizontal="center"/>
    </xf>
    <xf numFmtId="0" fontId="7" fillId="0" borderId="5" xfId="2" applyNumberFormat="1" applyFont="1" applyBorder="1" applyAlignment="1">
      <alignment horizontal="center" wrapText="1"/>
    </xf>
    <xf numFmtId="0" fontId="16" fillId="0" borderId="3" xfId="4" applyNumberFormat="1" applyFont="1" applyBorder="1" applyAlignment="1">
      <alignment horizontal="center" wrapText="1"/>
    </xf>
    <xf numFmtId="3" fontId="16" fillId="0" borderId="3" xfId="4" applyNumberFormat="1" applyFont="1" applyBorder="1" applyAlignment="1">
      <alignment horizontal="center" wrapText="1"/>
    </xf>
    <xf numFmtId="164" fontId="16" fillId="0" borderId="3" xfId="4" applyNumberFormat="1" applyFont="1" applyBorder="1" applyAlignment="1">
      <alignment horizontal="center" wrapText="1"/>
    </xf>
    <xf numFmtId="0" fontId="16" fillId="0" borderId="3" xfId="4" applyNumberFormat="1" applyFont="1" applyBorder="1" applyAlignment="1">
      <alignment horizontal="center" vertical="top"/>
    </xf>
    <xf numFmtId="3" fontId="16" fillId="0" borderId="3" xfId="4" applyNumberFormat="1" applyFont="1" applyBorder="1" applyAlignment="1">
      <alignment horizontal="center" vertical="top"/>
    </xf>
    <xf numFmtId="3" fontId="16" fillId="0" borderId="8" xfId="4" applyNumberFormat="1" applyFont="1" applyBorder="1" applyAlignment="1">
      <alignment horizontal="center" vertical="top"/>
    </xf>
    <xf numFmtId="9" fontId="16" fillId="0" borderId="3" xfId="4" applyNumberFormat="1" applyFont="1" applyBorder="1" applyAlignment="1">
      <alignment horizontal="center" vertical="top"/>
    </xf>
    <xf numFmtId="164" fontId="13" fillId="0" borderId="5" xfId="2" applyNumberFormat="1" applyFont="1" applyBorder="1" applyAlignment="1">
      <alignment horizontal="center"/>
    </xf>
    <xf numFmtId="0" fontId="13" fillId="0" borderId="5" xfId="2" applyNumberFormat="1" applyFont="1" applyBorder="1" applyAlignment="1">
      <alignment horizontal="center" wrapText="1"/>
    </xf>
    <xf numFmtId="0" fontId="13" fillId="0" borderId="5" xfId="2" applyNumberFormat="1" applyFont="1" applyBorder="1" applyAlignment="1">
      <alignment horizontal="center"/>
    </xf>
    <xf numFmtId="3" fontId="7" fillId="0" borderId="4" xfId="2" applyNumberFormat="1" applyFont="1" applyBorder="1" applyAlignment="1">
      <alignment wrapText="1"/>
    </xf>
    <xf numFmtId="0" fontId="7" fillId="0" borderId="4" xfId="2" applyNumberFormat="1" applyFont="1" applyBorder="1" applyAlignment="1">
      <alignment horizontal="left" wrapText="1"/>
    </xf>
    <xf numFmtId="0" fontId="7" fillId="0" borderId="3" xfId="2" applyNumberFormat="1" applyFont="1" applyBorder="1" applyAlignment="1">
      <alignment horizontal="left" wrapText="1"/>
    </xf>
    <xf numFmtId="0" fontId="6" fillId="0" borderId="4" xfId="2" applyNumberFormat="1" applyFont="1" applyBorder="1" applyAlignment="1">
      <alignment horizontal="left" indent="2"/>
    </xf>
    <xf numFmtId="0" fontId="6" fillId="0" borderId="4" xfId="2" applyNumberFormat="1" applyFont="1" applyBorder="1" applyAlignment="1">
      <alignment horizontal="left" indent="3"/>
    </xf>
    <xf numFmtId="0" fontId="6" fillId="0" borderId="4" xfId="2" quotePrefix="1" applyNumberFormat="1" applyFont="1" applyBorder="1" applyAlignment="1">
      <alignment horizontal="left" indent="2"/>
    </xf>
    <xf numFmtId="0" fontId="6" fillId="0" borderId="3" xfId="2" applyNumberFormat="1" applyFont="1" applyBorder="1" applyAlignment="1">
      <alignment horizontal="left" indent="2"/>
    </xf>
    <xf numFmtId="0" fontId="13" fillId="0" borderId="4" xfId="2" applyNumberFormat="1" applyFont="1" applyBorder="1" applyAlignment="1">
      <alignment horizontal="left" indent="2"/>
    </xf>
    <xf numFmtId="0" fontId="9" fillId="0" borderId="4" xfId="2" applyNumberFormat="1" applyFont="1" applyBorder="1" applyAlignment="1">
      <alignment horizontal="left" indent="2"/>
    </xf>
    <xf numFmtId="0" fontId="9" fillId="0" borderId="4" xfId="2" applyNumberFormat="1" applyFont="1" applyBorder="1" applyAlignment="1">
      <alignment horizontal="left" indent="3"/>
    </xf>
    <xf numFmtId="0" fontId="9" fillId="0" borderId="4" xfId="2" applyNumberFormat="1" applyFont="1" applyBorder="1" applyAlignment="1">
      <alignment horizontal="left" wrapText="1" indent="3"/>
    </xf>
    <xf numFmtId="0" fontId="9" fillId="0" borderId="4" xfId="2" applyNumberFormat="1" applyFont="1" applyBorder="1" applyAlignment="1">
      <alignment horizontal="left" wrapText="1" indent="2"/>
    </xf>
    <xf numFmtId="0" fontId="13" fillId="0" borderId="4" xfId="2" applyNumberFormat="1" applyFont="1" applyBorder="1" applyAlignment="1">
      <alignment horizontal="left" wrapText="1"/>
    </xf>
    <xf numFmtId="0" fontId="13" fillId="0" borderId="4" xfId="2" applyNumberFormat="1" applyFont="1" applyBorder="1" applyAlignment="1">
      <alignment horizontal="left" wrapText="1" indent="2"/>
    </xf>
    <xf numFmtId="3" fontId="6" fillId="0" borderId="4" xfId="2" applyNumberFormat="1" applyFont="1" applyBorder="1" applyAlignment="1"/>
    <xf numFmtId="0" fontId="7" fillId="0" borderId="4" xfId="2" applyNumberFormat="1" applyFont="1" applyBorder="1" applyAlignment="1">
      <alignment horizontal="left"/>
    </xf>
    <xf numFmtId="164" fontId="7" fillId="0" borderId="4" xfId="2" applyNumberFormat="1" applyFont="1" applyBorder="1" applyAlignment="1">
      <alignment horizontal="right"/>
    </xf>
    <xf numFmtId="164" fontId="6" fillId="0" borderId="4" xfId="2" applyNumberFormat="1" applyFont="1" applyBorder="1" applyAlignment="1">
      <alignment horizontal="right"/>
    </xf>
    <xf numFmtId="164" fontId="6" fillId="0" borderId="4" xfId="2" applyNumberFormat="1" applyFont="1" applyBorder="1" applyAlignment="1" applyProtection="1">
      <alignment horizontal="right"/>
      <protection locked="0"/>
    </xf>
    <xf numFmtId="164" fontId="7" fillId="0" borderId="6" xfId="2" applyNumberFormat="1" applyFont="1" applyBorder="1" applyAlignment="1">
      <alignment horizontal="right"/>
    </xf>
    <xf numFmtId="37" fontId="6" fillId="0" borderId="4" xfId="2" applyNumberFormat="1" applyFont="1" applyBorder="1" applyAlignment="1"/>
    <xf numFmtId="164" fontId="7" fillId="0" borderId="3" xfId="2" applyNumberFormat="1" applyFont="1" applyBorder="1" applyAlignment="1" applyProtection="1">
      <alignment horizontal="right"/>
      <protection locked="0"/>
    </xf>
    <xf numFmtId="164" fontId="7" fillId="0" borderId="4" xfId="2" applyNumberFormat="1" applyFont="1" applyBorder="1" applyAlignment="1" applyProtection="1">
      <alignment horizontal="right"/>
      <protection locked="0"/>
    </xf>
    <xf numFmtId="164" fontId="7" fillId="0" borderId="4" xfId="2" applyNumberFormat="1" applyFont="1" applyBorder="1" applyAlignment="1">
      <alignment horizontal="left"/>
    </xf>
    <xf numFmtId="0" fontId="7" fillId="0" borderId="3" xfId="2" applyFont="1" applyBorder="1"/>
    <xf numFmtId="0" fontId="9" fillId="0" borderId="4" xfId="0" applyNumberFormat="1" applyFont="1" applyBorder="1" applyAlignment="1">
      <alignment horizontal="left" wrapText="1" indent="2"/>
    </xf>
    <xf numFmtId="0" fontId="9" fillId="0" borderId="4" xfId="0" applyNumberFormat="1" applyFont="1" applyBorder="1" applyAlignment="1">
      <alignment horizontal="left" wrapText="1" indent="3"/>
    </xf>
    <xf numFmtId="164" fontId="6" fillId="0" borderId="4" xfId="2" applyNumberFormat="1" applyFont="1" applyBorder="1" applyAlignment="1">
      <alignment horizontal="left" indent="3"/>
    </xf>
    <xf numFmtId="3" fontId="16" fillId="0" borderId="9" xfId="4" applyNumberFormat="1" applyFont="1" applyBorder="1" applyAlignment="1">
      <alignment horizontal="centerContinuous"/>
    </xf>
    <xf numFmtId="0" fontId="16" fillId="0" borderId="5" xfId="4" applyFont="1" applyBorder="1" applyAlignment="1">
      <alignment horizontal="centerContinuous"/>
    </xf>
    <xf numFmtId="0" fontId="9" fillId="0" borderId="3" xfId="2" applyNumberFormat="1" applyFont="1" applyBorder="1" applyAlignment="1">
      <alignment horizontal="left" indent="3"/>
    </xf>
    <xf numFmtId="0" fontId="16" fillId="0" borderId="5" xfId="4" applyNumberFormat="1" applyFont="1" applyBorder="1" applyAlignment="1">
      <alignment horizontal="center"/>
    </xf>
    <xf numFmtId="3" fontId="16" fillId="0" borderId="5" xfId="4" applyNumberFormat="1" applyFont="1" applyBorder="1" applyAlignment="1">
      <alignment horizontal="center"/>
    </xf>
    <xf numFmtId="3" fontId="16" fillId="0" borderId="9" xfId="4" applyNumberFormat="1" applyFont="1" applyBorder="1" applyAlignment="1">
      <alignment horizontal="center"/>
    </xf>
    <xf numFmtId="9" fontId="16" fillId="0" borderId="5" xfId="4" applyNumberFormat="1" applyFont="1" applyBorder="1" applyAlignment="1">
      <alignment horizontal="center"/>
    </xf>
    <xf numFmtId="0" fontId="16" fillId="0" borderId="0" xfId="12" applyFont="1" applyBorder="1"/>
    <xf numFmtId="164" fontId="16" fillId="0" borderId="0" xfId="12" applyNumberFormat="1" applyFont="1" applyBorder="1"/>
    <xf numFmtId="0" fontId="22" fillId="0" borderId="0" xfId="12" applyFont="1" applyBorder="1"/>
    <xf numFmtId="0" fontId="22" fillId="0" borderId="0" xfId="12" applyNumberFormat="1" applyFont="1" applyBorder="1" applyAlignment="1">
      <alignment horizontal="left"/>
    </xf>
    <xf numFmtId="0" fontId="16" fillId="0" borderId="0" xfId="12" applyFont="1"/>
    <xf numFmtId="3" fontId="16" fillId="0" borderId="0" xfId="12" applyNumberFormat="1" applyFont="1"/>
    <xf numFmtId="0" fontId="22" fillId="0" borderId="0" xfId="12" applyFont="1"/>
    <xf numFmtId="0" fontId="16" fillId="0" borderId="0" xfId="12" applyFont="1" applyBorder="1" applyAlignment="1">
      <alignment vertical="top"/>
    </xf>
    <xf numFmtId="164" fontId="16" fillId="0" borderId="3" xfId="12" applyNumberFormat="1" applyFont="1" applyBorder="1" applyAlignment="1">
      <alignment vertical="top"/>
    </xf>
    <xf numFmtId="0" fontId="16" fillId="0" borderId="3" xfId="12" applyNumberFormat="1" applyFont="1" applyBorder="1" applyAlignment="1">
      <alignment horizontal="center" vertical="top"/>
    </xf>
    <xf numFmtId="164" fontId="16" fillId="0" borderId="4" xfId="12" applyNumberFormat="1" applyFont="1" applyBorder="1"/>
    <xf numFmtId="0" fontId="16" fillId="0" borderId="4" xfId="12" applyNumberFormat="1" applyFont="1" applyBorder="1" applyAlignment="1">
      <alignment horizontal="center"/>
    </xf>
    <xf numFmtId="0" fontId="16" fillId="0" borderId="0" xfId="12" applyFont="1" applyBorder="1" applyAlignment="1">
      <alignment vertical="center"/>
    </xf>
    <xf numFmtId="164" fontId="17" fillId="0" borderId="4" xfId="12" applyNumberFormat="1" applyFont="1" applyBorder="1" applyAlignment="1">
      <alignment vertical="center"/>
    </xf>
    <xf numFmtId="0" fontId="17" fillId="0" borderId="4" xfId="12" applyNumberFormat="1" applyFont="1" applyBorder="1" applyAlignment="1">
      <alignment horizontal="center" vertical="center"/>
    </xf>
    <xf numFmtId="0" fontId="22" fillId="0" borderId="5" xfId="12" applyNumberFormat="1" applyFont="1" applyBorder="1" applyAlignment="1">
      <alignment horizontal="center" vertical="center"/>
    </xf>
    <xf numFmtId="0" fontId="22" fillId="0" borderId="3" xfId="12" applyNumberFormat="1" applyFont="1" applyBorder="1" applyAlignment="1">
      <alignment horizontal="center" vertical="center" wrapText="1"/>
    </xf>
    <xf numFmtId="0" fontId="22" fillId="0" borderId="3" xfId="12" applyNumberFormat="1" applyFont="1" applyBorder="1" applyAlignment="1">
      <alignment horizontal="center" vertical="center"/>
    </xf>
    <xf numFmtId="0" fontId="22" fillId="0" borderId="3" xfId="12" applyFont="1" applyBorder="1" applyAlignment="1">
      <alignment horizontal="center" vertical="center"/>
    </xf>
    <xf numFmtId="0" fontId="16" fillId="0" borderId="6" xfId="12" applyFont="1" applyBorder="1" applyAlignment="1">
      <alignment horizontal="center" wrapText="1"/>
    </xf>
    <xf numFmtId="164" fontId="22" fillId="0" borderId="10" xfId="12" applyNumberFormat="1" applyFont="1" applyBorder="1" applyAlignment="1">
      <alignment horizontal="centerContinuous" vertical="center"/>
    </xf>
    <xf numFmtId="164" fontId="22" fillId="0" borderId="11" xfId="12" applyNumberFormat="1" applyFont="1" applyBorder="1" applyAlignment="1">
      <alignment horizontal="centerContinuous" vertical="center"/>
    </xf>
    <xf numFmtId="164" fontId="22" fillId="0" borderId="9" xfId="12" applyNumberFormat="1" applyFont="1" applyBorder="1" applyAlignment="1">
      <alignment horizontal="centerContinuous" vertical="center"/>
    </xf>
    <xf numFmtId="0" fontId="16" fillId="0" borderId="6" xfId="12" applyFont="1" applyBorder="1"/>
    <xf numFmtId="0" fontId="17" fillId="0" borderId="0" xfId="12" applyNumberFormat="1" applyFont="1" applyBorder="1" applyAlignment="1">
      <alignment horizontal="center"/>
    </xf>
    <xf numFmtId="0" fontId="16" fillId="0" borderId="1" xfId="12" applyFont="1" applyBorder="1"/>
    <xf numFmtId="0" fontId="16" fillId="0" borderId="0" xfId="12" applyFont="1" applyBorder="1" applyAlignment="1">
      <alignment horizontal="centerContinuous"/>
    </xf>
    <xf numFmtId="0" fontId="16" fillId="0" borderId="0" xfId="12" applyFont="1" applyAlignment="1">
      <alignment horizontal="centerContinuous"/>
    </xf>
    <xf numFmtId="0" fontId="17" fillId="0" borderId="0" xfId="13" applyNumberFormat="1" applyFont="1" applyBorder="1" applyAlignment="1">
      <alignment horizontal="centerContinuous"/>
    </xf>
    <xf numFmtId="0" fontId="17" fillId="0" borderId="0" xfId="12" applyNumberFormat="1" applyFont="1" applyBorder="1" applyAlignment="1">
      <alignment horizontal="centerContinuous"/>
    </xf>
    <xf numFmtId="0" fontId="16" fillId="0" borderId="0" xfId="13" applyFont="1" applyBorder="1"/>
    <xf numFmtId="164" fontId="16" fillId="0" borderId="0" xfId="13" applyNumberFormat="1" applyFont="1" applyBorder="1"/>
    <xf numFmtId="0" fontId="22" fillId="0" borderId="0" xfId="13" applyFont="1" applyBorder="1"/>
    <xf numFmtId="0" fontId="22" fillId="0" borderId="0" xfId="13" applyNumberFormat="1" applyFont="1" applyBorder="1" applyAlignment="1">
      <alignment horizontal="left"/>
    </xf>
    <xf numFmtId="0" fontId="16" fillId="0" borderId="0" xfId="13" applyFont="1"/>
    <xf numFmtId="3" fontId="16" fillId="0" borderId="0" xfId="13" applyNumberFormat="1" applyFont="1"/>
    <xf numFmtId="0" fontId="22" fillId="0" borderId="0" xfId="13" applyFont="1"/>
    <xf numFmtId="164" fontId="16" fillId="0" borderId="3" xfId="13" applyNumberFormat="1" applyFont="1" applyBorder="1" applyAlignment="1">
      <alignment vertical="top"/>
    </xf>
    <xf numFmtId="0" fontId="16" fillId="0" borderId="3" xfId="13" applyNumberFormat="1" applyFont="1" applyBorder="1" applyAlignment="1">
      <alignment horizontal="center" vertical="top"/>
    </xf>
    <xf numFmtId="164" fontId="16" fillId="0" borderId="4" xfId="13" applyNumberFormat="1" applyFont="1" applyBorder="1"/>
    <xf numFmtId="0" fontId="16" fillId="0" borderId="4" xfId="13" applyNumberFormat="1" applyFont="1" applyBorder="1" applyAlignment="1">
      <alignment horizontal="center"/>
    </xf>
    <xf numFmtId="164" fontId="17" fillId="0" borderId="4" xfId="13" applyNumberFormat="1" applyFont="1" applyBorder="1" applyAlignment="1">
      <alignment vertical="center"/>
    </xf>
    <xf numFmtId="0" fontId="17" fillId="0" borderId="4" xfId="13" applyNumberFormat="1" applyFont="1" applyBorder="1" applyAlignment="1">
      <alignment horizontal="center" vertical="center"/>
    </xf>
    <xf numFmtId="0" fontId="22" fillId="0" borderId="5" xfId="13" applyNumberFormat="1" applyFont="1" applyBorder="1" applyAlignment="1">
      <alignment horizontal="center" vertical="center"/>
    </xf>
    <xf numFmtId="0" fontId="22" fillId="0" borderId="3" xfId="13" applyNumberFormat="1" applyFont="1" applyBorder="1" applyAlignment="1">
      <alignment horizontal="center" vertical="center" wrapText="1"/>
    </xf>
    <xf numFmtId="0" fontId="22" fillId="0" borderId="3" xfId="13" applyNumberFormat="1" applyFont="1" applyBorder="1" applyAlignment="1">
      <alignment horizontal="center" vertical="center"/>
    </xf>
    <xf numFmtId="0" fontId="22" fillId="0" borderId="3" xfId="13" applyFont="1" applyBorder="1" applyAlignment="1">
      <alignment horizontal="center" vertical="center"/>
    </xf>
    <xf numFmtId="0" fontId="16" fillId="0" borderId="6" xfId="13" applyFont="1" applyBorder="1" applyAlignment="1">
      <alignment horizontal="center" wrapText="1"/>
    </xf>
    <xf numFmtId="164" fontId="22" fillId="0" borderId="10" xfId="13" applyNumberFormat="1" applyFont="1" applyBorder="1" applyAlignment="1">
      <alignment horizontal="centerContinuous" vertical="center"/>
    </xf>
    <xf numFmtId="164" fontId="22" fillId="0" borderId="11" xfId="13" applyNumberFormat="1" applyFont="1" applyBorder="1" applyAlignment="1">
      <alignment horizontal="centerContinuous" vertical="center"/>
    </xf>
    <xf numFmtId="164" fontId="22" fillId="0" borderId="9" xfId="13" applyNumberFormat="1" applyFont="1" applyBorder="1" applyAlignment="1">
      <alignment horizontal="centerContinuous" vertical="center"/>
    </xf>
    <xf numFmtId="0" fontId="16" fillId="0" borderId="6" xfId="13" applyFont="1" applyBorder="1"/>
    <xf numFmtId="0" fontId="17" fillId="0" borderId="0" xfId="13" applyNumberFormat="1" applyFont="1" applyBorder="1" applyAlignment="1">
      <alignment horizontal="center"/>
    </xf>
    <xf numFmtId="0" fontId="16" fillId="0" borderId="0" xfId="13" applyFont="1" applyBorder="1" applyAlignment="1">
      <alignment horizontal="centerContinuous"/>
    </xf>
    <xf numFmtId="0" fontId="16" fillId="0" borderId="0" xfId="13" applyFont="1" applyAlignment="1">
      <alignment horizontal="centerContinuous"/>
    </xf>
    <xf numFmtId="0" fontId="22" fillId="0" borderId="0" xfId="2" applyFont="1"/>
    <xf numFmtId="0" fontId="14" fillId="0" borderId="0" xfId="13" applyFont="1" applyBorder="1" applyAlignment="1">
      <alignment horizontal="center"/>
    </xf>
    <xf numFmtId="170" fontId="14" fillId="0" borderId="4" xfId="13" quotePrefix="1" applyNumberFormat="1" applyFont="1" applyBorder="1" applyAlignment="1">
      <alignment horizontal="center"/>
    </xf>
    <xf numFmtId="0" fontId="14" fillId="0" borderId="4" xfId="13" applyFont="1" applyBorder="1" applyAlignment="1">
      <alignment horizontal="center"/>
    </xf>
    <xf numFmtId="0" fontId="16" fillId="0" borderId="3" xfId="13" quotePrefix="1" applyFont="1" applyBorder="1" applyAlignment="1">
      <alignment horizontal="center" vertical="top"/>
    </xf>
    <xf numFmtId="170" fontId="16" fillId="0" borderId="3" xfId="13" quotePrefix="1" applyNumberFormat="1" applyFont="1" applyBorder="1" applyAlignment="1">
      <alignment horizontal="center" vertical="top"/>
    </xf>
    <xf numFmtId="0" fontId="16" fillId="0" borderId="3" xfId="13" applyFont="1" applyBorder="1" applyAlignment="1">
      <alignment horizontal="center" vertical="top"/>
    </xf>
    <xf numFmtId="170" fontId="16" fillId="0" borderId="4" xfId="13" quotePrefix="1" applyNumberFormat="1" applyFont="1" applyBorder="1" applyAlignment="1">
      <alignment horizontal="center"/>
    </xf>
    <xf numFmtId="0" fontId="16" fillId="0" borderId="4" xfId="13" quotePrefix="1" applyFont="1" applyBorder="1" applyAlignment="1">
      <alignment horizontal="center"/>
    </xf>
    <xf numFmtId="0" fontId="16" fillId="0" borderId="4" xfId="13" applyFont="1" applyBorder="1" applyAlignment="1">
      <alignment horizontal="center"/>
    </xf>
    <xf numFmtId="0" fontId="22" fillId="0" borderId="3" xfId="13" applyFont="1" applyBorder="1" applyAlignment="1">
      <alignment horizontal="center" vertical="center" wrapText="1"/>
    </xf>
    <xf numFmtId="0" fontId="16" fillId="0" borderId="0" xfId="13" applyNumberFormat="1" applyFont="1" applyBorder="1"/>
    <xf numFmtId="0" fontId="16" fillId="0" borderId="12" xfId="13" quotePrefix="1" applyFont="1" applyBorder="1" applyAlignment="1">
      <alignment horizontal="center" vertical="top"/>
    </xf>
    <xf numFmtId="0" fontId="16" fillId="0" borderId="7" xfId="13" quotePrefix="1" applyFont="1" applyBorder="1" applyAlignment="1">
      <alignment horizontal="center"/>
    </xf>
    <xf numFmtId="170" fontId="16" fillId="0" borderId="7" xfId="13" quotePrefix="1" applyNumberFormat="1" applyFont="1" applyBorder="1" applyAlignment="1">
      <alignment horizontal="center"/>
    </xf>
    <xf numFmtId="0" fontId="6" fillId="0" borderId="0" xfId="5" applyFont="1"/>
    <xf numFmtId="0" fontId="6" fillId="0" borderId="0" xfId="5" applyFont="1" applyBorder="1"/>
    <xf numFmtId="164" fontId="6" fillId="0" borderId="0" xfId="5" applyNumberFormat="1" applyFont="1" applyBorder="1"/>
    <xf numFmtId="0" fontId="21" fillId="0" borderId="0" xfId="5" applyNumberFormat="1" applyFont="1" applyBorder="1"/>
    <xf numFmtId="0" fontId="6" fillId="0" borderId="0" xfId="5" applyNumberFormat="1" applyFont="1" applyBorder="1" applyAlignment="1">
      <alignment horizontal="left"/>
    </xf>
    <xf numFmtId="0" fontId="6" fillId="0" borderId="0" xfId="5" applyNumberFormat="1" applyFont="1" applyBorder="1" applyAlignment="1">
      <alignment horizontal="right"/>
    </xf>
    <xf numFmtId="0" fontId="14" fillId="0" borderId="0" xfId="5"/>
    <xf numFmtId="0" fontId="6" fillId="0" borderId="0" xfId="5" applyNumberFormat="1" applyFont="1" applyBorder="1"/>
    <xf numFmtId="164" fontId="6" fillId="0" borderId="12" xfId="5" quotePrefix="1" applyNumberFormat="1" applyFont="1" applyBorder="1" applyAlignment="1">
      <alignment horizontal="right"/>
    </xf>
    <xf numFmtId="164" fontId="6" fillId="0" borderId="1" xfId="5" quotePrefix="1" applyNumberFormat="1" applyFont="1" applyBorder="1" applyAlignment="1">
      <alignment horizontal="right"/>
    </xf>
    <xf numFmtId="164" fontId="6" fillId="0" borderId="8" xfId="5" applyNumberFormat="1" applyFont="1" applyBorder="1"/>
    <xf numFmtId="164" fontId="6" fillId="0" borderId="1" xfId="5" applyNumberFormat="1" applyFont="1" applyBorder="1"/>
    <xf numFmtId="164" fontId="6" fillId="0" borderId="3" xfId="5" applyNumberFormat="1" applyFont="1" applyBorder="1"/>
    <xf numFmtId="0" fontId="6" fillId="0" borderId="3" xfId="5" applyNumberFormat="1" applyFont="1" applyBorder="1" applyAlignment="1">
      <alignment horizontal="left" indent="2"/>
    </xf>
    <xf numFmtId="164" fontId="6" fillId="0" borderId="7" xfId="5" quotePrefix="1" applyNumberFormat="1" applyFont="1" applyBorder="1" applyAlignment="1">
      <alignment horizontal="right"/>
    </xf>
    <xf numFmtId="164" fontId="6" fillId="0" borderId="0" xfId="5" quotePrefix="1" applyNumberFormat="1" applyFont="1" applyBorder="1" applyAlignment="1">
      <alignment horizontal="right"/>
    </xf>
    <xf numFmtId="164" fontId="6" fillId="0" borderId="2" xfId="5" applyNumberFormat="1" applyFont="1" applyBorder="1"/>
    <xf numFmtId="164" fontId="6" fillId="0" borderId="4" xfId="5" applyNumberFormat="1" applyFont="1" applyBorder="1"/>
    <xf numFmtId="0" fontId="6" fillId="0" borderId="4" xfId="5" applyNumberFormat="1" applyFont="1" applyBorder="1" applyAlignment="1">
      <alignment horizontal="left" indent="2"/>
    </xf>
    <xf numFmtId="0" fontId="7" fillId="0" borderId="0" xfId="5" applyFont="1" applyBorder="1"/>
    <xf numFmtId="164" fontId="7" fillId="0" borderId="0" xfId="5" applyNumberFormat="1" applyFont="1" applyBorder="1"/>
    <xf numFmtId="164" fontId="7" fillId="0" borderId="13" xfId="5" applyNumberFormat="1" applyFont="1" applyBorder="1"/>
    <xf numFmtId="164" fontId="7" fillId="0" borderId="14" xfId="5" applyNumberFormat="1" applyFont="1" applyBorder="1"/>
    <xf numFmtId="164" fontId="7" fillId="0" borderId="15" xfId="5" applyNumberFormat="1" applyFont="1" applyBorder="1"/>
    <xf numFmtId="164" fontId="7" fillId="0" borderId="6" xfId="5" applyNumberFormat="1" applyFont="1" applyBorder="1"/>
    <xf numFmtId="0" fontId="7" fillId="0" borderId="4" xfId="5" quotePrefix="1" applyNumberFormat="1" applyFont="1" applyBorder="1" applyAlignment="1">
      <alignment horizontal="left"/>
    </xf>
    <xf numFmtId="164" fontId="7" fillId="0" borderId="7" xfId="5" quotePrefix="1" applyNumberFormat="1" applyFont="1" applyBorder="1" applyAlignment="1">
      <alignment horizontal="right" vertical="center"/>
    </xf>
    <xf numFmtId="164" fontId="7" fillId="0" borderId="0" xfId="5" quotePrefix="1" applyNumberFormat="1" applyFont="1" applyBorder="1" applyAlignment="1">
      <alignment horizontal="right" vertical="center"/>
    </xf>
    <xf numFmtId="164" fontId="7" fillId="0" borderId="2" xfId="5" applyNumberFormat="1" applyFont="1" applyBorder="1" applyAlignment="1">
      <alignment vertical="center"/>
    </xf>
    <xf numFmtId="164" fontId="7" fillId="0" borderId="0" xfId="5" applyNumberFormat="1" applyFont="1" applyBorder="1" applyAlignment="1">
      <alignment vertical="center"/>
    </xf>
    <xf numFmtId="164" fontId="7" fillId="0" borderId="4" xfId="5" applyNumberFormat="1" applyFont="1" applyBorder="1" applyAlignment="1">
      <alignment vertical="center"/>
    </xf>
    <xf numFmtId="0" fontId="7" fillId="0" borderId="3" xfId="5" applyNumberFormat="1" applyFont="1" applyBorder="1" applyAlignment="1">
      <alignment horizontal="left" vertical="center"/>
    </xf>
    <xf numFmtId="0" fontId="6" fillId="0" borderId="4" xfId="5" applyNumberFormat="1" applyFont="1" applyBorder="1" applyAlignment="1">
      <alignment horizontal="left" indent="3"/>
    </xf>
    <xf numFmtId="164" fontId="6" fillId="0" borderId="7" xfId="5" applyNumberFormat="1" applyFont="1" applyBorder="1"/>
    <xf numFmtId="171" fontId="7" fillId="0" borderId="0" xfId="5" applyNumberFormat="1" applyFont="1" applyBorder="1"/>
    <xf numFmtId="171" fontId="7" fillId="0" borderId="0" xfId="5" applyNumberFormat="1" applyFont="1" applyBorder="1" applyAlignment="1">
      <alignment horizontal="left"/>
    </xf>
    <xf numFmtId="164" fontId="7" fillId="0" borderId="7" xfId="5" applyNumberFormat="1" applyFont="1" applyBorder="1" applyAlignment="1">
      <alignment horizontal="right"/>
    </xf>
    <xf numFmtId="164" fontId="7" fillId="0" borderId="0" xfId="5" applyNumberFormat="1" applyFont="1" applyBorder="1" applyAlignment="1">
      <alignment horizontal="right"/>
    </xf>
    <xf numFmtId="164" fontId="7" fillId="0" borderId="2" xfId="5" applyNumberFormat="1" applyFont="1" applyBorder="1" applyAlignment="1">
      <alignment horizontal="right"/>
    </xf>
    <xf numFmtId="164" fontId="7" fillId="0" borderId="6" xfId="5" applyNumberFormat="1" applyFont="1" applyFill="1" applyBorder="1" applyAlignment="1">
      <alignment horizontal="right"/>
    </xf>
    <xf numFmtId="164" fontId="7" fillId="0" borderId="15" xfId="5" applyNumberFormat="1" applyFont="1" applyFill="1" applyBorder="1" applyAlignment="1">
      <alignment horizontal="right"/>
    </xf>
    <xf numFmtId="171" fontId="7" fillId="0" borderId="6" xfId="5" applyNumberFormat="1" applyFont="1" applyBorder="1" applyAlignment="1">
      <alignment horizontal="left"/>
    </xf>
    <xf numFmtId="0" fontId="6" fillId="0" borderId="12" xfId="5" applyNumberFormat="1" applyFont="1" applyBorder="1" applyAlignment="1">
      <alignment horizontal="center" vertical="center"/>
    </xf>
    <xf numFmtId="0" fontId="6" fillId="0" borderId="1" xfId="5" applyNumberFormat="1" applyFont="1" applyBorder="1" applyAlignment="1">
      <alignment horizontal="center" vertical="center"/>
    </xf>
    <xf numFmtId="0" fontId="6" fillId="0" borderId="8" xfId="5" applyNumberFormat="1" applyFont="1" applyBorder="1" applyAlignment="1">
      <alignment horizontal="center" vertical="center"/>
    </xf>
    <xf numFmtId="0" fontId="6" fillId="0" borderId="8" xfId="5" applyNumberFormat="1" applyFont="1" applyBorder="1" applyAlignment="1">
      <alignment horizontal="centerContinuous" vertical="center"/>
    </xf>
    <xf numFmtId="0" fontId="6" fillId="0" borderId="4" xfId="5" applyNumberFormat="1" applyFont="1" applyBorder="1" applyAlignment="1">
      <alignment horizontal="centerContinuous" vertical="center"/>
    </xf>
    <xf numFmtId="0" fontId="6" fillId="0" borderId="3" xfId="5" applyNumberFormat="1" applyFont="1" applyBorder="1" applyAlignment="1">
      <alignment horizontal="center" vertical="top" wrapText="1"/>
    </xf>
    <xf numFmtId="0" fontId="6" fillId="0" borderId="3" xfId="5" applyNumberFormat="1" applyFont="1" applyBorder="1" applyAlignment="1">
      <alignment horizontal="left" vertical="top"/>
    </xf>
    <xf numFmtId="0" fontId="6" fillId="0" borderId="10" xfId="5" applyNumberFormat="1" applyFont="1" applyBorder="1" applyAlignment="1">
      <alignment horizontal="centerContinuous"/>
    </xf>
    <xf numFmtId="0" fontId="6" fillId="0" borderId="11" xfId="5" applyFont="1" applyBorder="1" applyAlignment="1">
      <alignment horizontal="centerContinuous"/>
    </xf>
    <xf numFmtId="0" fontId="6" fillId="0" borderId="9" xfId="5" applyFont="1" applyBorder="1" applyAlignment="1">
      <alignment horizontal="centerContinuous"/>
    </xf>
    <xf numFmtId="0" fontId="6" fillId="0" borderId="6" xfId="5" applyNumberFormat="1" applyFont="1" applyBorder="1" applyAlignment="1">
      <alignment horizontal="center"/>
    </xf>
    <xf numFmtId="0" fontId="6" fillId="0" borderId="6" xfId="5" applyNumberFormat="1" applyFont="1" applyBorder="1"/>
    <xf numFmtId="0" fontId="23" fillId="0" borderId="0" xfId="5" applyNumberFormat="1" applyFont="1" applyBorder="1"/>
    <xf numFmtId="0" fontId="7" fillId="0" borderId="0" xfId="5" applyFont="1" applyBorder="1" applyAlignment="1">
      <alignment horizontal="centerContinuous"/>
    </xf>
    <xf numFmtId="0" fontId="6" fillId="0" borderId="0" xfId="5" applyFont="1" applyBorder="1" applyAlignment="1">
      <alignment horizontal="centerContinuous"/>
    </xf>
    <xf numFmtId="0" fontId="7" fillId="0" borderId="0" xfId="5" applyNumberFormat="1" applyFont="1" applyBorder="1" applyAlignment="1">
      <alignment horizontal="centerContinuous"/>
    </xf>
    <xf numFmtId="0" fontId="5" fillId="0" borderId="0" xfId="5" applyFont="1" applyAlignment="1">
      <alignment horizontal="centerContinuous"/>
    </xf>
    <xf numFmtId="15" fontId="7" fillId="0" borderId="0" xfId="5" applyNumberFormat="1" applyFont="1" applyBorder="1" applyAlignment="1">
      <alignment horizontal="centerContinuous"/>
    </xf>
    <xf numFmtId="0" fontId="11" fillId="0" borderId="0" xfId="14" applyFont="1"/>
    <xf numFmtId="0" fontId="8" fillId="0" borderId="0" xfId="14"/>
    <xf numFmtId="0" fontId="11" fillId="0" borderId="0" xfId="14" applyNumberFormat="1" applyFont="1" applyBorder="1" applyAlignment="1">
      <alignment horizontal="left"/>
    </xf>
    <xf numFmtId="164" fontId="11" fillId="0" borderId="0" xfId="14" applyNumberFormat="1" applyFont="1" applyBorder="1"/>
    <xf numFmtId="3" fontId="11" fillId="0" borderId="0" xfId="14" applyNumberFormat="1" applyFont="1" applyBorder="1" applyAlignment="1"/>
    <xf numFmtId="3" fontId="11" fillId="0" borderId="0" xfId="14" applyNumberFormat="1" applyFont="1" applyBorder="1"/>
    <xf numFmtId="0" fontId="11" fillId="0" borderId="0" xfId="14" applyFont="1" applyBorder="1"/>
    <xf numFmtId="0" fontId="21" fillId="0" borderId="0" xfId="14" applyNumberFormat="1" applyFont="1" applyBorder="1"/>
    <xf numFmtId="3" fontId="11" fillId="0" borderId="3" xfId="14" applyNumberFormat="1" applyFont="1" applyBorder="1"/>
    <xf numFmtId="3" fontId="11" fillId="0" borderId="3" xfId="14" applyNumberFormat="1" applyFont="1" applyFill="1" applyBorder="1" applyAlignment="1">
      <alignment horizontal="right"/>
    </xf>
    <xf numFmtId="0" fontId="11" fillId="0" borderId="3" xfId="14" applyNumberFormat="1" applyFont="1" applyBorder="1" applyAlignment="1">
      <alignment horizontal="left" indent="2"/>
    </xf>
    <xf numFmtId="3" fontId="11" fillId="0" borderId="4" xfId="14" applyNumberFormat="1" applyFont="1" applyBorder="1"/>
    <xf numFmtId="3" fontId="11" fillId="0" borderId="4" xfId="14" applyNumberFormat="1" applyFont="1" applyFill="1" applyBorder="1" applyAlignment="1">
      <alignment horizontal="right"/>
    </xf>
    <xf numFmtId="0" fontId="11" fillId="0" borderId="4" xfId="14" applyNumberFormat="1" applyFont="1" applyBorder="1" applyAlignment="1">
      <alignment horizontal="left" indent="2"/>
    </xf>
    <xf numFmtId="3" fontId="11" fillId="0" borderId="4" xfId="14" applyNumberFormat="1" applyFont="1" applyBorder="1" applyAlignment="1">
      <alignment horizontal="right"/>
    </xf>
    <xf numFmtId="3" fontId="12" fillId="0" borderId="4" xfId="14" applyNumberFormat="1" applyFont="1" applyBorder="1"/>
    <xf numFmtId="0" fontId="12" fillId="0" borderId="4" xfId="14" applyNumberFormat="1" applyFont="1" applyBorder="1" applyAlignment="1">
      <alignment horizontal="left"/>
    </xf>
    <xf numFmtId="3" fontId="12" fillId="0" borderId="3" xfId="14" applyNumberFormat="1" applyFont="1" applyBorder="1" applyAlignment="1">
      <alignment horizontal="right"/>
    </xf>
    <xf numFmtId="3" fontId="12" fillId="0" borderId="3" xfId="14" applyNumberFormat="1" applyFont="1" applyBorder="1"/>
    <xf numFmtId="0" fontId="12" fillId="0" borderId="3" xfId="14" applyNumberFormat="1" applyFont="1" applyBorder="1" applyAlignment="1"/>
    <xf numFmtId="3" fontId="7" fillId="0" borderId="4" xfId="14" applyNumberFormat="1" applyFont="1" applyFill="1" applyBorder="1" applyAlignment="1">
      <alignment horizontal="right"/>
    </xf>
    <xf numFmtId="0" fontId="11" fillId="0" borderId="4" xfId="14" applyNumberFormat="1" applyFont="1" applyBorder="1" applyAlignment="1">
      <alignment horizontal="left" indent="3"/>
    </xf>
    <xf numFmtId="164" fontId="6" fillId="0" borderId="4" xfId="14" applyNumberFormat="1" applyFont="1" applyBorder="1"/>
    <xf numFmtId="3" fontId="6" fillId="0" borderId="4" xfId="14" applyNumberFormat="1" applyFont="1" applyFill="1" applyBorder="1" applyAlignment="1">
      <alignment horizontal="right"/>
    </xf>
    <xf numFmtId="0" fontId="6" fillId="0" borderId="4" xfId="14" applyNumberFormat="1" applyFont="1" applyBorder="1" applyAlignment="1">
      <alignment horizontal="left" indent="2"/>
    </xf>
    <xf numFmtId="3" fontId="12" fillId="0" borderId="4" xfId="14" applyNumberFormat="1" applyFont="1" applyFill="1" applyBorder="1" applyAlignment="1">
      <alignment horizontal="right"/>
    </xf>
    <xf numFmtId="0" fontId="11" fillId="0" borderId="5" xfId="14" applyFont="1" applyBorder="1" applyAlignment="1">
      <alignment horizontal="center" vertical="center"/>
    </xf>
    <xf numFmtId="0" fontId="11" fillId="0" borderId="5" xfId="14" applyNumberFormat="1" applyFont="1" applyBorder="1" applyAlignment="1">
      <alignment horizontal="center" vertical="center"/>
    </xf>
    <xf numFmtId="0" fontId="11" fillId="0" borderId="0" xfId="14" applyFont="1" applyBorder="1" applyAlignment="1">
      <alignment horizontal="centerContinuous"/>
    </xf>
    <xf numFmtId="3" fontId="11" fillId="0" borderId="0" xfId="14" applyNumberFormat="1" applyFont="1" applyBorder="1" applyAlignment="1">
      <alignment horizontal="centerContinuous"/>
    </xf>
    <xf numFmtId="0" fontId="11" fillId="0" borderId="0" xfId="14" applyFont="1" applyAlignment="1">
      <alignment horizontal="centerContinuous"/>
    </xf>
    <xf numFmtId="0" fontId="12" fillId="0" borderId="0" xfId="14" applyNumberFormat="1" applyFont="1" applyBorder="1" applyAlignment="1">
      <alignment horizontal="centerContinuous"/>
    </xf>
    <xf numFmtId="3" fontId="11" fillId="0" borderId="0" xfId="14" applyNumberFormat="1" applyFont="1" applyBorder="1" applyAlignment="1">
      <alignment horizontal="left"/>
    </xf>
    <xf numFmtId="0" fontId="11" fillId="0" borderId="0" xfId="14" applyNumberFormat="1" applyFont="1" applyBorder="1" applyAlignment="1">
      <alignment horizontal="right"/>
    </xf>
    <xf numFmtId="3" fontId="11" fillId="0" borderId="0" xfId="14" applyNumberFormat="1" applyFont="1" applyFill="1" applyBorder="1" applyAlignment="1">
      <alignment horizontal="right"/>
    </xf>
    <xf numFmtId="0" fontId="8" fillId="0" borderId="0" xfId="14" applyBorder="1"/>
    <xf numFmtId="0" fontId="12" fillId="0" borderId="3" xfId="14" applyNumberFormat="1" applyFont="1" applyBorder="1" applyAlignment="1">
      <alignment horizontal="left"/>
    </xf>
    <xf numFmtId="0" fontId="12" fillId="0" borderId="0" xfId="14" applyFont="1" applyBorder="1" applyAlignment="1">
      <alignment horizontal="centerContinuous"/>
    </xf>
    <xf numFmtId="0" fontId="11" fillId="0" borderId="0" xfId="16" applyFont="1"/>
    <xf numFmtId="169" fontId="11" fillId="0" borderId="0" xfId="16" applyNumberFormat="1" applyFont="1"/>
    <xf numFmtId="164" fontId="11" fillId="0" borderId="0" xfId="16" applyNumberFormat="1" applyFont="1"/>
    <xf numFmtId="0" fontId="11" fillId="0" borderId="0" xfId="16" applyFont="1" applyBorder="1"/>
    <xf numFmtId="169" fontId="11" fillId="0" borderId="0" xfId="16" applyNumberFormat="1" applyFont="1" applyBorder="1"/>
    <xf numFmtId="164" fontId="11" fillId="0" borderId="0" xfId="16" applyNumberFormat="1" applyFont="1" applyBorder="1"/>
    <xf numFmtId="169" fontId="6" fillId="0" borderId="0" xfId="16" applyNumberFormat="1" applyFont="1" applyBorder="1" applyAlignment="1">
      <alignment wrapText="1"/>
    </xf>
    <xf numFmtId="0" fontId="11" fillId="0" borderId="0" xfId="16" applyNumberFormat="1" applyFont="1" applyBorder="1" applyAlignment="1">
      <alignment horizontal="left"/>
    </xf>
    <xf numFmtId="169" fontId="11" fillId="0" borderId="3" xfId="16" applyNumberFormat="1" applyFont="1" applyBorder="1"/>
    <xf numFmtId="164" fontId="11" fillId="0" borderId="3" xfId="16" applyNumberFormat="1" applyFont="1" applyBorder="1"/>
    <xf numFmtId="169" fontId="6" fillId="0" borderId="3" xfId="16" applyNumberFormat="1" applyFont="1" applyBorder="1" applyAlignment="1">
      <alignment wrapText="1"/>
    </xf>
    <xf numFmtId="0" fontId="11" fillId="0" borderId="3" xfId="16" applyNumberFormat="1" applyFont="1" applyBorder="1" applyAlignment="1">
      <alignment horizontal="left" indent="2"/>
    </xf>
    <xf numFmtId="169" fontId="6" fillId="0" borderId="4" xfId="16" applyNumberFormat="1" applyFont="1" applyBorder="1" applyAlignment="1">
      <alignment horizontal="right" wrapText="1"/>
    </xf>
    <xf numFmtId="164" fontId="11" fillId="0" borderId="4" xfId="16" applyNumberFormat="1" applyFont="1" applyBorder="1"/>
    <xf numFmtId="169" fontId="6" fillId="0" borderId="4" xfId="3" applyNumberFormat="1" applyFont="1" applyBorder="1" applyAlignment="1">
      <alignment horizontal="right" wrapText="1"/>
    </xf>
    <xf numFmtId="0" fontId="11" fillId="0" borderId="4" xfId="16" applyNumberFormat="1" applyFont="1" applyBorder="1" applyAlignment="1">
      <alignment horizontal="left" indent="2"/>
    </xf>
    <xf numFmtId="169" fontId="11" fillId="0" borderId="4" xfId="16" applyNumberFormat="1" applyFont="1" applyBorder="1"/>
    <xf numFmtId="169" fontId="6" fillId="0" borderId="4" xfId="16" applyNumberFormat="1" applyFont="1" applyBorder="1" applyAlignment="1">
      <alignment wrapText="1"/>
    </xf>
    <xf numFmtId="169" fontId="7" fillId="0" borderId="4" xfId="16" applyNumberFormat="1" applyFont="1" applyBorder="1"/>
    <xf numFmtId="164" fontId="7" fillId="0" borderId="4" xfId="16" applyNumberFormat="1" applyFont="1" applyBorder="1"/>
    <xf numFmtId="164" fontId="12" fillId="0" borderId="4" xfId="16" applyNumberFormat="1" applyFont="1" applyBorder="1"/>
    <xf numFmtId="169" fontId="12" fillId="0" borderId="4" xfId="16" applyNumberFormat="1" applyFont="1" applyBorder="1" applyAlignment="1">
      <alignment wrapText="1"/>
    </xf>
    <xf numFmtId="0" fontId="12" fillId="0" borderId="4" xfId="16" applyNumberFormat="1" applyFont="1" applyBorder="1" applyAlignment="1">
      <alignment horizontal="left"/>
    </xf>
    <xf numFmtId="169" fontId="7" fillId="0" borderId="3" xfId="16" applyNumberFormat="1" applyFont="1" applyBorder="1"/>
    <xf numFmtId="164" fontId="7" fillId="0" borderId="3" xfId="16" applyNumberFormat="1" applyFont="1" applyBorder="1"/>
    <xf numFmtId="164" fontId="7" fillId="0" borderId="3" xfId="5" applyNumberFormat="1" applyFont="1" applyBorder="1"/>
    <xf numFmtId="169" fontId="7" fillId="0" borderId="3" xfId="16" applyNumberFormat="1" applyFont="1" applyBorder="1" applyAlignment="1">
      <alignment wrapText="1"/>
    </xf>
    <xf numFmtId="0" fontId="12" fillId="0" borderId="3" xfId="16" applyNumberFormat="1" applyFont="1" applyBorder="1" applyAlignment="1">
      <alignment horizontal="left"/>
    </xf>
    <xf numFmtId="0" fontId="11" fillId="0" borderId="4" xfId="16" applyNumberFormat="1" applyFont="1" applyBorder="1" applyAlignment="1">
      <alignment horizontal="left" indent="3"/>
    </xf>
    <xf numFmtId="169" fontId="7" fillId="0" borderId="6" xfId="16" applyNumberFormat="1" applyFont="1" applyBorder="1"/>
    <xf numFmtId="169" fontId="11" fillId="0" borderId="5" xfId="16" applyNumberFormat="1" applyFont="1" applyBorder="1" applyAlignment="1">
      <alignment horizontal="center" wrapText="1"/>
    </xf>
    <xf numFmtId="0" fontId="11" fillId="0" borderId="3" xfId="16" applyFont="1" applyBorder="1" applyAlignment="1">
      <alignment horizontal="center"/>
    </xf>
    <xf numFmtId="0" fontId="11" fillId="0" borderId="5" xfId="16" applyFont="1" applyBorder="1" applyAlignment="1">
      <alignment horizontal="center" wrapText="1"/>
    </xf>
    <xf numFmtId="0" fontId="11" fillId="0" borderId="5" xfId="16" applyNumberFormat="1" applyFont="1" applyBorder="1" applyAlignment="1">
      <alignment horizontal="center"/>
    </xf>
    <xf numFmtId="0" fontId="11" fillId="0" borderId="5" xfId="16" applyFont="1" applyBorder="1" applyAlignment="1">
      <alignment horizontal="center"/>
    </xf>
    <xf numFmtId="0" fontId="11" fillId="0" borderId="3" xfId="16" applyNumberFormat="1" applyFont="1" applyBorder="1" applyAlignment="1">
      <alignment horizontal="center"/>
    </xf>
    <xf numFmtId="169" fontId="11" fillId="0" borderId="5" xfId="16" applyNumberFormat="1" applyFont="1" applyBorder="1" applyAlignment="1">
      <alignment horizontal="centerContinuous"/>
    </xf>
    <xf numFmtId="0" fontId="11" fillId="0" borderId="10" xfId="16" applyFont="1" applyBorder="1" applyAlignment="1">
      <alignment horizontal="centerContinuous"/>
    </xf>
    <xf numFmtId="0" fontId="11" fillId="0" borderId="13" xfId="16" applyFont="1" applyBorder="1" applyAlignment="1">
      <alignment horizontal="centerContinuous"/>
    </xf>
    <xf numFmtId="0" fontId="11" fillId="0" borderId="9" xfId="16" applyNumberFormat="1" applyFont="1" applyBorder="1" applyAlignment="1">
      <alignment horizontal="centerContinuous"/>
    </xf>
    <xf numFmtId="169" fontId="11" fillId="0" borderId="11" xfId="16" applyNumberFormat="1" applyFont="1" applyBorder="1" applyAlignment="1">
      <alignment horizontal="centerContinuous"/>
    </xf>
    <xf numFmtId="0" fontId="11" fillId="0" borderId="11" xfId="16" applyNumberFormat="1" applyFont="1" applyBorder="1" applyAlignment="1">
      <alignment horizontal="centerContinuous" wrapText="1"/>
    </xf>
    <xf numFmtId="0" fontId="8" fillId="0" borderId="6" xfId="16" applyBorder="1"/>
    <xf numFmtId="0" fontId="12" fillId="0" borderId="0" xfId="16" applyNumberFormat="1" applyFont="1" applyBorder="1"/>
    <xf numFmtId="0" fontId="12" fillId="0" borderId="0" xfId="16" applyFont="1"/>
    <xf numFmtId="169" fontId="12" fillId="0" borderId="0" xfId="16" applyNumberFormat="1" applyFont="1" applyAlignment="1">
      <alignment horizontal="centerContinuous"/>
    </xf>
    <xf numFmtId="0" fontId="12" fillId="0" borderId="0" xfId="16" applyFont="1" applyAlignment="1">
      <alignment horizontal="centerContinuous"/>
    </xf>
    <xf numFmtId="169" fontId="11" fillId="0" borderId="0" xfId="16" applyNumberFormat="1" applyFont="1" applyBorder="1" applyAlignment="1">
      <alignment horizontal="left"/>
    </xf>
    <xf numFmtId="169" fontId="6" fillId="0" borderId="0" xfId="16" applyNumberFormat="1" applyFont="1" applyBorder="1"/>
    <xf numFmtId="164" fontId="6" fillId="0" borderId="0" xfId="16" applyNumberFormat="1" applyFont="1" applyBorder="1"/>
    <xf numFmtId="169" fontId="6" fillId="0" borderId="3" xfId="16" applyNumberFormat="1" applyFont="1" applyBorder="1" applyAlignment="1">
      <alignment horizontal="right"/>
    </xf>
    <xf numFmtId="164" fontId="6" fillId="0" borderId="3" xfId="16" applyNumberFormat="1" applyFont="1" applyBorder="1"/>
    <xf numFmtId="164" fontId="6" fillId="0" borderId="4" xfId="16" applyNumberFormat="1" applyFont="1" applyBorder="1"/>
    <xf numFmtId="169" fontId="6" fillId="0" borderId="4" xfId="16" applyNumberFormat="1" applyFont="1" applyBorder="1"/>
    <xf numFmtId="164" fontId="12" fillId="0" borderId="3" xfId="16" applyNumberFormat="1" applyFont="1" applyBorder="1"/>
    <xf numFmtId="169" fontId="12" fillId="0" borderId="4" xfId="16" applyNumberFormat="1" applyFont="1" applyBorder="1"/>
    <xf numFmtId="169" fontId="11" fillId="0" borderId="10" xfId="16" applyNumberFormat="1" applyFont="1" applyBorder="1" applyAlignment="1">
      <alignment horizontal="centerContinuous"/>
    </xf>
    <xf numFmtId="0" fontId="11" fillId="0" borderId="11" xfId="16" applyFont="1" applyBorder="1" applyAlignment="1">
      <alignment horizontal="centerContinuous"/>
    </xf>
    <xf numFmtId="0" fontId="8" fillId="0" borderId="14" xfId="16" applyBorder="1" applyAlignment="1">
      <alignment horizontal="centerContinuous"/>
    </xf>
    <xf numFmtId="0" fontId="11" fillId="0" borderId="0" xfId="16" applyNumberFormat="1" applyFont="1" applyBorder="1" applyAlignment="1">
      <alignment horizontal="centerContinuous"/>
    </xf>
    <xf numFmtId="169" fontId="11" fillId="0" borderId="0" xfId="16" applyNumberFormat="1" applyFont="1" applyBorder="1" applyAlignment="1">
      <alignment horizontal="centerContinuous"/>
    </xf>
    <xf numFmtId="169" fontId="11" fillId="0" borderId="0" xfId="16" applyNumberFormat="1" applyFont="1" applyAlignment="1">
      <alignment horizontal="centerContinuous"/>
    </xf>
    <xf numFmtId="0" fontId="11" fillId="0" borderId="0" xfId="16" applyFont="1" applyAlignment="1">
      <alignment horizontal="centerContinuous"/>
    </xf>
    <xf numFmtId="0" fontId="12" fillId="0" borderId="0" xfId="16" applyNumberFormat="1" applyFont="1" applyBorder="1" applyAlignment="1">
      <alignment horizontal="centerContinuous"/>
    </xf>
    <xf numFmtId="0" fontId="6" fillId="0" borderId="0" xfId="16" applyFont="1"/>
    <xf numFmtId="0" fontId="8" fillId="0" borderId="0" xfId="16"/>
    <xf numFmtId="0" fontId="6" fillId="0" borderId="0" xfId="16" applyFont="1" applyBorder="1"/>
    <xf numFmtId="164" fontId="7" fillId="0" borderId="2" xfId="16" applyNumberFormat="1" applyFont="1" applyBorder="1"/>
    <xf numFmtId="164" fontId="6" fillId="0" borderId="3" xfId="17" applyNumberFormat="1" applyFont="1" applyBorder="1"/>
    <xf numFmtId="0" fontId="6" fillId="0" borderId="3" xfId="16" applyNumberFormat="1" applyFont="1" applyBorder="1" applyAlignment="1">
      <alignment horizontal="left"/>
    </xf>
    <xf numFmtId="3" fontId="6" fillId="0" borderId="2" xfId="16" applyNumberFormat="1" applyFont="1" applyBorder="1" applyAlignment="1">
      <alignment horizontal="right"/>
    </xf>
    <xf numFmtId="3" fontId="6" fillId="0" borderId="4" xfId="16" applyNumberFormat="1" applyFont="1" applyBorder="1" applyAlignment="1">
      <alignment horizontal="right"/>
    </xf>
    <xf numFmtId="164" fontId="6" fillId="0" borderId="4" xfId="16" applyNumberFormat="1" applyFont="1" applyBorder="1" applyAlignment="1"/>
    <xf numFmtId="164" fontId="6" fillId="0" borderId="4" xfId="17" applyNumberFormat="1" applyFont="1" applyBorder="1" applyAlignment="1"/>
    <xf numFmtId="0" fontId="6" fillId="0" borderId="4" xfId="16" applyNumberFormat="1" applyFont="1" applyBorder="1" applyAlignment="1">
      <alignment horizontal="left"/>
    </xf>
    <xf numFmtId="0" fontId="6" fillId="0" borderId="4" xfId="16" applyNumberFormat="1" applyFont="1" applyBorder="1" applyAlignment="1">
      <alignment horizontal="left" indent="2"/>
    </xf>
    <xf numFmtId="164" fontId="7" fillId="0" borderId="2" xfId="16" applyNumberFormat="1" applyFont="1" applyBorder="1" applyAlignment="1"/>
    <xf numFmtId="3" fontId="6" fillId="0" borderId="2" xfId="16" applyNumberFormat="1" applyFont="1" applyBorder="1" applyAlignment="1"/>
    <xf numFmtId="3" fontId="6" fillId="0" borderId="4" xfId="16" applyNumberFormat="1" applyFont="1" applyBorder="1" applyAlignment="1"/>
    <xf numFmtId="164" fontId="7" fillId="0" borderId="4" xfId="16" applyNumberFormat="1" applyFont="1" applyBorder="1" applyAlignment="1"/>
    <xf numFmtId="3" fontId="7" fillId="0" borderId="2" xfId="16" applyNumberFormat="1" applyFont="1" applyBorder="1" applyAlignment="1"/>
    <xf numFmtId="3" fontId="7" fillId="0" borderId="6" xfId="16" applyNumberFormat="1" applyFont="1" applyBorder="1" applyAlignment="1"/>
    <xf numFmtId="0" fontId="7" fillId="0" borderId="4" xfId="16" applyNumberFormat="1" applyFont="1" applyBorder="1" applyAlignment="1">
      <alignment horizontal="left"/>
    </xf>
    <xf numFmtId="0" fontId="6" fillId="0" borderId="0" xfId="16" applyFont="1" applyAlignment="1">
      <alignment vertical="center"/>
    </xf>
    <xf numFmtId="0" fontId="6" fillId="0" borderId="2" xfId="16" applyNumberFormat="1" applyFont="1" applyBorder="1" applyAlignment="1">
      <alignment horizontal="center" vertical="center"/>
    </xf>
    <xf numFmtId="0" fontId="6" fillId="0" borderId="5" xfId="16" applyNumberFormat="1" applyFont="1" applyBorder="1" applyAlignment="1">
      <alignment horizontal="center" vertical="center"/>
    </xf>
    <xf numFmtId="3" fontId="6" fillId="0" borderId="0" xfId="16" applyNumberFormat="1" applyFont="1" applyBorder="1" applyAlignment="1"/>
    <xf numFmtId="3" fontId="6" fillId="0" borderId="0" xfId="16" applyNumberFormat="1" applyFont="1" applyBorder="1"/>
    <xf numFmtId="0" fontId="6" fillId="0" borderId="0" xfId="16" applyNumberFormat="1" applyFont="1" applyBorder="1"/>
    <xf numFmtId="3" fontId="6" fillId="0" borderId="0" xfId="16" applyNumberFormat="1" applyFont="1" applyBorder="1" applyAlignment="1">
      <alignment horizontal="centerContinuous"/>
    </xf>
    <xf numFmtId="0" fontId="6" fillId="0" borderId="0" xfId="16" applyFont="1" applyAlignment="1">
      <alignment horizontal="centerContinuous"/>
    </xf>
    <xf numFmtId="3" fontId="7" fillId="0" borderId="0" xfId="16" applyNumberFormat="1" applyFont="1" applyBorder="1" applyAlignment="1">
      <alignment horizontal="centerContinuous"/>
    </xf>
    <xf numFmtId="3" fontId="8" fillId="0" borderId="0" xfId="14" applyNumberFormat="1"/>
    <xf numFmtId="0" fontId="6" fillId="0" borderId="0" xfId="17" applyFont="1"/>
    <xf numFmtId="0" fontId="8" fillId="0" borderId="0" xfId="17"/>
    <xf numFmtId="164" fontId="6" fillId="0" borderId="0" xfId="17" applyNumberFormat="1" applyFont="1" applyBorder="1"/>
    <xf numFmtId="3" fontId="6" fillId="0" borderId="0" xfId="17" applyNumberFormat="1" applyFont="1" applyBorder="1"/>
    <xf numFmtId="0" fontId="6" fillId="0" borderId="0" xfId="17" applyNumberFormat="1" applyFont="1" applyBorder="1" applyAlignment="1">
      <alignment horizontal="left"/>
    </xf>
    <xf numFmtId="164" fontId="6" fillId="0" borderId="0" xfId="17" applyNumberFormat="1" applyFont="1" applyFill="1" applyBorder="1" applyProtection="1">
      <protection locked="0"/>
    </xf>
    <xf numFmtId="164" fontId="6" fillId="0" borderId="0" xfId="17" applyNumberFormat="1" applyFont="1" applyFill="1" applyBorder="1" applyAlignment="1">
      <alignment horizontal="right"/>
    </xf>
    <xf numFmtId="3" fontId="6" fillId="0" borderId="0" xfId="17" applyNumberFormat="1" applyFont="1" applyFill="1" applyBorder="1" applyAlignment="1">
      <alignment horizontal="right"/>
    </xf>
    <xf numFmtId="3" fontId="6" fillId="0" borderId="0" xfId="17" applyNumberFormat="1" applyFont="1" applyFill="1" applyBorder="1"/>
    <xf numFmtId="3" fontId="6" fillId="0" borderId="0" xfId="17" applyNumberFormat="1" applyFont="1" applyFill="1" applyBorder="1" applyAlignment="1"/>
    <xf numFmtId="0" fontId="21" fillId="0" borderId="0" xfId="17" applyNumberFormat="1" applyFont="1" applyFill="1" applyBorder="1"/>
    <xf numFmtId="0" fontId="6" fillId="0" borderId="0" xfId="17" applyNumberFormat="1" applyFont="1" applyFill="1" applyBorder="1" applyAlignment="1">
      <alignment horizontal="left"/>
    </xf>
    <xf numFmtId="3" fontId="6" fillId="0" borderId="2" xfId="17" applyNumberFormat="1" applyFont="1" applyFill="1" applyBorder="1" applyAlignment="1"/>
    <xf numFmtId="3" fontId="6" fillId="0" borderId="3" xfId="17" applyNumberFormat="1" applyFont="1" applyFill="1" applyBorder="1" applyAlignment="1"/>
    <xf numFmtId="3" fontId="6" fillId="0" borderId="3" xfId="17" applyNumberFormat="1" applyFont="1" applyFill="1" applyBorder="1" applyAlignment="1">
      <alignment horizontal="right"/>
    </xf>
    <xf numFmtId="0" fontId="6" fillId="0" borderId="3" xfId="17" applyNumberFormat="1" applyFont="1" applyFill="1" applyBorder="1" applyAlignment="1">
      <alignment horizontal="left"/>
    </xf>
    <xf numFmtId="3" fontId="6" fillId="0" borderId="4" xfId="17" applyNumberFormat="1" applyFont="1" applyFill="1" applyBorder="1" applyAlignment="1"/>
    <xf numFmtId="164" fontId="6" fillId="0" borderId="4" xfId="17" applyNumberFormat="1" applyFont="1" applyFill="1" applyBorder="1" applyAlignment="1">
      <alignment horizontal="left"/>
    </xf>
    <xf numFmtId="0" fontId="6" fillId="0" borderId="4" xfId="17" applyNumberFormat="1" applyFont="1" applyFill="1" applyBorder="1" applyAlignment="1">
      <alignment horizontal="left"/>
    </xf>
    <xf numFmtId="3" fontId="7" fillId="0" borderId="2" xfId="17" applyNumberFormat="1" applyFont="1" applyFill="1" applyBorder="1" applyAlignment="1"/>
    <xf numFmtId="3" fontId="7" fillId="0" borderId="4" xfId="17" applyNumberFormat="1" applyFont="1" applyFill="1" applyBorder="1" applyAlignment="1"/>
    <xf numFmtId="0" fontId="7" fillId="0" borderId="4" xfId="17" applyNumberFormat="1" applyFont="1" applyFill="1" applyBorder="1" applyAlignment="1">
      <alignment horizontal="left"/>
    </xf>
    <xf numFmtId="0" fontId="6" fillId="0" borderId="0" xfId="17" applyFont="1" applyAlignment="1">
      <alignment horizontal="center" vertical="center"/>
    </xf>
    <xf numFmtId="0" fontId="6" fillId="0" borderId="2" xfId="17" applyNumberFormat="1" applyFont="1" applyFill="1" applyBorder="1" applyAlignment="1">
      <alignment horizontal="center" vertical="center"/>
    </xf>
    <xf numFmtId="0" fontId="6" fillId="0" borderId="5" xfId="17" applyNumberFormat="1" applyFont="1" applyFill="1" applyBorder="1" applyAlignment="1">
      <alignment horizontal="center" vertical="center"/>
    </xf>
    <xf numFmtId="0" fontId="6" fillId="0" borderId="5" xfId="17" applyNumberFormat="1" applyFont="1" applyFill="1" applyBorder="1" applyAlignment="1">
      <alignment horizontal="left" vertical="center"/>
    </xf>
    <xf numFmtId="0" fontId="6" fillId="0" borderId="0" xfId="17" applyNumberFormat="1" applyFont="1" applyFill="1" applyBorder="1" applyProtection="1">
      <protection locked="0"/>
    </xf>
    <xf numFmtId="0" fontId="6" fillId="0" borderId="0" xfId="17" applyFont="1" applyFill="1" applyBorder="1"/>
    <xf numFmtId="0" fontId="6" fillId="0" borderId="0" xfId="17" applyFont="1" applyFill="1"/>
    <xf numFmtId="0" fontId="6" fillId="0" borderId="0" xfId="17" applyFont="1" applyFill="1" applyBorder="1" applyAlignment="1">
      <alignment horizontal="centerContinuous"/>
    </xf>
    <xf numFmtId="3" fontId="6" fillId="0" borderId="0" xfId="17" applyNumberFormat="1" applyFont="1" applyFill="1" applyBorder="1" applyAlignment="1">
      <alignment horizontal="centerContinuous"/>
    </xf>
    <xf numFmtId="0" fontId="6" fillId="0" borderId="0" xfId="17" applyFont="1" applyFill="1" applyAlignment="1">
      <alignment horizontal="centerContinuous"/>
    </xf>
    <xf numFmtId="3" fontId="7" fillId="0" borderId="0" xfId="17" applyNumberFormat="1" applyFont="1" applyFill="1" applyBorder="1" applyAlignment="1">
      <alignment horizontal="centerContinuous"/>
    </xf>
    <xf numFmtId="0" fontId="7" fillId="0" borderId="0" xfId="17" applyNumberFormat="1" applyFont="1" applyFill="1" applyBorder="1" applyAlignment="1">
      <alignment horizontal="centerContinuous"/>
    </xf>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Fill="1" applyBorder="1" applyAlignment="1">
      <alignment horizontal="left" wrapText="1"/>
    </xf>
    <xf numFmtId="0" fontId="27" fillId="0" borderId="0" xfId="0" applyFont="1" applyFill="1" applyBorder="1" applyAlignment="1">
      <alignment horizontal="left" vertical="top"/>
    </xf>
    <xf numFmtId="0" fontId="25" fillId="0" borderId="0" xfId="0" applyFont="1" applyFill="1" applyBorder="1" applyAlignment="1">
      <alignment horizontal="left" vertical="center"/>
    </xf>
    <xf numFmtId="0" fontId="25" fillId="0" borderId="0" xfId="0" applyFont="1"/>
    <xf numFmtId="0" fontId="28" fillId="0" borderId="0" xfId="0" applyFont="1" applyFill="1" applyBorder="1" applyAlignment="1">
      <alignment horizontal="left" vertical="top"/>
    </xf>
  </cellXfs>
  <cellStyles count="18">
    <cellStyle name="Comma 2" xfId="15"/>
    <cellStyle name="Normal" xfId="0" builtinId="0"/>
    <cellStyle name="Normal 2" xfId="1"/>
    <cellStyle name="Normal 2 2" xfId="5"/>
    <cellStyle name="Normal 2 3" xfId="7"/>
    <cellStyle name="Normal 2 3 2" xfId="11"/>
    <cellStyle name="Normal 2 4" xfId="9"/>
    <cellStyle name="Normal 2 4 2" xfId="13"/>
    <cellStyle name="Normal 2 5" xfId="12"/>
    <cellStyle name="Normal 2 5 2" xfId="17"/>
    <cellStyle name="Normal 2 6" xfId="16"/>
    <cellStyle name="Normal 3" xfId="3"/>
    <cellStyle name="Normal 4" xfId="2"/>
    <cellStyle name="Normal 4 2" xfId="14"/>
    <cellStyle name="Normal 5" xfId="4"/>
    <cellStyle name="Normal 6" xfId="6"/>
    <cellStyle name="Normal 6 2" xfId="10"/>
    <cellStyle name="Normal 7" xfId="8"/>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na%20Barlett/Documents/Airmen%20Stats/Airmen%20Stats%202014/Final%20Tables%20to%20the%20Website/2014%20Civil%20Airmen%20Statis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tabSelected="1" workbookViewId="0">
      <selection activeCell="D1" sqref="D1"/>
    </sheetView>
  </sheetViews>
  <sheetFormatPr defaultRowHeight="13.2"/>
  <cols>
    <col min="1" max="1" width="11.109375" customWidth="1"/>
    <col min="2" max="2" width="102.77734375" customWidth="1"/>
  </cols>
  <sheetData>
    <row r="1" spans="1:2" ht="18">
      <c r="A1" s="537" t="s">
        <v>533</v>
      </c>
      <c r="B1" s="538"/>
    </row>
    <row r="2" spans="1:2" ht="14.4">
      <c r="A2" s="538"/>
      <c r="B2" s="538"/>
    </row>
    <row r="3" spans="1:2" ht="42.75" customHeight="1">
      <c r="A3" s="538"/>
      <c r="B3" s="539" t="s">
        <v>506</v>
      </c>
    </row>
    <row r="4" spans="1:2" ht="38.25" customHeight="1">
      <c r="A4" s="538"/>
      <c r="B4" s="539" t="s">
        <v>507</v>
      </c>
    </row>
    <row r="5" spans="1:2" ht="87.6" customHeight="1">
      <c r="A5" s="538"/>
      <c r="B5" s="539" t="s">
        <v>508</v>
      </c>
    </row>
    <row r="6" spans="1:2" ht="14.4">
      <c r="A6" s="538"/>
      <c r="B6" s="538"/>
    </row>
    <row r="7" spans="1:2" ht="15.6">
      <c r="A7" s="540" t="s">
        <v>509</v>
      </c>
      <c r="B7" s="538"/>
    </row>
    <row r="8" spans="1:2" ht="14.4">
      <c r="A8" s="538"/>
      <c r="B8" s="538"/>
    </row>
    <row r="9" spans="1:2" ht="14.4">
      <c r="A9" s="541" t="s">
        <v>510</v>
      </c>
      <c r="B9" s="542" t="s">
        <v>534</v>
      </c>
    </row>
    <row r="10" spans="1:2" ht="14.4">
      <c r="A10" s="541" t="s">
        <v>511</v>
      </c>
      <c r="B10" s="542" t="s">
        <v>535</v>
      </c>
    </row>
    <row r="11" spans="1:2" ht="14.4">
      <c r="A11" s="541" t="s">
        <v>512</v>
      </c>
      <c r="B11" s="542" t="s">
        <v>536</v>
      </c>
    </row>
    <row r="12" spans="1:2" ht="14.4">
      <c r="A12" s="541" t="s">
        <v>513</v>
      </c>
      <c r="B12" s="542" t="s">
        <v>537</v>
      </c>
    </row>
    <row r="13" spans="1:2" ht="14.4">
      <c r="A13" s="541" t="s">
        <v>514</v>
      </c>
      <c r="B13" s="542" t="s">
        <v>538</v>
      </c>
    </row>
    <row r="14" spans="1:2" ht="14.4">
      <c r="A14" s="541" t="s">
        <v>515</v>
      </c>
      <c r="B14" s="542" t="s">
        <v>539</v>
      </c>
    </row>
    <row r="15" spans="1:2" ht="14.4">
      <c r="A15" s="541" t="s">
        <v>516</v>
      </c>
      <c r="B15" s="542" t="s">
        <v>540</v>
      </c>
    </row>
    <row r="16" spans="1:2" ht="14.4">
      <c r="A16" s="541" t="s">
        <v>517</v>
      </c>
      <c r="B16" s="542" t="s">
        <v>541</v>
      </c>
    </row>
    <row r="17" spans="1:2" ht="14.4">
      <c r="A17" s="541" t="s">
        <v>518</v>
      </c>
      <c r="B17" s="542" t="s">
        <v>549</v>
      </c>
    </row>
    <row r="18" spans="1:2" ht="14.4">
      <c r="A18" s="541" t="s">
        <v>519</v>
      </c>
      <c r="B18" s="542" t="s">
        <v>542</v>
      </c>
    </row>
    <row r="19" spans="1:2" ht="14.4">
      <c r="A19" s="541" t="s">
        <v>520</v>
      </c>
      <c r="B19" s="542" t="s">
        <v>543</v>
      </c>
    </row>
    <row r="20" spans="1:2" ht="14.4">
      <c r="A20" s="541" t="s">
        <v>521</v>
      </c>
      <c r="B20" s="542" t="s">
        <v>550</v>
      </c>
    </row>
    <row r="21" spans="1:2" ht="14.4">
      <c r="A21" s="541" t="s">
        <v>522</v>
      </c>
      <c r="B21" s="542" t="s">
        <v>551</v>
      </c>
    </row>
    <row r="22" spans="1:2" ht="14.4">
      <c r="A22" s="541" t="s">
        <v>523</v>
      </c>
      <c r="B22" s="542" t="s">
        <v>544</v>
      </c>
    </row>
    <row r="23" spans="1:2" ht="14.4">
      <c r="A23" s="541" t="s">
        <v>524</v>
      </c>
      <c r="B23" s="542" t="s">
        <v>555</v>
      </c>
    </row>
    <row r="24" spans="1:2" ht="14.4">
      <c r="A24" s="541" t="s">
        <v>525</v>
      </c>
      <c r="B24" s="542" t="s">
        <v>552</v>
      </c>
    </row>
    <row r="25" spans="1:2" ht="14.4">
      <c r="A25" s="541" t="s">
        <v>526</v>
      </c>
      <c r="B25" s="542" t="s">
        <v>553</v>
      </c>
    </row>
    <row r="26" spans="1:2" ht="14.4">
      <c r="A26" s="541" t="s">
        <v>442</v>
      </c>
      <c r="B26" s="542" t="s">
        <v>554</v>
      </c>
    </row>
    <row r="27" spans="1:2" ht="14.4">
      <c r="A27" s="541" t="s">
        <v>527</v>
      </c>
      <c r="B27" s="542" t="s">
        <v>545</v>
      </c>
    </row>
    <row r="28" spans="1:2" ht="14.4">
      <c r="A28" s="541" t="s">
        <v>528</v>
      </c>
      <c r="B28" s="542" t="s">
        <v>546</v>
      </c>
    </row>
    <row r="29" spans="1:2" ht="14.4">
      <c r="A29" s="541" t="s">
        <v>529</v>
      </c>
      <c r="B29" s="542" t="s">
        <v>556</v>
      </c>
    </row>
    <row r="30" spans="1:2" ht="14.4">
      <c r="A30" s="541" t="s">
        <v>530</v>
      </c>
      <c r="B30" s="542" t="s">
        <v>557</v>
      </c>
    </row>
    <row r="31" spans="1:2" ht="14.4">
      <c r="A31" s="541" t="s">
        <v>531</v>
      </c>
      <c r="B31" s="542" t="s">
        <v>547</v>
      </c>
    </row>
    <row r="32" spans="1:2" ht="14.4">
      <c r="A32" s="541" t="s">
        <v>532</v>
      </c>
      <c r="B32" s="542" t="s">
        <v>548</v>
      </c>
    </row>
    <row r="37" spans="1:1" ht="13.8">
      <c r="A37" s="543"/>
    </row>
    <row r="39" spans="1:1" ht="13.8">
      <c r="A39" s="543"/>
    </row>
  </sheetData>
  <pageMargins left="0.7" right="0.45" top="0.75" bottom="0.75" header="0.3" footer="0.3"/>
  <pageSetup scale="90" orientation="portrait" verticalDpi="597" r:id="rId1"/>
  <headerFooter differentFirst="1">
    <oddFooter>&amp;C&amp;P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72"/>
  <sheetViews>
    <sheetView showGridLines="0" zoomScaleNormal="100" workbookViewId="0">
      <pane xSplit="1" ySplit="6" topLeftCell="B7" activePane="bottomRight" state="frozen"/>
      <selection activeCell="V7" sqref="V7"/>
      <selection pane="topRight" activeCell="V7" sqref="V7"/>
      <selection pane="bottomLeft" activeCell="V7" sqref="V7"/>
      <selection pane="bottomRight" activeCell="N1" sqref="N1"/>
    </sheetView>
  </sheetViews>
  <sheetFormatPr defaultColWidth="10.77734375" defaultRowHeight="10.199999999999999"/>
  <cols>
    <col min="1" max="1" width="32" style="53" customWidth="1"/>
    <col min="2" max="2" width="7.77734375" style="1" customWidth="1"/>
    <col min="3" max="3" width="7.44140625" style="1" customWidth="1"/>
    <col min="4" max="4" width="7.109375" style="1" customWidth="1"/>
    <col min="5" max="5" width="7.44140625" style="1" customWidth="1"/>
    <col min="6" max="6" width="7" style="1" customWidth="1"/>
    <col min="7" max="7" width="9.33203125" style="1" customWidth="1"/>
    <col min="8" max="8" width="8.109375" style="1" customWidth="1"/>
    <col min="9" max="9" width="6.77734375" style="1" customWidth="1"/>
    <col min="10" max="10" width="8" style="1" customWidth="1"/>
    <col min="11" max="11" width="7.33203125" style="1" customWidth="1"/>
    <col min="12" max="12" width="4.33203125" style="1" customWidth="1"/>
    <col min="13" max="16384" width="10.77734375" style="1"/>
  </cols>
  <sheetData>
    <row r="1" spans="1:22">
      <c r="A1" s="35" t="s">
        <v>62</v>
      </c>
      <c r="B1" s="32"/>
      <c r="C1" s="32"/>
      <c r="D1" s="32"/>
      <c r="E1" s="32"/>
      <c r="F1" s="145"/>
      <c r="G1" s="32"/>
      <c r="H1" s="35"/>
      <c r="I1" s="32"/>
      <c r="J1" s="32"/>
      <c r="K1" s="32"/>
      <c r="L1" s="32"/>
    </row>
    <row r="2" spans="1:22" ht="13.5" customHeight="1">
      <c r="A2" s="35" t="s">
        <v>22</v>
      </c>
      <c r="B2" s="32"/>
      <c r="C2" s="32"/>
      <c r="D2" s="32"/>
      <c r="E2" s="32"/>
      <c r="F2" s="145"/>
      <c r="G2" s="32"/>
      <c r="H2" s="32"/>
      <c r="I2" s="32"/>
      <c r="J2" s="32"/>
      <c r="K2" s="32"/>
      <c r="L2" s="32"/>
      <c r="O2" s="4"/>
      <c r="P2" s="4"/>
      <c r="Q2" s="4"/>
      <c r="R2" s="4"/>
    </row>
    <row r="3" spans="1:22">
      <c r="A3" s="35" t="s">
        <v>61</v>
      </c>
      <c r="B3" s="32"/>
      <c r="C3" s="32"/>
      <c r="D3" s="32"/>
      <c r="E3" s="32"/>
      <c r="F3" s="145"/>
      <c r="G3" s="32"/>
      <c r="H3" s="32"/>
      <c r="I3" s="32"/>
      <c r="J3" s="32"/>
      <c r="K3" s="32"/>
      <c r="L3" s="32"/>
      <c r="O3" s="4"/>
      <c r="P3" s="4"/>
      <c r="Q3" s="4"/>
      <c r="R3" s="4"/>
    </row>
    <row r="4" spans="1:22">
      <c r="A4" s="35" t="str">
        <f>'Table 6'!D4</f>
        <v>DECEMBER 31, 2015</v>
      </c>
      <c r="B4" s="32"/>
      <c r="C4" s="32"/>
      <c r="D4" s="32"/>
      <c r="E4" s="32"/>
      <c r="F4" s="145"/>
      <c r="G4" s="32"/>
      <c r="H4" s="32"/>
      <c r="I4" s="32"/>
      <c r="J4" s="32"/>
      <c r="K4" s="32"/>
      <c r="L4" s="32"/>
      <c r="P4" s="5"/>
    </row>
    <row r="5" spans="1:22" s="102" customFormat="1" ht="11.1" customHeight="1">
      <c r="A5" s="103"/>
    </row>
    <row r="6" spans="1:22" s="156" customFormat="1" ht="22.5" customHeight="1">
      <c r="A6" s="147" t="s">
        <v>48</v>
      </c>
      <c r="B6" s="129" t="s">
        <v>47</v>
      </c>
      <c r="C6" s="129" t="s">
        <v>46</v>
      </c>
      <c r="D6" s="129" t="s">
        <v>119</v>
      </c>
      <c r="E6" s="129" t="s">
        <v>108</v>
      </c>
      <c r="F6" s="129" t="s">
        <v>45</v>
      </c>
      <c r="G6" s="129" t="s">
        <v>44</v>
      </c>
      <c r="H6" s="129" t="s">
        <v>109</v>
      </c>
      <c r="I6" s="129" t="s">
        <v>110</v>
      </c>
      <c r="J6" s="129" t="s">
        <v>43</v>
      </c>
      <c r="K6" s="129" t="s">
        <v>60</v>
      </c>
      <c r="L6" s="157"/>
    </row>
    <row r="7" spans="1:22">
      <c r="A7" s="69" t="s">
        <v>20</v>
      </c>
      <c r="B7" s="155">
        <f t="shared" ref="B7:K7" si="0">(B9+B16+B34+B38)</f>
        <v>304329</v>
      </c>
      <c r="C7" s="155">
        <f t="shared" si="0"/>
        <v>3914</v>
      </c>
      <c r="D7" s="155">
        <f t="shared" si="0"/>
        <v>21020</v>
      </c>
      <c r="E7" s="155">
        <f t="shared" si="0"/>
        <v>49644</v>
      </c>
      <c r="F7" s="155">
        <f t="shared" si="0"/>
        <v>40277</v>
      </c>
      <c r="G7" s="155">
        <f t="shared" si="0"/>
        <v>32022</v>
      </c>
      <c r="H7" s="155">
        <f t="shared" si="0"/>
        <v>49004</v>
      </c>
      <c r="I7" s="155">
        <f t="shared" si="0"/>
        <v>39716</v>
      </c>
      <c r="J7" s="155">
        <f t="shared" si="0"/>
        <v>42634</v>
      </c>
      <c r="K7" s="119">
        <f t="shared" si="0"/>
        <v>26098</v>
      </c>
      <c r="L7" s="111"/>
      <c r="M7" s="10"/>
      <c r="N7" s="10"/>
      <c r="O7" s="10"/>
      <c r="P7" s="10"/>
      <c r="Q7" s="10"/>
      <c r="R7" s="10"/>
      <c r="S7" s="10"/>
      <c r="T7" s="10"/>
      <c r="U7" s="10"/>
      <c r="V7" s="10"/>
    </row>
    <row r="8" spans="1:22">
      <c r="A8" s="69" t="s">
        <v>59</v>
      </c>
      <c r="B8" s="119"/>
      <c r="C8" s="119"/>
      <c r="D8" s="119"/>
      <c r="E8" s="119"/>
      <c r="F8" s="119"/>
      <c r="G8" s="119"/>
      <c r="H8" s="119"/>
      <c r="I8" s="119"/>
      <c r="J8" s="119"/>
      <c r="K8" s="119"/>
      <c r="L8" s="111"/>
      <c r="M8" s="10"/>
      <c r="N8" s="10"/>
      <c r="O8" s="10"/>
      <c r="P8" s="10"/>
      <c r="Q8" s="10"/>
      <c r="R8" s="10"/>
      <c r="S8" s="10"/>
      <c r="T8" s="10"/>
      <c r="U8" s="10"/>
      <c r="V8" s="10"/>
    </row>
    <row r="9" spans="1:22">
      <c r="A9" s="214" t="s">
        <v>211</v>
      </c>
      <c r="B9" s="119">
        <f t="shared" ref="B9:K9" si="1">SUM(B10:B15)</f>
        <v>48737</v>
      </c>
      <c r="C9" s="119">
        <f t="shared" si="1"/>
        <v>292</v>
      </c>
      <c r="D9" s="119">
        <f t="shared" si="1"/>
        <v>3898</v>
      </c>
      <c r="E9" s="119">
        <f t="shared" si="1"/>
        <v>9397</v>
      </c>
      <c r="F9" s="119">
        <f t="shared" si="1"/>
        <v>7687</v>
      </c>
      <c r="G9" s="119">
        <f t="shared" si="1"/>
        <v>4508</v>
      </c>
      <c r="H9" s="119">
        <f t="shared" si="1"/>
        <v>7047</v>
      </c>
      <c r="I9" s="119">
        <f t="shared" si="1"/>
        <v>6313</v>
      </c>
      <c r="J9" s="119">
        <f t="shared" si="1"/>
        <v>7465</v>
      </c>
      <c r="K9" s="119">
        <f t="shared" si="1"/>
        <v>2130</v>
      </c>
      <c r="L9" s="111"/>
      <c r="M9" s="10"/>
      <c r="N9" s="10"/>
      <c r="O9" s="10"/>
      <c r="P9" s="10"/>
      <c r="Q9" s="10"/>
      <c r="R9" s="10"/>
      <c r="S9" s="10"/>
      <c r="T9" s="10"/>
      <c r="U9" s="10"/>
      <c r="V9" s="10"/>
    </row>
    <row r="10" spans="1:22">
      <c r="A10" s="216" t="s">
        <v>213</v>
      </c>
      <c r="B10" s="117">
        <f t="shared" ref="B10:B15" si="2">SUM(C10:K10)</f>
        <v>46817</v>
      </c>
      <c r="C10" s="114">
        <v>280</v>
      </c>
      <c r="D10" s="114">
        <v>3782</v>
      </c>
      <c r="E10" s="114">
        <v>9035</v>
      </c>
      <c r="F10" s="114">
        <v>7454</v>
      </c>
      <c r="G10" s="114">
        <v>4280</v>
      </c>
      <c r="H10" s="114">
        <v>6776</v>
      </c>
      <c r="I10" s="114">
        <v>6083</v>
      </c>
      <c r="J10" s="114">
        <v>7063</v>
      </c>
      <c r="K10" s="114">
        <v>2064</v>
      </c>
      <c r="L10" s="107"/>
      <c r="M10" s="10"/>
      <c r="N10" s="10"/>
      <c r="O10" s="10"/>
      <c r="P10" s="10"/>
      <c r="Q10" s="10"/>
      <c r="R10" s="10"/>
      <c r="S10" s="10"/>
      <c r="T10" s="10"/>
      <c r="U10" s="10"/>
      <c r="V10" s="10"/>
    </row>
    <row r="11" spans="1:22">
      <c r="A11" s="216" t="s">
        <v>214</v>
      </c>
      <c r="B11" s="117">
        <f t="shared" si="2"/>
        <v>906</v>
      </c>
      <c r="C11" s="114">
        <v>5</v>
      </c>
      <c r="D11" s="114">
        <v>53</v>
      </c>
      <c r="E11" s="114">
        <v>195</v>
      </c>
      <c r="F11" s="114">
        <v>117</v>
      </c>
      <c r="G11" s="114">
        <v>100</v>
      </c>
      <c r="H11" s="114">
        <v>115</v>
      </c>
      <c r="I11" s="114">
        <v>98</v>
      </c>
      <c r="J11" s="114">
        <v>203</v>
      </c>
      <c r="K11" s="114">
        <v>20</v>
      </c>
      <c r="L11" s="107"/>
      <c r="M11" s="10"/>
      <c r="N11" s="10"/>
      <c r="O11" s="10"/>
      <c r="P11" s="10"/>
      <c r="Q11" s="10"/>
      <c r="R11" s="10"/>
      <c r="S11" s="10"/>
      <c r="T11" s="10"/>
      <c r="U11" s="10"/>
      <c r="V11" s="10"/>
    </row>
    <row r="12" spans="1:22">
      <c r="A12" s="216" t="s">
        <v>215</v>
      </c>
      <c r="B12" s="117">
        <f t="shared" si="2"/>
        <v>11</v>
      </c>
      <c r="C12" s="114">
        <v>0</v>
      </c>
      <c r="D12" s="114">
        <v>3</v>
      </c>
      <c r="E12" s="114">
        <v>1</v>
      </c>
      <c r="F12" s="114">
        <v>2</v>
      </c>
      <c r="G12" s="114">
        <v>2</v>
      </c>
      <c r="H12" s="114">
        <v>2</v>
      </c>
      <c r="I12" s="114">
        <v>1</v>
      </c>
      <c r="J12" s="114">
        <v>0</v>
      </c>
      <c r="K12" s="114">
        <v>0</v>
      </c>
      <c r="L12" s="107"/>
      <c r="M12" s="10"/>
      <c r="N12" s="10"/>
      <c r="O12" s="10"/>
      <c r="P12" s="10"/>
      <c r="Q12" s="10"/>
      <c r="R12" s="10"/>
      <c r="S12" s="10"/>
      <c r="T12" s="10"/>
      <c r="U12" s="10"/>
      <c r="V12" s="10"/>
    </row>
    <row r="13" spans="1:22">
      <c r="A13" s="216" t="s">
        <v>216</v>
      </c>
      <c r="B13" s="117">
        <f t="shared" si="2"/>
        <v>954</v>
      </c>
      <c r="C13" s="114">
        <v>7</v>
      </c>
      <c r="D13" s="114">
        <v>59</v>
      </c>
      <c r="E13" s="114">
        <v>159</v>
      </c>
      <c r="F13" s="114">
        <v>109</v>
      </c>
      <c r="G13" s="114">
        <v>120</v>
      </c>
      <c r="H13" s="114">
        <v>147</v>
      </c>
      <c r="I13" s="114">
        <v>125</v>
      </c>
      <c r="J13" s="114">
        <v>186</v>
      </c>
      <c r="K13" s="114">
        <v>42</v>
      </c>
      <c r="L13" s="107"/>
      <c r="M13" s="10"/>
      <c r="N13" s="10"/>
      <c r="O13" s="10"/>
      <c r="P13" s="10"/>
      <c r="Q13" s="10"/>
      <c r="R13" s="10"/>
      <c r="S13" s="10"/>
      <c r="T13" s="10"/>
      <c r="U13" s="10"/>
      <c r="V13" s="10"/>
    </row>
    <row r="14" spans="1:22" ht="21" customHeight="1">
      <c r="A14" s="217" t="s">
        <v>242</v>
      </c>
      <c r="B14" s="117">
        <f t="shared" si="2"/>
        <v>41</v>
      </c>
      <c r="C14" s="114">
        <v>0</v>
      </c>
      <c r="D14" s="114">
        <v>0</v>
      </c>
      <c r="E14" s="114">
        <v>7</v>
      </c>
      <c r="F14" s="114">
        <v>5</v>
      </c>
      <c r="G14" s="114">
        <v>4</v>
      </c>
      <c r="H14" s="114">
        <v>6</v>
      </c>
      <c r="I14" s="114">
        <v>5</v>
      </c>
      <c r="J14" s="114">
        <v>11</v>
      </c>
      <c r="K14" s="114">
        <v>3</v>
      </c>
      <c r="L14" s="107"/>
      <c r="M14" s="10"/>
      <c r="N14" s="10"/>
      <c r="O14" s="10"/>
      <c r="P14" s="10"/>
      <c r="Q14" s="10"/>
      <c r="R14" s="10"/>
      <c r="S14" s="10"/>
      <c r="T14" s="10"/>
      <c r="U14" s="10"/>
      <c r="V14" s="10"/>
    </row>
    <row r="15" spans="1:22">
      <c r="A15" s="216" t="s">
        <v>218</v>
      </c>
      <c r="B15" s="117">
        <f t="shared" si="2"/>
        <v>8</v>
      </c>
      <c r="C15" s="114">
        <v>0</v>
      </c>
      <c r="D15" s="114">
        <v>1</v>
      </c>
      <c r="E15" s="114">
        <v>0</v>
      </c>
      <c r="F15" s="114">
        <v>0</v>
      </c>
      <c r="G15" s="114">
        <v>2</v>
      </c>
      <c r="H15" s="114">
        <v>1</v>
      </c>
      <c r="I15" s="114">
        <v>1</v>
      </c>
      <c r="J15" s="114">
        <v>2</v>
      </c>
      <c r="K15" s="114">
        <v>1</v>
      </c>
      <c r="L15" s="107"/>
      <c r="M15" s="10"/>
      <c r="N15" s="10"/>
      <c r="O15" s="10"/>
      <c r="P15" s="10"/>
      <c r="Q15" s="10"/>
      <c r="R15" s="10"/>
      <c r="S15" s="10"/>
      <c r="T15" s="10"/>
      <c r="U15" s="10"/>
      <c r="V15" s="10"/>
    </row>
    <row r="16" spans="1:22">
      <c r="A16" s="214" t="s">
        <v>251</v>
      </c>
      <c r="B16" s="119">
        <f t="shared" ref="B16:K16" si="3">SUM(B17:B33)</f>
        <v>91013</v>
      </c>
      <c r="C16" s="119">
        <f t="shared" si="3"/>
        <v>1375</v>
      </c>
      <c r="D16" s="119">
        <f t="shared" si="3"/>
        <v>5639</v>
      </c>
      <c r="E16" s="119">
        <f t="shared" si="3"/>
        <v>13406</v>
      </c>
      <c r="F16" s="119">
        <f t="shared" si="3"/>
        <v>11390</v>
      </c>
      <c r="G16" s="119">
        <f t="shared" si="3"/>
        <v>8566</v>
      </c>
      <c r="H16" s="119">
        <f t="shared" si="3"/>
        <v>12558</v>
      </c>
      <c r="I16" s="119">
        <f t="shared" si="3"/>
        <v>10875</v>
      </c>
      <c r="J16" s="119">
        <f t="shared" si="3"/>
        <v>12474</v>
      </c>
      <c r="K16" s="119">
        <f t="shared" si="3"/>
        <v>14730</v>
      </c>
      <c r="L16" s="111"/>
      <c r="M16" s="10"/>
      <c r="N16" s="10"/>
      <c r="O16" s="10"/>
      <c r="P16" s="10"/>
      <c r="Q16" s="10"/>
      <c r="R16" s="10"/>
      <c r="S16" s="10"/>
      <c r="T16" s="10"/>
      <c r="U16" s="10"/>
      <c r="V16" s="10"/>
    </row>
    <row r="17" spans="1:22">
      <c r="A17" s="217" t="s">
        <v>219</v>
      </c>
      <c r="B17" s="117">
        <f t="shared" ref="B17:B33" si="4">SUM(C17:K17)</f>
        <v>76512</v>
      </c>
      <c r="C17" s="114">
        <v>1156</v>
      </c>
      <c r="D17" s="114">
        <v>4615</v>
      </c>
      <c r="E17" s="114">
        <v>10658</v>
      </c>
      <c r="F17" s="114">
        <v>9894</v>
      </c>
      <c r="G17" s="114">
        <v>6889</v>
      </c>
      <c r="H17" s="114">
        <v>10128</v>
      </c>
      <c r="I17" s="114">
        <v>8937</v>
      </c>
      <c r="J17" s="114">
        <v>9873</v>
      </c>
      <c r="K17" s="114">
        <v>14362</v>
      </c>
      <c r="L17" s="107"/>
      <c r="M17" s="10"/>
      <c r="N17" s="10"/>
      <c r="O17" s="10"/>
      <c r="P17" s="10"/>
      <c r="Q17" s="10"/>
      <c r="R17" s="10"/>
      <c r="S17" s="10"/>
      <c r="T17" s="10"/>
      <c r="U17" s="10"/>
      <c r="V17" s="10"/>
    </row>
    <row r="18" spans="1:22">
      <c r="A18" s="217" t="s">
        <v>220</v>
      </c>
      <c r="B18" s="117">
        <f t="shared" si="4"/>
        <v>1036</v>
      </c>
      <c r="C18" s="114">
        <v>18</v>
      </c>
      <c r="D18" s="114">
        <v>77</v>
      </c>
      <c r="E18" s="114">
        <v>195</v>
      </c>
      <c r="F18" s="114">
        <v>131</v>
      </c>
      <c r="G18" s="114">
        <v>153</v>
      </c>
      <c r="H18" s="114">
        <v>125</v>
      </c>
      <c r="I18" s="114">
        <v>124</v>
      </c>
      <c r="J18" s="114">
        <v>194</v>
      </c>
      <c r="K18" s="114">
        <v>19</v>
      </c>
      <c r="L18" s="107"/>
      <c r="M18" s="10"/>
      <c r="N18" s="10"/>
      <c r="O18" s="10"/>
      <c r="P18" s="10"/>
      <c r="Q18" s="10"/>
      <c r="R18" s="10"/>
      <c r="S18" s="10"/>
      <c r="T18" s="10"/>
      <c r="U18" s="10"/>
      <c r="V18" s="10"/>
    </row>
    <row r="19" spans="1:22" ht="21" customHeight="1">
      <c r="A19" s="217" t="s">
        <v>233</v>
      </c>
      <c r="B19" s="117">
        <f t="shared" si="4"/>
        <v>1750</v>
      </c>
      <c r="C19" s="114">
        <v>32</v>
      </c>
      <c r="D19" s="114">
        <v>108</v>
      </c>
      <c r="E19" s="114">
        <v>353</v>
      </c>
      <c r="F19" s="114">
        <v>253</v>
      </c>
      <c r="G19" s="114">
        <v>254</v>
      </c>
      <c r="H19" s="114">
        <v>202</v>
      </c>
      <c r="I19" s="114">
        <v>209</v>
      </c>
      <c r="J19" s="114">
        <v>315</v>
      </c>
      <c r="K19" s="114">
        <v>24</v>
      </c>
      <c r="L19" s="107"/>
      <c r="M19" s="10" t="s">
        <v>8</v>
      </c>
      <c r="N19" s="10"/>
      <c r="O19" s="10"/>
      <c r="P19" s="10"/>
      <c r="Q19" s="10"/>
      <c r="R19" s="10"/>
      <c r="S19" s="10"/>
      <c r="T19" s="10"/>
      <c r="U19" s="10"/>
      <c r="V19" s="10"/>
    </row>
    <row r="20" spans="1:22" ht="21" customHeight="1">
      <c r="A20" s="217" t="s">
        <v>234</v>
      </c>
      <c r="B20" s="117">
        <f t="shared" si="4"/>
        <v>8</v>
      </c>
      <c r="C20" s="114">
        <v>0</v>
      </c>
      <c r="D20" s="114">
        <v>1</v>
      </c>
      <c r="E20" s="114">
        <v>2</v>
      </c>
      <c r="F20" s="114">
        <v>2</v>
      </c>
      <c r="G20" s="114">
        <v>0</v>
      </c>
      <c r="H20" s="114">
        <v>2</v>
      </c>
      <c r="I20" s="114">
        <v>1</v>
      </c>
      <c r="J20" s="114">
        <v>0</v>
      </c>
      <c r="K20" s="114">
        <v>0</v>
      </c>
      <c r="L20" s="107"/>
      <c r="M20" s="10"/>
      <c r="N20" s="10"/>
      <c r="O20" s="10"/>
      <c r="P20" s="10"/>
      <c r="Q20" s="10"/>
      <c r="R20" s="10"/>
      <c r="S20" s="10"/>
      <c r="T20" s="10"/>
      <c r="U20" s="10"/>
      <c r="V20" s="10"/>
    </row>
    <row r="21" spans="1:22" ht="21" customHeight="1">
      <c r="A21" s="217" t="s">
        <v>235</v>
      </c>
      <c r="B21" s="117">
        <f t="shared" si="4"/>
        <v>752</v>
      </c>
      <c r="C21" s="114">
        <v>15</v>
      </c>
      <c r="D21" s="114">
        <v>56</v>
      </c>
      <c r="E21" s="114">
        <v>140</v>
      </c>
      <c r="F21" s="114">
        <v>95</v>
      </c>
      <c r="G21" s="114">
        <v>85</v>
      </c>
      <c r="H21" s="114">
        <v>120</v>
      </c>
      <c r="I21" s="114">
        <v>82</v>
      </c>
      <c r="J21" s="114">
        <v>109</v>
      </c>
      <c r="K21" s="114">
        <v>50</v>
      </c>
      <c r="L21" s="107"/>
      <c r="M21" s="10"/>
      <c r="N21" s="10"/>
      <c r="O21" s="10"/>
      <c r="P21" s="10"/>
      <c r="Q21" s="10"/>
      <c r="R21" s="10"/>
      <c r="S21" s="10"/>
      <c r="T21" s="10"/>
      <c r="U21" s="10"/>
      <c r="V21" s="10"/>
    </row>
    <row r="22" spans="1:22" ht="21" customHeight="1">
      <c r="A22" s="217" t="s">
        <v>236</v>
      </c>
      <c r="B22" s="117">
        <f t="shared" si="4"/>
        <v>50</v>
      </c>
      <c r="C22" s="114">
        <v>0</v>
      </c>
      <c r="D22" s="114">
        <v>2</v>
      </c>
      <c r="E22" s="114">
        <v>12</v>
      </c>
      <c r="F22" s="114">
        <v>7</v>
      </c>
      <c r="G22" s="114">
        <v>12</v>
      </c>
      <c r="H22" s="114">
        <v>5</v>
      </c>
      <c r="I22" s="114">
        <v>4</v>
      </c>
      <c r="J22" s="114">
        <v>6</v>
      </c>
      <c r="K22" s="114">
        <v>2</v>
      </c>
      <c r="L22" s="107"/>
      <c r="M22" s="10"/>
      <c r="N22" s="10"/>
      <c r="O22" s="10"/>
      <c r="P22" s="10"/>
      <c r="Q22" s="10"/>
      <c r="R22" s="10"/>
      <c r="S22" s="10"/>
      <c r="T22" s="10"/>
      <c r="U22" s="10"/>
      <c r="V22" s="10"/>
    </row>
    <row r="23" spans="1:22" ht="21" customHeight="1">
      <c r="A23" s="217" t="s">
        <v>237</v>
      </c>
      <c r="B23" s="117">
        <f t="shared" si="4"/>
        <v>7454</v>
      </c>
      <c r="C23" s="114">
        <v>109</v>
      </c>
      <c r="D23" s="114">
        <v>470</v>
      </c>
      <c r="E23" s="114">
        <v>1522</v>
      </c>
      <c r="F23" s="114">
        <v>687</v>
      </c>
      <c r="G23" s="114">
        <v>735</v>
      </c>
      <c r="H23" s="114">
        <v>1339</v>
      </c>
      <c r="I23" s="114">
        <v>1033</v>
      </c>
      <c r="J23" s="114">
        <v>1364</v>
      </c>
      <c r="K23" s="114">
        <v>195</v>
      </c>
      <c r="L23" s="107"/>
      <c r="M23" s="10"/>
      <c r="N23" s="10"/>
      <c r="O23" s="10"/>
      <c r="P23" s="10"/>
      <c r="Q23" s="10"/>
      <c r="R23" s="10"/>
      <c r="S23" s="10"/>
      <c r="T23" s="10"/>
      <c r="U23" s="10"/>
      <c r="V23" s="10"/>
    </row>
    <row r="24" spans="1:22" ht="21" customHeight="1">
      <c r="A24" s="217" t="s">
        <v>238</v>
      </c>
      <c r="B24" s="117">
        <f t="shared" si="4"/>
        <v>100</v>
      </c>
      <c r="C24" s="114">
        <v>0</v>
      </c>
      <c r="D24" s="114">
        <v>8</v>
      </c>
      <c r="E24" s="114">
        <v>12</v>
      </c>
      <c r="F24" s="114">
        <v>12</v>
      </c>
      <c r="G24" s="114">
        <v>9</v>
      </c>
      <c r="H24" s="114">
        <v>28</v>
      </c>
      <c r="I24" s="114">
        <v>8</v>
      </c>
      <c r="J24" s="114">
        <v>20</v>
      </c>
      <c r="K24" s="114">
        <v>3</v>
      </c>
      <c r="L24" s="107"/>
    </row>
    <row r="25" spans="1:22" ht="21" customHeight="1">
      <c r="A25" s="217" t="s">
        <v>239</v>
      </c>
      <c r="B25" s="117">
        <f t="shared" si="4"/>
        <v>244</v>
      </c>
      <c r="C25" s="114">
        <v>4</v>
      </c>
      <c r="D25" s="114">
        <v>15</v>
      </c>
      <c r="E25" s="114">
        <v>47</v>
      </c>
      <c r="F25" s="114">
        <v>24</v>
      </c>
      <c r="G25" s="114">
        <v>29</v>
      </c>
      <c r="H25" s="114">
        <v>41</v>
      </c>
      <c r="I25" s="114">
        <v>30</v>
      </c>
      <c r="J25" s="114">
        <v>51</v>
      </c>
      <c r="K25" s="114">
        <v>3</v>
      </c>
      <c r="L25" s="107"/>
    </row>
    <row r="26" spans="1:22" ht="21" customHeight="1">
      <c r="A26" s="217" t="s">
        <v>240</v>
      </c>
      <c r="B26" s="117">
        <f t="shared" si="4"/>
        <v>20</v>
      </c>
      <c r="C26" s="114">
        <v>0</v>
      </c>
      <c r="D26" s="114">
        <v>2</v>
      </c>
      <c r="E26" s="114">
        <v>2</v>
      </c>
      <c r="F26" s="114">
        <v>1</v>
      </c>
      <c r="G26" s="114">
        <v>3</v>
      </c>
      <c r="H26" s="114">
        <v>4</v>
      </c>
      <c r="I26" s="114">
        <v>5</v>
      </c>
      <c r="J26" s="114">
        <v>1</v>
      </c>
      <c r="K26" s="114">
        <v>2</v>
      </c>
      <c r="L26" s="107"/>
    </row>
    <row r="27" spans="1:22" ht="21" customHeight="1">
      <c r="A27" s="217" t="s">
        <v>243</v>
      </c>
      <c r="B27" s="117">
        <f t="shared" si="4"/>
        <v>14</v>
      </c>
      <c r="C27" s="114">
        <v>1</v>
      </c>
      <c r="D27" s="114">
        <v>1</v>
      </c>
      <c r="E27" s="114">
        <v>1</v>
      </c>
      <c r="F27" s="114">
        <v>1</v>
      </c>
      <c r="G27" s="114">
        <v>1</v>
      </c>
      <c r="H27" s="114">
        <v>4</v>
      </c>
      <c r="I27" s="114">
        <v>4</v>
      </c>
      <c r="J27" s="114">
        <v>1</v>
      </c>
      <c r="K27" s="114">
        <v>0</v>
      </c>
      <c r="L27" s="107"/>
    </row>
    <row r="28" spans="1:22" ht="17.399999999999999">
      <c r="A28" s="233" t="s">
        <v>241</v>
      </c>
      <c r="B28" s="117">
        <f t="shared" si="4"/>
        <v>15</v>
      </c>
      <c r="C28" s="114">
        <v>0</v>
      </c>
      <c r="D28" s="114">
        <v>3</v>
      </c>
      <c r="E28" s="114">
        <v>0</v>
      </c>
      <c r="F28" s="114">
        <v>0</v>
      </c>
      <c r="G28" s="114">
        <v>0</v>
      </c>
      <c r="H28" s="114">
        <v>5</v>
      </c>
      <c r="I28" s="114">
        <v>1</v>
      </c>
      <c r="J28" s="114">
        <v>6</v>
      </c>
      <c r="K28" s="114">
        <v>0</v>
      </c>
      <c r="L28" s="107"/>
    </row>
    <row r="29" spans="1:22" ht="21" customHeight="1">
      <c r="A29" s="217" t="s">
        <v>221</v>
      </c>
      <c r="B29" s="117">
        <f t="shared" si="4"/>
        <v>2776</v>
      </c>
      <c r="C29" s="114">
        <v>37</v>
      </c>
      <c r="D29" s="114">
        <v>262</v>
      </c>
      <c r="E29" s="114">
        <v>411</v>
      </c>
      <c r="F29" s="114">
        <v>246</v>
      </c>
      <c r="G29" s="114">
        <v>357</v>
      </c>
      <c r="H29" s="114">
        <v>518</v>
      </c>
      <c r="I29" s="114">
        <v>405</v>
      </c>
      <c r="J29" s="114">
        <v>475</v>
      </c>
      <c r="K29" s="114">
        <v>65</v>
      </c>
      <c r="L29" s="107"/>
    </row>
    <row r="30" spans="1:22" ht="21" customHeight="1">
      <c r="A30" s="217" t="s">
        <v>245</v>
      </c>
      <c r="B30" s="117">
        <f t="shared" si="4"/>
        <v>16</v>
      </c>
      <c r="C30" s="114">
        <v>0</v>
      </c>
      <c r="D30" s="114">
        <v>1</v>
      </c>
      <c r="E30" s="114">
        <v>1</v>
      </c>
      <c r="F30" s="114">
        <v>0</v>
      </c>
      <c r="G30" s="114">
        <v>3</v>
      </c>
      <c r="H30" s="114">
        <v>3</v>
      </c>
      <c r="I30" s="114">
        <v>3</v>
      </c>
      <c r="J30" s="114">
        <v>5</v>
      </c>
      <c r="K30" s="114">
        <v>0</v>
      </c>
      <c r="L30" s="107"/>
    </row>
    <row r="31" spans="1:22" ht="21" customHeight="1">
      <c r="A31" s="217" t="s">
        <v>250</v>
      </c>
      <c r="B31" s="117">
        <f t="shared" si="4"/>
        <v>12</v>
      </c>
      <c r="C31" s="114">
        <v>0</v>
      </c>
      <c r="D31" s="114">
        <v>1</v>
      </c>
      <c r="E31" s="114">
        <v>2</v>
      </c>
      <c r="F31" s="114">
        <v>1</v>
      </c>
      <c r="G31" s="114">
        <v>0</v>
      </c>
      <c r="H31" s="114">
        <v>3</v>
      </c>
      <c r="I31" s="114">
        <v>3</v>
      </c>
      <c r="J31" s="114">
        <v>2</v>
      </c>
      <c r="K31" s="114">
        <v>0</v>
      </c>
      <c r="L31" s="107"/>
    </row>
    <row r="32" spans="1:22">
      <c r="A32" s="217" t="s">
        <v>222</v>
      </c>
      <c r="B32" s="117">
        <f t="shared" si="4"/>
        <v>100</v>
      </c>
      <c r="C32" s="114">
        <v>0</v>
      </c>
      <c r="D32" s="114">
        <v>4</v>
      </c>
      <c r="E32" s="114">
        <v>25</v>
      </c>
      <c r="F32" s="114">
        <v>19</v>
      </c>
      <c r="G32" s="114">
        <v>14</v>
      </c>
      <c r="H32" s="114">
        <v>6</v>
      </c>
      <c r="I32" s="114">
        <v>8</v>
      </c>
      <c r="J32" s="114">
        <v>24</v>
      </c>
      <c r="K32" s="114">
        <v>0</v>
      </c>
      <c r="L32" s="107"/>
    </row>
    <row r="33" spans="1:12">
      <c r="A33" s="217" t="s">
        <v>223</v>
      </c>
      <c r="B33" s="117">
        <f t="shared" si="4"/>
        <v>154</v>
      </c>
      <c r="C33" s="114">
        <v>3</v>
      </c>
      <c r="D33" s="114">
        <v>13</v>
      </c>
      <c r="E33" s="114">
        <v>23</v>
      </c>
      <c r="F33" s="114">
        <v>17</v>
      </c>
      <c r="G33" s="114">
        <v>22</v>
      </c>
      <c r="H33" s="114">
        <v>25</v>
      </c>
      <c r="I33" s="114">
        <v>18</v>
      </c>
      <c r="J33" s="114">
        <v>28</v>
      </c>
      <c r="K33" s="114">
        <v>5</v>
      </c>
      <c r="L33" s="107"/>
    </row>
    <row r="34" spans="1:12">
      <c r="A34" s="214" t="s">
        <v>212</v>
      </c>
      <c r="B34" s="119">
        <f t="shared" ref="B34:K34" si="5">SUM(B35:B37)</f>
        <v>154730</v>
      </c>
      <c r="C34" s="119">
        <f t="shared" si="5"/>
        <v>2149</v>
      </c>
      <c r="D34" s="119">
        <f t="shared" si="5"/>
        <v>10929</v>
      </c>
      <c r="E34" s="119">
        <f t="shared" si="5"/>
        <v>25613</v>
      </c>
      <c r="F34" s="119">
        <f t="shared" si="5"/>
        <v>20611</v>
      </c>
      <c r="G34" s="119">
        <f t="shared" si="5"/>
        <v>17414</v>
      </c>
      <c r="H34" s="119">
        <f t="shared" si="5"/>
        <v>27819</v>
      </c>
      <c r="I34" s="119">
        <f t="shared" si="5"/>
        <v>21237</v>
      </c>
      <c r="J34" s="119">
        <f t="shared" si="5"/>
        <v>20993</v>
      </c>
      <c r="K34" s="119">
        <f t="shared" si="5"/>
        <v>7965</v>
      </c>
      <c r="L34" s="111"/>
    </row>
    <row r="35" spans="1:12">
      <c r="A35" s="216" t="s">
        <v>224</v>
      </c>
      <c r="B35" s="117">
        <f>SUM(C35:K35)</f>
        <v>149957</v>
      </c>
      <c r="C35" s="114">
        <v>2062</v>
      </c>
      <c r="D35" s="114">
        <v>10687</v>
      </c>
      <c r="E35" s="114">
        <v>24562</v>
      </c>
      <c r="F35" s="114">
        <v>20263</v>
      </c>
      <c r="G35" s="114">
        <v>16994</v>
      </c>
      <c r="H35" s="114">
        <v>26884</v>
      </c>
      <c r="I35" s="114">
        <v>20356</v>
      </c>
      <c r="J35" s="114">
        <v>20366</v>
      </c>
      <c r="K35" s="114">
        <v>7783</v>
      </c>
      <c r="L35" s="107"/>
    </row>
    <row r="36" spans="1:12" ht="21" customHeight="1">
      <c r="A36" s="217" t="s">
        <v>244</v>
      </c>
      <c r="B36" s="117">
        <f>SUM(C36:K36)</f>
        <v>2322</v>
      </c>
      <c r="C36" s="114">
        <v>52</v>
      </c>
      <c r="D36" s="114">
        <v>125</v>
      </c>
      <c r="E36" s="114">
        <v>532</v>
      </c>
      <c r="F36" s="114">
        <v>188</v>
      </c>
      <c r="G36" s="114">
        <v>181</v>
      </c>
      <c r="H36" s="114">
        <v>476</v>
      </c>
      <c r="I36" s="114">
        <v>372</v>
      </c>
      <c r="J36" s="114">
        <v>318</v>
      </c>
      <c r="K36" s="114">
        <v>78</v>
      </c>
      <c r="L36" s="107"/>
    </row>
    <row r="37" spans="1:12">
      <c r="A37" s="216" t="s">
        <v>225</v>
      </c>
      <c r="B37" s="117">
        <f>SUM(C37:K37)</f>
        <v>2451</v>
      </c>
      <c r="C37" s="114">
        <v>35</v>
      </c>
      <c r="D37" s="114">
        <v>117</v>
      </c>
      <c r="E37" s="114">
        <v>519</v>
      </c>
      <c r="F37" s="114">
        <v>160</v>
      </c>
      <c r="G37" s="114">
        <v>239</v>
      </c>
      <c r="H37" s="114">
        <v>459</v>
      </c>
      <c r="I37" s="114">
        <v>509</v>
      </c>
      <c r="J37" s="114">
        <v>309</v>
      </c>
      <c r="K37" s="114">
        <v>104</v>
      </c>
      <c r="L37" s="107"/>
    </row>
    <row r="38" spans="1:12">
      <c r="A38" s="69" t="s">
        <v>18</v>
      </c>
      <c r="B38" s="119">
        <f t="shared" ref="B38:K38" si="6">SUM(B39:B45)</f>
        <v>9849</v>
      </c>
      <c r="C38" s="119">
        <f t="shared" si="6"/>
        <v>98</v>
      </c>
      <c r="D38" s="119">
        <f t="shared" si="6"/>
        <v>554</v>
      </c>
      <c r="E38" s="119">
        <f t="shared" si="6"/>
        <v>1228</v>
      </c>
      <c r="F38" s="119">
        <f t="shared" si="6"/>
        <v>589</v>
      </c>
      <c r="G38" s="119">
        <f t="shared" si="6"/>
        <v>1534</v>
      </c>
      <c r="H38" s="119">
        <f t="shared" si="6"/>
        <v>1580</v>
      </c>
      <c r="I38" s="119">
        <f t="shared" si="6"/>
        <v>1291</v>
      </c>
      <c r="J38" s="119">
        <f t="shared" si="6"/>
        <v>1702</v>
      </c>
      <c r="K38" s="119">
        <f t="shared" si="6"/>
        <v>1273</v>
      </c>
      <c r="L38" s="111"/>
    </row>
    <row r="39" spans="1:12">
      <c r="A39" s="216" t="s">
        <v>227</v>
      </c>
      <c r="B39" s="117">
        <f t="shared" ref="B39:B45" si="7">SUM(C39:K39)</f>
        <v>400</v>
      </c>
      <c r="C39" s="114">
        <v>2</v>
      </c>
      <c r="D39" s="114">
        <v>15</v>
      </c>
      <c r="E39" s="114">
        <v>33</v>
      </c>
      <c r="F39" s="114">
        <v>19</v>
      </c>
      <c r="G39" s="114">
        <v>122</v>
      </c>
      <c r="H39" s="114">
        <v>32</v>
      </c>
      <c r="I39" s="114">
        <v>45</v>
      </c>
      <c r="J39" s="114">
        <v>95</v>
      </c>
      <c r="K39" s="114">
        <v>37</v>
      </c>
      <c r="L39" s="10"/>
    </row>
    <row r="40" spans="1:12">
      <c r="A40" s="216" t="s">
        <v>228</v>
      </c>
      <c r="B40" s="117">
        <f t="shared" si="7"/>
        <v>7636</v>
      </c>
      <c r="C40" s="114">
        <v>81</v>
      </c>
      <c r="D40" s="114">
        <v>477</v>
      </c>
      <c r="E40" s="114">
        <v>919</v>
      </c>
      <c r="F40" s="114">
        <v>478</v>
      </c>
      <c r="G40" s="114">
        <v>1242</v>
      </c>
      <c r="H40" s="114">
        <v>1288</v>
      </c>
      <c r="I40" s="114">
        <v>899</v>
      </c>
      <c r="J40" s="114">
        <v>1429</v>
      </c>
      <c r="K40" s="114">
        <v>823</v>
      </c>
      <c r="L40" s="10"/>
    </row>
    <row r="41" spans="1:12" ht="21" customHeight="1">
      <c r="A41" s="217" t="s">
        <v>248</v>
      </c>
      <c r="B41" s="117">
        <f t="shared" si="7"/>
        <v>1</v>
      </c>
      <c r="C41" s="114">
        <v>0</v>
      </c>
      <c r="D41" s="114">
        <v>0</v>
      </c>
      <c r="E41" s="114">
        <v>0</v>
      </c>
      <c r="F41" s="114">
        <v>0</v>
      </c>
      <c r="G41" s="114">
        <v>1</v>
      </c>
      <c r="H41" s="114">
        <v>0</v>
      </c>
      <c r="I41" s="114">
        <v>0</v>
      </c>
      <c r="J41" s="114">
        <v>0</v>
      </c>
      <c r="K41" s="114">
        <v>0</v>
      </c>
      <c r="L41" s="10"/>
    </row>
    <row r="42" spans="1:12">
      <c r="A42" s="216" t="s">
        <v>252</v>
      </c>
      <c r="B42" s="117">
        <f t="shared" si="7"/>
        <v>2</v>
      </c>
      <c r="C42" s="114">
        <v>0</v>
      </c>
      <c r="D42" s="114">
        <v>0</v>
      </c>
      <c r="E42" s="114">
        <v>0</v>
      </c>
      <c r="F42" s="114">
        <v>1</v>
      </c>
      <c r="G42" s="114">
        <v>0</v>
      </c>
      <c r="H42" s="114">
        <v>1</v>
      </c>
      <c r="I42" s="114">
        <v>0</v>
      </c>
      <c r="J42" s="114">
        <v>0</v>
      </c>
      <c r="K42" s="114">
        <v>0</v>
      </c>
      <c r="L42" s="10"/>
    </row>
    <row r="43" spans="1:12" ht="21" customHeight="1">
      <c r="A43" s="217" t="s">
        <v>249</v>
      </c>
      <c r="B43" s="117">
        <f t="shared" si="7"/>
        <v>3</v>
      </c>
      <c r="C43" s="114">
        <v>0</v>
      </c>
      <c r="D43" s="114">
        <v>0</v>
      </c>
      <c r="E43" s="114">
        <v>1</v>
      </c>
      <c r="F43" s="114">
        <v>1</v>
      </c>
      <c r="G43" s="114">
        <v>1</v>
      </c>
      <c r="H43" s="114">
        <v>0</v>
      </c>
      <c r="I43" s="114">
        <v>0</v>
      </c>
      <c r="J43" s="114">
        <v>0</v>
      </c>
      <c r="K43" s="114">
        <v>0</v>
      </c>
      <c r="L43" s="10"/>
    </row>
    <row r="44" spans="1:12">
      <c r="A44" s="216" t="s">
        <v>229</v>
      </c>
      <c r="B44" s="117">
        <f t="shared" si="7"/>
        <v>1806</v>
      </c>
      <c r="C44" s="114">
        <v>15</v>
      </c>
      <c r="D44" s="114">
        <v>62</v>
      </c>
      <c r="E44" s="114">
        <v>275</v>
      </c>
      <c r="F44" s="114">
        <v>90</v>
      </c>
      <c r="G44" s="114">
        <v>168</v>
      </c>
      <c r="H44" s="114">
        <v>259</v>
      </c>
      <c r="I44" s="114">
        <v>347</v>
      </c>
      <c r="J44" s="114">
        <v>178</v>
      </c>
      <c r="K44" s="114">
        <v>412</v>
      </c>
      <c r="L44" s="10"/>
    </row>
    <row r="45" spans="1:12">
      <c r="A45" s="237" t="s">
        <v>247</v>
      </c>
      <c r="B45" s="153">
        <f t="shared" si="7"/>
        <v>1</v>
      </c>
      <c r="C45" s="152">
        <v>0</v>
      </c>
      <c r="D45" s="152">
        <v>0</v>
      </c>
      <c r="E45" s="152">
        <v>0</v>
      </c>
      <c r="F45" s="152">
        <v>0</v>
      </c>
      <c r="G45" s="152">
        <v>0</v>
      </c>
      <c r="H45" s="152">
        <v>0</v>
      </c>
      <c r="I45" s="152">
        <v>0</v>
      </c>
      <c r="J45" s="152">
        <v>0</v>
      </c>
      <c r="K45" s="152">
        <v>1</v>
      </c>
      <c r="L45" s="107"/>
    </row>
    <row r="47" spans="1:12">
      <c r="A47" s="6" t="s">
        <v>58</v>
      </c>
    </row>
    <row r="48" spans="1:12">
      <c r="A48" s="6" t="s">
        <v>118</v>
      </c>
    </row>
    <row r="49" spans="1:1">
      <c r="A49" s="6"/>
    </row>
    <row r="50" spans="1:1">
      <c r="A50" s="6"/>
    </row>
    <row r="51" spans="1:1">
      <c r="A51" s="6"/>
    </row>
    <row r="52" spans="1:1">
      <c r="A52" s="6"/>
    </row>
    <row r="53" spans="1:1">
      <c r="A53" s="6"/>
    </row>
    <row r="1272" spans="1:1">
      <c r="A1272" s="53" t="s">
        <v>57</v>
      </c>
    </row>
  </sheetData>
  <pageMargins left="0.5" right="0.25" top="1" bottom="1.55" header="0.5" footer="0.5"/>
  <pageSetup firstPageNumber="13" fitToHeight="2" orientation="portrait" useFirstPageNumber="1" r:id="rId1"/>
  <headerFooter alignWithMargins="0">
    <oddFooter>&amp;C&amp;P of 31</oddFooter>
  </headerFooter>
  <rowBreaks count="3" manualBreakCount="3">
    <brk id="33" max="10" man="1"/>
    <brk id="37" max="10" man="1"/>
    <brk id="43"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0"/>
  <sheetViews>
    <sheetView showGridLines="0" zoomScaleNormal="100" workbookViewId="0">
      <pane xSplit="1" ySplit="5" topLeftCell="B6" activePane="bottomRight" state="frozen"/>
      <selection activeCell="V7" sqref="V7"/>
      <selection pane="topRight" activeCell="V7" sqref="V7"/>
      <selection pane="bottomLeft" activeCell="V7" sqref="V7"/>
      <selection pane="bottomRight" activeCell="R1" sqref="R1"/>
    </sheetView>
  </sheetViews>
  <sheetFormatPr defaultColWidth="10.77734375" defaultRowHeight="10.199999999999999"/>
  <cols>
    <col min="1" max="1" width="32.77734375" style="53" customWidth="1"/>
    <col min="2" max="9" width="7.77734375" style="53" customWidth="1"/>
    <col min="10" max="10" width="7.77734375" style="50" customWidth="1"/>
    <col min="11" max="11" width="7.77734375" style="52" customWidth="1"/>
    <col min="12" max="13" width="7.77734375" style="52" hidden="1" customWidth="1"/>
    <col min="14" max="14" width="7.44140625" style="52" hidden="1" customWidth="1"/>
    <col min="15" max="16" width="9.33203125" style="51" hidden="1" customWidth="1"/>
    <col min="17" max="17" width="9.33203125" style="7" customWidth="1"/>
    <col min="18" max="16384" width="10.77734375" style="49"/>
  </cols>
  <sheetData>
    <row r="1" spans="1:33">
      <c r="A1" s="35" t="s">
        <v>23</v>
      </c>
      <c r="B1" s="35"/>
      <c r="C1" s="35"/>
      <c r="D1" s="35"/>
      <c r="E1" s="35"/>
      <c r="F1" s="35"/>
      <c r="G1" s="35"/>
      <c r="H1" s="35"/>
      <c r="I1" s="35"/>
      <c r="J1" s="74"/>
      <c r="K1" s="74"/>
      <c r="L1" s="74"/>
      <c r="M1" s="74"/>
      <c r="N1" s="74"/>
      <c r="O1" s="75"/>
      <c r="P1" s="76"/>
    </row>
    <row r="2" spans="1:33" ht="13.5" customHeight="1">
      <c r="A2" s="35" t="s">
        <v>22</v>
      </c>
      <c r="B2" s="35"/>
      <c r="C2" s="35"/>
      <c r="D2" s="35"/>
      <c r="E2" s="35"/>
      <c r="F2" s="35"/>
      <c r="G2" s="35"/>
      <c r="H2" s="35"/>
      <c r="I2" s="35"/>
      <c r="J2" s="74"/>
      <c r="K2" s="74"/>
      <c r="L2" s="74"/>
      <c r="M2" s="74"/>
      <c r="N2" s="74"/>
      <c r="O2" s="75"/>
      <c r="P2" s="76"/>
    </row>
    <row r="3" spans="1:33">
      <c r="A3" s="188" t="s">
        <v>126</v>
      </c>
      <c r="B3" s="35"/>
      <c r="C3" s="35"/>
      <c r="D3" s="35"/>
      <c r="E3" s="35"/>
      <c r="F3" s="35"/>
      <c r="G3" s="35"/>
      <c r="H3" s="35"/>
      <c r="I3" s="35"/>
      <c r="J3" s="74"/>
      <c r="K3" s="74"/>
      <c r="L3" s="74"/>
      <c r="M3" s="74"/>
      <c r="N3" s="74"/>
      <c r="O3" s="75"/>
      <c r="P3" s="76"/>
    </row>
    <row r="4" spans="1:33">
      <c r="A4" s="1"/>
      <c r="B4" s="1"/>
      <c r="C4" s="1"/>
      <c r="D4" s="1"/>
      <c r="E4" s="1"/>
      <c r="F4" s="1"/>
      <c r="G4" s="1"/>
      <c r="H4" s="1"/>
      <c r="I4" s="1"/>
      <c r="J4" s="74"/>
      <c r="L4" s="74"/>
      <c r="M4" s="74"/>
      <c r="N4" s="74"/>
      <c r="O4" s="75"/>
      <c r="P4" s="75"/>
    </row>
    <row r="5" spans="1:33" s="71" customFormat="1" ht="16.5" customHeight="1">
      <c r="A5" s="31" t="s">
        <v>21</v>
      </c>
      <c r="B5" s="31">
        <v>2015</v>
      </c>
      <c r="C5" s="31">
        <v>2014</v>
      </c>
      <c r="D5" s="31">
        <v>2013</v>
      </c>
      <c r="E5" s="31">
        <v>2012</v>
      </c>
      <c r="F5" s="31">
        <v>2011</v>
      </c>
      <c r="G5" s="31">
        <v>2010</v>
      </c>
      <c r="H5" s="31">
        <v>2009</v>
      </c>
      <c r="I5" s="31">
        <v>2008</v>
      </c>
      <c r="J5" s="31">
        <v>2007</v>
      </c>
      <c r="K5" s="31">
        <v>2006</v>
      </c>
      <c r="L5" s="31">
        <v>2005</v>
      </c>
      <c r="M5" s="31">
        <v>2004</v>
      </c>
      <c r="N5" s="31">
        <v>2003</v>
      </c>
      <c r="O5" s="31">
        <v>2002</v>
      </c>
      <c r="P5" s="73">
        <v>2001</v>
      </c>
      <c r="Q5" s="72"/>
    </row>
    <row r="6" spans="1:33" s="58" customFormat="1">
      <c r="A6" s="69" t="s">
        <v>20</v>
      </c>
      <c r="B6" s="70">
        <f t="shared" ref="B6:P6" si="0">B8+B15+B32+B36</f>
        <v>304329</v>
      </c>
      <c r="C6" s="70">
        <f t="shared" ref="C6" si="1">C8+C15+C32+C36</f>
        <v>306066</v>
      </c>
      <c r="D6" s="70">
        <f t="shared" si="0"/>
        <v>307120</v>
      </c>
      <c r="E6" s="70">
        <f t="shared" si="0"/>
        <v>311952</v>
      </c>
      <c r="F6" s="70">
        <f t="shared" si="0"/>
        <v>314122</v>
      </c>
      <c r="G6" s="70">
        <f t="shared" si="0"/>
        <v>318001</v>
      </c>
      <c r="H6" s="70">
        <f t="shared" si="0"/>
        <v>323495</v>
      </c>
      <c r="I6" s="70">
        <f t="shared" si="0"/>
        <v>325247</v>
      </c>
      <c r="J6" s="70">
        <f t="shared" si="0"/>
        <v>309865</v>
      </c>
      <c r="K6" s="70">
        <f t="shared" si="0"/>
        <v>309333</v>
      </c>
      <c r="L6" s="70">
        <f t="shared" si="0"/>
        <v>311828</v>
      </c>
      <c r="M6" s="70">
        <f t="shared" si="0"/>
        <v>313545</v>
      </c>
      <c r="N6" s="70">
        <f t="shared" si="0"/>
        <v>315413</v>
      </c>
      <c r="O6" s="63">
        <f t="shared" si="0"/>
        <v>317389</v>
      </c>
      <c r="P6" s="63">
        <f t="shared" si="0"/>
        <v>315276</v>
      </c>
      <c r="Q6" s="59"/>
      <c r="R6" s="65"/>
      <c r="S6" s="65"/>
      <c r="T6" s="65"/>
      <c r="U6" s="65"/>
      <c r="V6" s="65"/>
      <c r="W6" s="65"/>
      <c r="X6" s="65"/>
      <c r="Y6" s="65"/>
      <c r="Z6" s="65"/>
      <c r="AA6" s="65"/>
      <c r="AB6" s="65"/>
      <c r="AC6" s="65"/>
      <c r="AD6" s="65"/>
      <c r="AE6" s="65"/>
      <c r="AF6" s="65"/>
      <c r="AG6" s="65"/>
    </row>
    <row r="7" spans="1:33" s="66" customFormat="1">
      <c r="A7" s="69" t="s">
        <v>19</v>
      </c>
      <c r="B7" s="69"/>
      <c r="C7" s="69"/>
      <c r="D7" s="69"/>
      <c r="E7" s="69"/>
      <c r="F7" s="69"/>
      <c r="G7" s="69"/>
      <c r="H7" s="69"/>
      <c r="I7" s="69"/>
      <c r="J7" s="69"/>
      <c r="K7" s="68"/>
      <c r="L7" s="68"/>
      <c r="M7" s="68"/>
      <c r="N7" s="68"/>
      <c r="O7" s="68"/>
      <c r="P7" s="68"/>
      <c r="Q7" s="67"/>
    </row>
    <row r="8" spans="1:33" s="58" customFormat="1">
      <c r="A8" s="214" t="s">
        <v>211</v>
      </c>
      <c r="B8" s="63">
        <f t="shared" ref="B8:P8" si="2">SUM(B9:B14)</f>
        <v>48737</v>
      </c>
      <c r="C8" s="63">
        <f t="shared" ref="C8" si="3">SUM(C9:C14)</f>
        <v>49716</v>
      </c>
      <c r="D8" s="63">
        <f t="shared" si="2"/>
        <v>50909</v>
      </c>
      <c r="E8" s="63">
        <f t="shared" si="2"/>
        <v>52604</v>
      </c>
      <c r="F8" s="63">
        <f t="shared" si="2"/>
        <v>54117</v>
      </c>
      <c r="G8" s="63">
        <f t="shared" si="2"/>
        <v>55979</v>
      </c>
      <c r="H8" s="63">
        <f t="shared" si="2"/>
        <v>57727</v>
      </c>
      <c r="I8" s="63">
        <f t="shared" si="2"/>
        <v>59422</v>
      </c>
      <c r="J8" s="63">
        <f t="shared" si="2"/>
        <v>58029</v>
      </c>
      <c r="K8" s="63">
        <f t="shared" si="2"/>
        <v>58676</v>
      </c>
      <c r="L8" s="63">
        <f t="shared" si="2"/>
        <v>59437</v>
      </c>
      <c r="M8" s="63">
        <f t="shared" si="2"/>
        <v>59974</v>
      </c>
      <c r="N8" s="63">
        <f t="shared" si="2"/>
        <v>59774</v>
      </c>
      <c r="O8" s="63">
        <f t="shared" si="2"/>
        <v>59299</v>
      </c>
      <c r="P8" s="63">
        <f t="shared" si="2"/>
        <v>57612</v>
      </c>
      <c r="Q8" s="59"/>
      <c r="R8" s="65"/>
      <c r="S8" s="65"/>
      <c r="T8" s="65"/>
      <c r="U8" s="65"/>
      <c r="V8" s="65"/>
      <c r="W8" s="65"/>
      <c r="X8" s="65"/>
      <c r="Y8" s="65"/>
      <c r="Z8" s="65"/>
      <c r="AA8" s="65"/>
      <c r="AB8" s="65"/>
      <c r="AC8" s="65"/>
      <c r="AD8" s="65"/>
      <c r="AE8" s="65"/>
      <c r="AF8" s="65"/>
      <c r="AG8" s="65"/>
    </row>
    <row r="9" spans="1:33">
      <c r="A9" s="216" t="s">
        <v>213</v>
      </c>
      <c r="B9" s="19">
        <v>46817</v>
      </c>
      <c r="C9" s="221">
        <v>47784</v>
      </c>
      <c r="D9" s="19">
        <v>48984</v>
      </c>
      <c r="E9" s="19">
        <v>50617</v>
      </c>
      <c r="F9" s="19">
        <v>52089</v>
      </c>
      <c r="G9" s="19">
        <v>53901</v>
      </c>
      <c r="H9" s="61">
        <v>55625</v>
      </c>
      <c r="I9" s="61">
        <v>57327</v>
      </c>
      <c r="J9" s="61">
        <v>55947</v>
      </c>
      <c r="K9" s="61">
        <v>56617</v>
      </c>
      <c r="L9" s="61">
        <v>57398</v>
      </c>
      <c r="M9" s="61">
        <v>57959</v>
      </c>
      <c r="N9" s="61">
        <v>57837</v>
      </c>
      <c r="O9" s="61">
        <v>57379</v>
      </c>
      <c r="P9" s="61">
        <v>55740</v>
      </c>
      <c r="Q9" s="50"/>
      <c r="R9" s="64"/>
      <c r="S9" s="64"/>
      <c r="T9" s="64"/>
      <c r="U9" s="64"/>
      <c r="V9" s="64"/>
      <c r="W9" s="64"/>
      <c r="X9" s="64"/>
      <c r="Y9" s="64"/>
      <c r="Z9" s="64"/>
      <c r="AA9" s="64"/>
      <c r="AB9" s="64"/>
      <c r="AC9" s="64"/>
      <c r="AD9" s="64"/>
      <c r="AE9" s="64"/>
      <c r="AF9" s="64"/>
      <c r="AG9" s="64"/>
    </row>
    <row r="10" spans="1:33">
      <c r="A10" s="216" t="s">
        <v>214</v>
      </c>
      <c r="B10" s="19">
        <v>906</v>
      </c>
      <c r="C10" s="221">
        <v>915</v>
      </c>
      <c r="D10" s="19">
        <v>934</v>
      </c>
      <c r="E10" s="19">
        <v>977</v>
      </c>
      <c r="F10" s="19">
        <v>1008</v>
      </c>
      <c r="G10" s="19">
        <v>1025</v>
      </c>
      <c r="H10" s="61">
        <v>1062</v>
      </c>
      <c r="I10" s="61">
        <v>1077</v>
      </c>
      <c r="J10" s="61">
        <v>1100</v>
      </c>
      <c r="K10" s="61">
        <v>1130</v>
      </c>
      <c r="L10" s="61">
        <v>1137</v>
      </c>
      <c r="M10" s="61">
        <v>1154</v>
      </c>
      <c r="N10" s="61">
        <v>1134</v>
      </c>
      <c r="O10" s="61">
        <v>1153</v>
      </c>
      <c r="P10" s="61">
        <v>1142</v>
      </c>
      <c r="Q10" s="50"/>
      <c r="R10" s="64"/>
      <c r="S10" s="64"/>
      <c r="T10" s="64"/>
      <c r="U10" s="64"/>
      <c r="V10" s="64"/>
      <c r="W10" s="64"/>
      <c r="X10" s="64"/>
      <c r="Y10" s="64"/>
      <c r="Z10" s="64"/>
      <c r="AA10" s="64"/>
      <c r="AB10" s="64"/>
      <c r="AC10" s="64"/>
      <c r="AD10" s="64"/>
      <c r="AE10" s="64"/>
      <c r="AF10" s="64"/>
      <c r="AG10" s="64"/>
    </row>
    <row r="11" spans="1:33">
      <c r="A11" s="216" t="s">
        <v>215</v>
      </c>
      <c r="B11" s="19">
        <v>11</v>
      </c>
      <c r="C11" s="221">
        <v>10</v>
      </c>
      <c r="D11" s="19">
        <v>9</v>
      </c>
      <c r="E11" s="19">
        <v>8</v>
      </c>
      <c r="F11" s="19">
        <v>12</v>
      </c>
      <c r="G11" s="19">
        <v>13</v>
      </c>
      <c r="H11" s="61">
        <v>14</v>
      </c>
      <c r="I11" s="61">
        <v>14</v>
      </c>
      <c r="J11" s="61">
        <v>14</v>
      </c>
      <c r="K11" s="61">
        <v>12</v>
      </c>
      <c r="L11" s="61">
        <v>14</v>
      </c>
      <c r="M11" s="61">
        <v>14</v>
      </c>
      <c r="N11" s="61">
        <v>13</v>
      </c>
      <c r="O11" s="61">
        <v>12</v>
      </c>
      <c r="P11" s="61">
        <v>10</v>
      </c>
      <c r="Q11" s="50"/>
      <c r="X11" s="64"/>
      <c r="Y11" s="64"/>
      <c r="Z11" s="64"/>
      <c r="AA11" s="64"/>
      <c r="AB11" s="64"/>
      <c r="AC11" s="64"/>
      <c r="AD11" s="64"/>
      <c r="AE11" s="64"/>
      <c r="AF11" s="64"/>
      <c r="AG11" s="64"/>
    </row>
    <row r="12" spans="1:33">
      <c r="A12" s="216" t="s">
        <v>216</v>
      </c>
      <c r="B12" s="19">
        <v>954</v>
      </c>
      <c r="C12" s="221">
        <v>958</v>
      </c>
      <c r="D12" s="19">
        <v>937</v>
      </c>
      <c r="E12" s="19">
        <v>951</v>
      </c>
      <c r="F12" s="19">
        <v>960</v>
      </c>
      <c r="G12" s="19">
        <v>986</v>
      </c>
      <c r="H12" s="61">
        <v>971</v>
      </c>
      <c r="I12" s="61">
        <v>949</v>
      </c>
      <c r="J12" s="61">
        <v>917</v>
      </c>
      <c r="K12" s="61">
        <v>869</v>
      </c>
      <c r="L12" s="61">
        <v>837</v>
      </c>
      <c r="M12" s="61">
        <v>800</v>
      </c>
      <c r="N12" s="61">
        <v>744</v>
      </c>
      <c r="O12" s="61">
        <v>709</v>
      </c>
      <c r="P12" s="61">
        <v>676</v>
      </c>
      <c r="Q12" s="50"/>
      <c r="R12" s="64"/>
      <c r="S12" s="64"/>
      <c r="T12" s="64"/>
      <c r="U12" s="64"/>
      <c r="V12" s="64"/>
      <c r="W12" s="64"/>
      <c r="X12" s="64"/>
      <c r="Y12" s="64"/>
      <c r="Z12" s="64"/>
      <c r="AA12" s="64"/>
      <c r="AB12" s="64"/>
      <c r="AC12" s="64"/>
      <c r="AD12" s="64"/>
      <c r="AE12" s="64"/>
      <c r="AF12" s="64"/>
      <c r="AG12" s="64"/>
    </row>
    <row r="13" spans="1:33" ht="17.399999999999999">
      <c r="A13" s="217" t="s">
        <v>242</v>
      </c>
      <c r="B13" s="19">
        <v>41</v>
      </c>
      <c r="C13" s="221">
        <v>42</v>
      </c>
      <c r="D13" s="19">
        <v>38</v>
      </c>
      <c r="E13" s="19">
        <v>45</v>
      </c>
      <c r="F13" s="19">
        <v>42</v>
      </c>
      <c r="G13" s="19">
        <v>48</v>
      </c>
      <c r="H13" s="61">
        <v>48</v>
      </c>
      <c r="I13" s="61">
        <v>47</v>
      </c>
      <c r="J13" s="61">
        <v>44</v>
      </c>
      <c r="K13" s="61">
        <v>46</v>
      </c>
      <c r="L13" s="61">
        <v>49</v>
      </c>
      <c r="M13" s="61">
        <v>45</v>
      </c>
      <c r="N13" s="61">
        <v>43</v>
      </c>
      <c r="O13" s="61">
        <v>42</v>
      </c>
      <c r="P13" s="61">
        <v>39</v>
      </c>
      <c r="Q13" s="50"/>
      <c r="W13" s="64"/>
      <c r="X13" s="64"/>
      <c r="Y13" s="64"/>
      <c r="Z13" s="64"/>
      <c r="AA13" s="64"/>
      <c r="AB13" s="64"/>
      <c r="AC13" s="64"/>
      <c r="AD13" s="64"/>
      <c r="AE13" s="64"/>
      <c r="AF13" s="64"/>
      <c r="AG13" s="64"/>
    </row>
    <row r="14" spans="1:33">
      <c r="A14" s="216" t="s">
        <v>218</v>
      </c>
      <c r="B14" s="19">
        <v>8</v>
      </c>
      <c r="C14" s="221">
        <v>7</v>
      </c>
      <c r="D14" s="19">
        <v>7</v>
      </c>
      <c r="E14" s="19">
        <v>6</v>
      </c>
      <c r="F14" s="19">
        <v>6</v>
      </c>
      <c r="G14" s="19">
        <v>6</v>
      </c>
      <c r="H14" s="61">
        <v>7</v>
      </c>
      <c r="I14" s="61">
        <v>8</v>
      </c>
      <c r="J14" s="61">
        <v>7</v>
      </c>
      <c r="K14" s="61">
        <v>2</v>
      </c>
      <c r="L14" s="61">
        <v>2</v>
      </c>
      <c r="M14" s="61">
        <v>2</v>
      </c>
      <c r="N14" s="61">
        <v>3</v>
      </c>
      <c r="O14" s="61">
        <v>4</v>
      </c>
      <c r="P14" s="61">
        <v>5</v>
      </c>
      <c r="Q14" s="50"/>
      <c r="R14" s="64"/>
      <c r="S14" s="64"/>
      <c r="T14" s="64"/>
      <c r="U14" s="64"/>
      <c r="V14" s="64"/>
      <c r="W14" s="64"/>
      <c r="X14" s="64"/>
      <c r="Y14" s="64"/>
      <c r="Z14" s="64"/>
      <c r="AA14" s="64"/>
      <c r="AB14" s="64"/>
      <c r="AC14" s="64"/>
      <c r="AD14" s="64"/>
      <c r="AE14" s="64"/>
      <c r="AF14" s="64"/>
      <c r="AG14" s="64"/>
    </row>
    <row r="15" spans="1:33" s="58" customFormat="1">
      <c r="A15" s="214" t="s">
        <v>251</v>
      </c>
      <c r="B15" s="63">
        <f t="shared" ref="B15:P15" si="4">SUM(B16:B31)</f>
        <v>91013</v>
      </c>
      <c r="C15" s="63">
        <f t="shared" ref="C15" si="5">SUM(C16:C31)</f>
        <v>93788</v>
      </c>
      <c r="D15" s="63">
        <f t="shared" si="4"/>
        <v>97198</v>
      </c>
      <c r="E15" s="63">
        <f t="shared" si="4"/>
        <v>104901</v>
      </c>
      <c r="F15" s="63">
        <f t="shared" si="4"/>
        <v>108965</v>
      </c>
      <c r="G15" s="63">
        <f t="shared" si="4"/>
        <v>111536</v>
      </c>
      <c r="H15" s="63">
        <f t="shared" si="4"/>
        <v>113140</v>
      </c>
      <c r="I15" s="63">
        <f t="shared" si="4"/>
        <v>111677</v>
      </c>
      <c r="J15" s="63">
        <f t="shared" si="4"/>
        <v>101792</v>
      </c>
      <c r="K15" s="63">
        <f t="shared" si="4"/>
        <v>103715</v>
      </c>
      <c r="L15" s="63">
        <f t="shared" si="4"/>
        <v>106180</v>
      </c>
      <c r="M15" s="63">
        <f t="shared" si="4"/>
        <v>107614</v>
      </c>
      <c r="N15" s="63">
        <f t="shared" si="4"/>
        <v>108634</v>
      </c>
      <c r="O15" s="63">
        <f t="shared" si="4"/>
        <v>109893</v>
      </c>
      <c r="P15" s="63">
        <f t="shared" si="4"/>
        <v>109461</v>
      </c>
      <c r="Q15" s="59"/>
      <c r="R15" s="65"/>
      <c r="S15" s="65"/>
      <c r="T15" s="65"/>
      <c r="U15" s="65"/>
      <c r="V15" s="65"/>
      <c r="W15" s="65"/>
    </row>
    <row r="16" spans="1:33">
      <c r="A16" s="216" t="s">
        <v>219</v>
      </c>
      <c r="B16" s="19">
        <v>76512</v>
      </c>
      <c r="C16" s="221">
        <v>79102</v>
      </c>
      <c r="D16" s="19">
        <v>81946</v>
      </c>
      <c r="E16" s="19">
        <v>89155</v>
      </c>
      <c r="F16" s="19">
        <v>92938</v>
      </c>
      <c r="G16" s="19">
        <v>95085</v>
      </c>
      <c r="H16" s="61">
        <v>96148</v>
      </c>
      <c r="I16" s="61">
        <v>94625</v>
      </c>
      <c r="J16" s="61">
        <v>86182</v>
      </c>
      <c r="K16" s="61">
        <v>88035</v>
      </c>
      <c r="L16" s="61">
        <v>90322</v>
      </c>
      <c r="M16" s="61">
        <v>91690</v>
      </c>
      <c r="N16" s="61">
        <v>92725</v>
      </c>
      <c r="O16" s="61">
        <v>93456</v>
      </c>
      <c r="P16" s="61">
        <v>92733</v>
      </c>
      <c r="Q16" s="50"/>
      <c r="R16" s="64"/>
      <c r="S16" s="64"/>
      <c r="T16" s="64"/>
      <c r="U16" s="64"/>
      <c r="V16" s="64"/>
      <c r="W16" s="64"/>
      <c r="X16" s="64"/>
      <c r="Y16" s="64"/>
      <c r="Z16" s="64"/>
      <c r="AA16" s="64"/>
      <c r="AB16" s="64"/>
      <c r="AC16" s="64"/>
      <c r="AD16" s="64"/>
      <c r="AE16" s="64"/>
      <c r="AF16" s="64"/>
      <c r="AG16" s="64"/>
    </row>
    <row r="17" spans="1:33">
      <c r="A17" s="216" t="s">
        <v>220</v>
      </c>
      <c r="B17" s="19">
        <v>1036</v>
      </c>
      <c r="C17" s="221">
        <v>1079</v>
      </c>
      <c r="D17" s="19">
        <v>1111</v>
      </c>
      <c r="E17" s="19">
        <v>1168</v>
      </c>
      <c r="F17" s="19">
        <v>1220</v>
      </c>
      <c r="G17" s="19">
        <v>1236</v>
      </c>
      <c r="H17" s="61">
        <v>1314</v>
      </c>
      <c r="I17" s="61">
        <v>1346</v>
      </c>
      <c r="J17" s="61">
        <v>1334</v>
      </c>
      <c r="K17" s="61">
        <v>1377</v>
      </c>
      <c r="L17" s="61">
        <v>1430</v>
      </c>
      <c r="M17" s="61">
        <v>1468</v>
      </c>
      <c r="N17" s="61">
        <v>1478</v>
      </c>
      <c r="O17" s="61">
        <v>1495</v>
      </c>
      <c r="P17" s="61">
        <v>1510</v>
      </c>
      <c r="Q17" s="50"/>
      <c r="R17" s="64"/>
      <c r="S17" s="64"/>
      <c r="T17" s="64"/>
      <c r="U17" s="64"/>
      <c r="V17" s="64"/>
      <c r="W17" s="64"/>
      <c r="X17" s="64"/>
      <c r="Y17" s="64"/>
      <c r="Z17" s="64"/>
      <c r="AA17" s="64"/>
      <c r="AB17" s="64"/>
      <c r="AC17" s="64"/>
      <c r="AD17" s="64"/>
      <c r="AE17" s="64"/>
      <c r="AF17" s="64"/>
      <c r="AG17" s="64"/>
    </row>
    <row r="18" spans="1:33" ht="21" customHeight="1">
      <c r="A18" s="217" t="s">
        <v>233</v>
      </c>
      <c r="B18" s="19">
        <v>1750</v>
      </c>
      <c r="C18" s="221">
        <v>1801</v>
      </c>
      <c r="D18" s="19">
        <v>1955</v>
      </c>
      <c r="E18" s="19">
        <v>2047</v>
      </c>
      <c r="F18" s="19">
        <v>2119</v>
      </c>
      <c r="G18" s="19">
        <v>2193</v>
      </c>
      <c r="H18" s="61">
        <v>2225</v>
      </c>
      <c r="I18" s="61">
        <v>2294</v>
      </c>
      <c r="J18" s="61">
        <v>2321</v>
      </c>
      <c r="K18" s="61">
        <v>2416</v>
      </c>
      <c r="L18" s="61">
        <v>2438</v>
      </c>
      <c r="M18" s="61">
        <v>2507</v>
      </c>
      <c r="N18" s="61">
        <v>2515</v>
      </c>
      <c r="O18" s="61">
        <v>2541</v>
      </c>
      <c r="P18" s="61">
        <v>2554</v>
      </c>
      <c r="Q18" s="50"/>
      <c r="R18" s="64"/>
      <c r="S18" s="64"/>
      <c r="T18" s="64"/>
      <c r="U18" s="64"/>
      <c r="V18" s="64"/>
      <c r="W18" s="64"/>
      <c r="X18" s="64"/>
      <c r="Y18" s="64"/>
      <c r="Z18" s="64"/>
      <c r="AA18" s="64"/>
      <c r="AB18" s="64"/>
      <c r="AC18" s="64"/>
      <c r="AD18" s="64"/>
      <c r="AE18" s="64"/>
      <c r="AF18" s="64"/>
      <c r="AG18" s="64"/>
    </row>
    <row r="19" spans="1:33" ht="21" customHeight="1">
      <c r="A19" s="217" t="s">
        <v>234</v>
      </c>
      <c r="B19" s="19">
        <v>8</v>
      </c>
      <c r="C19" s="221">
        <v>7</v>
      </c>
      <c r="D19" s="19">
        <v>6</v>
      </c>
      <c r="E19" s="19">
        <v>7</v>
      </c>
      <c r="F19" s="19">
        <v>6</v>
      </c>
      <c r="G19" s="19">
        <v>5</v>
      </c>
      <c r="H19" s="61">
        <v>5</v>
      </c>
      <c r="I19" s="61">
        <v>5</v>
      </c>
      <c r="J19" s="61">
        <v>6</v>
      </c>
      <c r="K19" s="61">
        <v>4</v>
      </c>
      <c r="L19" s="61">
        <v>5</v>
      </c>
      <c r="M19" s="61">
        <v>4</v>
      </c>
      <c r="N19" s="61">
        <v>4</v>
      </c>
      <c r="O19" s="61">
        <v>4</v>
      </c>
      <c r="P19" s="61">
        <v>4</v>
      </c>
      <c r="Q19" s="50"/>
    </row>
    <row r="20" spans="1:33">
      <c r="A20" s="217" t="s">
        <v>235</v>
      </c>
      <c r="B20" s="221">
        <v>752</v>
      </c>
      <c r="C20" s="221">
        <v>777</v>
      </c>
      <c r="D20" s="19">
        <v>804</v>
      </c>
      <c r="E20" s="19">
        <v>807</v>
      </c>
      <c r="F20" s="19">
        <v>797</v>
      </c>
      <c r="G20" s="19">
        <v>772</v>
      </c>
      <c r="H20" s="61">
        <v>801</v>
      </c>
      <c r="I20" s="61">
        <v>806</v>
      </c>
      <c r="J20" s="61">
        <v>787</v>
      </c>
      <c r="K20" s="61">
        <v>778</v>
      </c>
      <c r="L20" s="61">
        <v>752</v>
      </c>
      <c r="M20" s="61">
        <v>711</v>
      </c>
      <c r="N20" s="61">
        <v>655</v>
      </c>
      <c r="O20" s="61">
        <v>654</v>
      </c>
      <c r="P20" s="61">
        <v>605</v>
      </c>
      <c r="Q20" s="50"/>
      <c r="R20" s="64"/>
      <c r="S20" s="64"/>
      <c r="T20" s="64"/>
      <c r="U20" s="64"/>
      <c r="V20" s="64"/>
      <c r="W20" s="64"/>
      <c r="X20" s="64"/>
      <c r="Y20" s="64"/>
      <c r="Z20" s="64"/>
      <c r="AA20" s="64"/>
      <c r="AB20" s="64"/>
      <c r="AC20" s="64"/>
      <c r="AD20" s="64"/>
      <c r="AE20" s="64"/>
      <c r="AF20" s="64"/>
      <c r="AG20" s="64"/>
    </row>
    <row r="21" spans="1:33" ht="21" customHeight="1">
      <c r="A21" s="217" t="s">
        <v>236</v>
      </c>
      <c r="B21" s="221">
        <v>50</v>
      </c>
      <c r="C21" s="221">
        <v>49</v>
      </c>
      <c r="D21" s="19">
        <v>60</v>
      </c>
      <c r="E21" s="19">
        <v>58</v>
      </c>
      <c r="F21" s="19">
        <v>53</v>
      </c>
      <c r="G21" s="19">
        <v>53</v>
      </c>
      <c r="H21" s="61">
        <v>48</v>
      </c>
      <c r="I21" s="61">
        <v>50</v>
      </c>
      <c r="J21" s="61">
        <v>50</v>
      </c>
      <c r="K21" s="61">
        <v>44</v>
      </c>
      <c r="L21" s="61">
        <v>42</v>
      </c>
      <c r="M21" s="61">
        <v>45</v>
      </c>
      <c r="N21" s="61">
        <v>44</v>
      </c>
      <c r="O21" s="61">
        <v>41</v>
      </c>
      <c r="P21" s="61">
        <v>39</v>
      </c>
      <c r="Q21" s="50"/>
    </row>
    <row r="22" spans="1:33" ht="21" customHeight="1">
      <c r="A22" s="217" t="s">
        <v>237</v>
      </c>
      <c r="B22" s="221">
        <v>7454</v>
      </c>
      <c r="C22" s="221">
        <v>7445</v>
      </c>
      <c r="D22" s="19">
        <v>7726</v>
      </c>
      <c r="E22" s="19">
        <v>8031</v>
      </c>
      <c r="F22" s="19">
        <v>8216</v>
      </c>
      <c r="G22" s="19">
        <v>8538</v>
      </c>
      <c r="H22" s="61">
        <v>8869</v>
      </c>
      <c r="I22" s="61">
        <v>8834</v>
      </c>
      <c r="J22" s="61">
        <v>7676</v>
      </c>
      <c r="K22" s="61">
        <v>7788</v>
      </c>
      <c r="L22" s="61">
        <v>7973</v>
      </c>
      <c r="M22" s="61">
        <v>8029</v>
      </c>
      <c r="N22" s="61">
        <v>8108</v>
      </c>
      <c r="O22" s="61">
        <v>8538</v>
      </c>
      <c r="P22" s="61">
        <v>8861</v>
      </c>
      <c r="Q22" s="50"/>
      <c r="R22" s="64"/>
      <c r="S22" s="64"/>
      <c r="T22" s="64"/>
      <c r="U22" s="64"/>
      <c r="V22" s="64"/>
      <c r="W22" s="64"/>
      <c r="X22" s="64"/>
      <c r="Y22" s="64"/>
      <c r="Z22" s="64"/>
      <c r="AA22" s="64"/>
      <c r="AB22" s="64"/>
      <c r="AC22" s="64"/>
      <c r="AD22" s="64"/>
      <c r="AE22" s="64"/>
      <c r="AF22" s="64"/>
      <c r="AG22" s="64"/>
    </row>
    <row r="23" spans="1:33" ht="21" customHeight="1">
      <c r="A23" s="217" t="s">
        <v>238</v>
      </c>
      <c r="B23" s="221">
        <v>100</v>
      </c>
      <c r="C23" s="221">
        <v>103</v>
      </c>
      <c r="D23" s="19">
        <v>103</v>
      </c>
      <c r="E23" s="19">
        <v>109</v>
      </c>
      <c r="F23" s="19">
        <v>106</v>
      </c>
      <c r="G23" s="19">
        <v>110</v>
      </c>
      <c r="H23" s="61">
        <v>117</v>
      </c>
      <c r="I23" s="61">
        <v>124</v>
      </c>
      <c r="J23" s="61">
        <v>121</v>
      </c>
      <c r="K23" s="61">
        <v>114</v>
      </c>
      <c r="L23" s="61">
        <v>118</v>
      </c>
      <c r="M23" s="61">
        <v>113</v>
      </c>
      <c r="N23" s="61">
        <v>117</v>
      </c>
      <c r="O23" s="61">
        <v>128</v>
      </c>
      <c r="P23" s="61">
        <v>134</v>
      </c>
      <c r="Q23" s="50"/>
      <c r="R23" s="64"/>
      <c r="S23" s="64"/>
      <c r="T23" s="64"/>
      <c r="U23" s="64"/>
      <c r="V23" s="64"/>
      <c r="W23" s="64"/>
      <c r="X23" s="64"/>
      <c r="Y23" s="64"/>
      <c r="Z23" s="64"/>
      <c r="AA23" s="64"/>
      <c r="AB23" s="64"/>
      <c r="AC23" s="64"/>
      <c r="AD23" s="64"/>
      <c r="AE23" s="64"/>
      <c r="AF23" s="64"/>
      <c r="AG23" s="64"/>
    </row>
    <row r="24" spans="1:33" ht="21" customHeight="1">
      <c r="A24" s="217" t="s">
        <v>239</v>
      </c>
      <c r="B24" s="221">
        <v>244</v>
      </c>
      <c r="C24" s="221">
        <v>260</v>
      </c>
      <c r="D24" s="19">
        <v>265</v>
      </c>
      <c r="E24" s="19">
        <v>280</v>
      </c>
      <c r="F24" s="19">
        <v>291</v>
      </c>
      <c r="G24" s="19">
        <v>307</v>
      </c>
      <c r="H24" s="61">
        <v>316</v>
      </c>
      <c r="I24" s="61">
        <v>333</v>
      </c>
      <c r="J24" s="61">
        <v>351</v>
      </c>
      <c r="K24" s="61">
        <v>368</v>
      </c>
      <c r="L24" s="61">
        <v>369</v>
      </c>
      <c r="M24" s="61">
        <v>393</v>
      </c>
      <c r="N24" s="61">
        <v>384</v>
      </c>
      <c r="O24" s="61">
        <v>388</v>
      </c>
      <c r="P24" s="61">
        <v>388</v>
      </c>
      <c r="Q24" s="50"/>
      <c r="R24" s="64"/>
      <c r="S24" s="64"/>
      <c r="T24" s="64"/>
      <c r="U24" s="64"/>
      <c r="V24" s="64"/>
      <c r="W24" s="64"/>
    </row>
    <row r="25" spans="1:33" ht="21" customHeight="1">
      <c r="A25" s="217" t="s">
        <v>240</v>
      </c>
      <c r="B25" s="221">
        <v>20</v>
      </c>
      <c r="C25" s="221">
        <v>26</v>
      </c>
      <c r="D25" s="19">
        <v>26</v>
      </c>
      <c r="E25" s="19">
        <v>32</v>
      </c>
      <c r="F25" s="19">
        <v>31</v>
      </c>
      <c r="G25" s="19">
        <v>31</v>
      </c>
      <c r="H25" s="61">
        <v>29</v>
      </c>
      <c r="I25" s="61">
        <v>29</v>
      </c>
      <c r="J25" s="61">
        <v>30</v>
      </c>
      <c r="K25" s="61">
        <v>4</v>
      </c>
      <c r="L25" s="61">
        <v>5</v>
      </c>
      <c r="M25" s="61">
        <v>5</v>
      </c>
      <c r="N25" s="61">
        <v>7</v>
      </c>
      <c r="O25" s="61">
        <v>8</v>
      </c>
      <c r="P25" s="61">
        <v>9</v>
      </c>
      <c r="Q25" s="50"/>
    </row>
    <row r="26" spans="1:33" ht="21" customHeight="1">
      <c r="A26" s="217" t="s">
        <v>243</v>
      </c>
      <c r="B26" s="221">
        <v>14</v>
      </c>
      <c r="C26" s="221">
        <v>13</v>
      </c>
      <c r="D26" s="19">
        <v>11</v>
      </c>
      <c r="E26" s="19">
        <v>10</v>
      </c>
      <c r="F26" s="19">
        <v>11</v>
      </c>
      <c r="G26" s="19">
        <v>15</v>
      </c>
      <c r="H26" s="61">
        <v>16</v>
      </c>
      <c r="I26" s="61">
        <v>16</v>
      </c>
      <c r="J26" s="61">
        <v>18</v>
      </c>
      <c r="K26" s="61">
        <v>18</v>
      </c>
      <c r="L26" s="61">
        <v>16</v>
      </c>
      <c r="M26" s="61">
        <v>18</v>
      </c>
      <c r="N26" s="61">
        <v>16</v>
      </c>
      <c r="O26" s="61">
        <v>14</v>
      </c>
      <c r="P26" s="61">
        <v>20</v>
      </c>
      <c r="Q26" s="50"/>
    </row>
    <row r="27" spans="1:33" ht="21" customHeight="1">
      <c r="A27" s="233" t="s">
        <v>241</v>
      </c>
      <c r="B27" s="221">
        <v>15</v>
      </c>
      <c r="C27" s="221">
        <v>15</v>
      </c>
      <c r="D27" s="19">
        <v>12</v>
      </c>
      <c r="E27" s="19">
        <v>15</v>
      </c>
      <c r="F27" s="19">
        <v>15</v>
      </c>
      <c r="G27" s="19">
        <v>13</v>
      </c>
      <c r="H27" s="61">
        <v>18</v>
      </c>
      <c r="I27" s="61">
        <v>21</v>
      </c>
      <c r="J27" s="61">
        <v>22</v>
      </c>
      <c r="K27" s="61">
        <v>3</v>
      </c>
      <c r="L27" s="61">
        <v>3</v>
      </c>
      <c r="M27" s="61">
        <v>5</v>
      </c>
      <c r="N27" s="61">
        <v>7</v>
      </c>
      <c r="O27" s="61">
        <v>7</v>
      </c>
      <c r="P27" s="61">
        <v>7</v>
      </c>
      <c r="Q27" s="50"/>
    </row>
    <row r="28" spans="1:33" ht="21" customHeight="1">
      <c r="A28" s="217" t="s">
        <v>221</v>
      </c>
      <c r="B28" s="221">
        <v>2776</v>
      </c>
      <c r="C28" s="221">
        <v>2834</v>
      </c>
      <c r="D28" s="19">
        <v>2875</v>
      </c>
      <c r="E28" s="19">
        <v>2882</v>
      </c>
      <c r="F28" s="19">
        <v>2866</v>
      </c>
      <c r="G28" s="19">
        <v>2870</v>
      </c>
      <c r="H28" s="61">
        <v>2917</v>
      </c>
      <c r="I28" s="61">
        <v>2893</v>
      </c>
      <c r="J28" s="61">
        <v>2592</v>
      </c>
      <c r="K28" s="62">
        <v>2487</v>
      </c>
      <c r="L28" s="62">
        <v>2417</v>
      </c>
      <c r="M28" s="62">
        <v>2322</v>
      </c>
      <c r="N28" s="62">
        <v>2270</v>
      </c>
      <c r="O28" s="62">
        <v>2314</v>
      </c>
      <c r="P28" s="62">
        <v>2301</v>
      </c>
      <c r="Q28" s="50"/>
      <c r="R28" s="64"/>
      <c r="S28" s="64"/>
      <c r="T28" s="64"/>
      <c r="U28" s="64"/>
      <c r="V28" s="64"/>
      <c r="W28" s="64"/>
    </row>
    <row r="29" spans="1:33" ht="21" customHeight="1">
      <c r="A29" s="217" t="s">
        <v>245</v>
      </c>
      <c r="B29" s="221">
        <v>16</v>
      </c>
      <c r="C29" s="221">
        <v>16</v>
      </c>
      <c r="D29" s="19">
        <v>20</v>
      </c>
      <c r="E29" s="19">
        <v>17</v>
      </c>
      <c r="F29" s="19">
        <v>18</v>
      </c>
      <c r="G29" s="19">
        <v>17</v>
      </c>
      <c r="H29" s="61">
        <v>20</v>
      </c>
      <c r="I29" s="61">
        <v>18</v>
      </c>
      <c r="J29" s="61">
        <v>18</v>
      </c>
      <c r="K29" s="62">
        <v>20</v>
      </c>
      <c r="L29" s="62">
        <v>20</v>
      </c>
      <c r="M29" s="62">
        <v>17</v>
      </c>
      <c r="N29" s="62">
        <v>14</v>
      </c>
      <c r="O29" s="62">
        <v>19</v>
      </c>
      <c r="P29" s="62">
        <v>25</v>
      </c>
      <c r="Q29" s="50"/>
      <c r="R29" s="64"/>
      <c r="S29" s="64"/>
      <c r="T29" s="64"/>
      <c r="U29" s="64"/>
      <c r="V29" s="64"/>
      <c r="W29" s="64"/>
      <c r="X29" s="64"/>
      <c r="Y29" s="64"/>
      <c r="Z29" s="64"/>
      <c r="AA29" s="64"/>
      <c r="AB29" s="64"/>
      <c r="AC29" s="64"/>
      <c r="AD29" s="64"/>
      <c r="AE29" s="64"/>
      <c r="AF29" s="64"/>
      <c r="AG29" s="64"/>
    </row>
    <row r="30" spans="1:33" ht="21" customHeight="1">
      <c r="A30" s="217" t="s">
        <v>250</v>
      </c>
      <c r="B30" s="221">
        <v>12</v>
      </c>
      <c r="C30" s="221">
        <v>12</v>
      </c>
      <c r="D30" s="19">
        <v>12</v>
      </c>
      <c r="E30" s="19">
        <v>14</v>
      </c>
      <c r="F30" s="19">
        <v>13</v>
      </c>
      <c r="G30" s="19">
        <v>14</v>
      </c>
      <c r="H30" s="61">
        <v>14</v>
      </c>
      <c r="I30" s="61">
        <v>15</v>
      </c>
      <c r="J30" s="61">
        <v>11</v>
      </c>
      <c r="K30" s="62">
        <v>9</v>
      </c>
      <c r="L30" s="62">
        <v>8</v>
      </c>
      <c r="M30" s="62">
        <v>11</v>
      </c>
      <c r="N30" s="62">
        <v>11</v>
      </c>
      <c r="O30" s="62">
        <v>7</v>
      </c>
      <c r="P30" s="62">
        <v>6</v>
      </c>
      <c r="Q30" s="50"/>
      <c r="R30" s="64"/>
      <c r="S30" s="64"/>
      <c r="T30" s="64"/>
      <c r="U30" s="64"/>
      <c r="V30" s="64"/>
      <c r="W30" s="64"/>
      <c r="X30" s="64"/>
      <c r="Y30" s="64"/>
      <c r="Z30" s="64"/>
      <c r="AA30" s="64"/>
      <c r="AB30" s="64"/>
      <c r="AC30" s="64"/>
      <c r="AD30" s="64"/>
      <c r="AE30" s="64"/>
      <c r="AF30" s="64"/>
      <c r="AG30" s="64"/>
    </row>
    <row r="31" spans="1:33">
      <c r="A31" s="216" t="s">
        <v>223</v>
      </c>
      <c r="B31" s="19">
        <v>254</v>
      </c>
      <c r="C31" s="221">
        <v>249</v>
      </c>
      <c r="D31" s="19">
        <v>266</v>
      </c>
      <c r="E31" s="19">
        <v>269</v>
      </c>
      <c r="F31" s="19">
        <v>265</v>
      </c>
      <c r="G31" s="19">
        <v>277</v>
      </c>
      <c r="H31" s="61">
        <v>283</v>
      </c>
      <c r="I31" s="61">
        <v>268</v>
      </c>
      <c r="J31" s="61">
        <v>273</v>
      </c>
      <c r="K31" s="62">
        <v>250</v>
      </c>
      <c r="L31" s="62">
        <v>262</v>
      </c>
      <c r="M31" s="62">
        <v>276</v>
      </c>
      <c r="N31" s="62">
        <v>279</v>
      </c>
      <c r="O31" s="62">
        <v>279</v>
      </c>
      <c r="P31" s="62">
        <v>265</v>
      </c>
      <c r="Q31" s="54"/>
    </row>
    <row r="32" spans="1:33">
      <c r="A32" s="214" t="s">
        <v>212</v>
      </c>
      <c r="B32" s="63">
        <f t="shared" ref="B32:P32" si="6">SUM(B33:B35)</f>
        <v>154730</v>
      </c>
      <c r="C32" s="63">
        <f t="shared" ref="C32" si="7">SUM(C33:C35)</f>
        <v>152933</v>
      </c>
      <c r="D32" s="63">
        <f t="shared" si="6"/>
        <v>149824</v>
      </c>
      <c r="E32" s="63">
        <f t="shared" si="6"/>
        <v>145590</v>
      </c>
      <c r="F32" s="63">
        <f t="shared" si="6"/>
        <v>142511</v>
      </c>
      <c r="G32" s="63">
        <f t="shared" si="6"/>
        <v>142198</v>
      </c>
      <c r="H32" s="63">
        <f t="shared" si="6"/>
        <v>144600</v>
      </c>
      <c r="I32" s="63">
        <f t="shared" si="6"/>
        <v>146838</v>
      </c>
      <c r="J32" s="63">
        <f t="shared" si="6"/>
        <v>143953</v>
      </c>
      <c r="K32" s="63">
        <f t="shared" si="6"/>
        <v>141935</v>
      </c>
      <c r="L32" s="63">
        <f t="shared" si="6"/>
        <v>141992</v>
      </c>
      <c r="M32" s="63">
        <f t="shared" si="6"/>
        <v>142160</v>
      </c>
      <c r="N32" s="63">
        <f t="shared" si="6"/>
        <v>143504</v>
      </c>
      <c r="O32" s="63">
        <f t="shared" si="6"/>
        <v>144708</v>
      </c>
      <c r="P32" s="63">
        <f t="shared" si="6"/>
        <v>144702</v>
      </c>
      <c r="Q32" s="54"/>
    </row>
    <row r="33" spans="1:33">
      <c r="A33" s="216" t="s">
        <v>224</v>
      </c>
      <c r="B33" s="19">
        <v>149957</v>
      </c>
      <c r="C33" s="221">
        <v>148156</v>
      </c>
      <c r="D33" s="19">
        <v>145128</v>
      </c>
      <c r="E33" s="19">
        <v>140958</v>
      </c>
      <c r="F33" s="19">
        <v>137967</v>
      </c>
      <c r="G33" s="19">
        <v>137688</v>
      </c>
      <c r="H33" s="61">
        <v>140012</v>
      </c>
      <c r="I33" s="61">
        <v>142298</v>
      </c>
      <c r="J33" s="61">
        <v>139554</v>
      </c>
      <c r="K33" s="61">
        <v>137589</v>
      </c>
      <c r="L33" s="61">
        <v>137630</v>
      </c>
      <c r="M33" s="61">
        <v>137799</v>
      </c>
      <c r="N33" s="61">
        <v>139195</v>
      </c>
      <c r="O33" s="61">
        <v>140357</v>
      </c>
      <c r="P33" s="61">
        <v>140486</v>
      </c>
      <c r="Q33" s="50"/>
      <c r="R33" s="64"/>
      <c r="S33" s="64"/>
      <c r="T33" s="64"/>
      <c r="U33" s="64"/>
      <c r="V33" s="64"/>
      <c r="W33" s="64"/>
      <c r="X33" s="64"/>
      <c r="Y33" s="64"/>
      <c r="Z33" s="64"/>
      <c r="AA33" s="64"/>
      <c r="AB33" s="64"/>
      <c r="AC33" s="64"/>
      <c r="AD33" s="64"/>
      <c r="AE33" s="64"/>
      <c r="AF33" s="64"/>
      <c r="AG33" s="64"/>
    </row>
    <row r="34" spans="1:33" ht="21" customHeight="1">
      <c r="A34" s="217" t="s">
        <v>244</v>
      </c>
      <c r="B34" s="19">
        <v>2322</v>
      </c>
      <c r="C34" s="221">
        <v>2379</v>
      </c>
      <c r="D34" s="19">
        <v>2367</v>
      </c>
      <c r="E34" s="19">
        <v>2403</v>
      </c>
      <c r="F34" s="19">
        <v>2391</v>
      </c>
      <c r="G34" s="19">
        <v>2410</v>
      </c>
      <c r="H34" s="61">
        <v>2485</v>
      </c>
      <c r="I34" s="61">
        <v>2500</v>
      </c>
      <c r="J34" s="61">
        <v>2500</v>
      </c>
      <c r="K34" s="61">
        <v>2486</v>
      </c>
      <c r="L34" s="61">
        <v>2491</v>
      </c>
      <c r="M34" s="61">
        <v>2510</v>
      </c>
      <c r="N34" s="61">
        <v>2503</v>
      </c>
      <c r="O34" s="61">
        <v>2500</v>
      </c>
      <c r="P34" s="61">
        <v>2503</v>
      </c>
      <c r="Q34" s="54"/>
    </row>
    <row r="35" spans="1:33">
      <c r="A35" s="216" t="s">
        <v>225</v>
      </c>
      <c r="B35" s="19">
        <v>2451</v>
      </c>
      <c r="C35" s="221">
        <v>2398</v>
      </c>
      <c r="D35" s="19">
        <v>2329</v>
      </c>
      <c r="E35" s="19">
        <v>2229</v>
      </c>
      <c r="F35" s="19">
        <v>2153</v>
      </c>
      <c r="G35" s="19">
        <v>2100</v>
      </c>
      <c r="H35" s="61">
        <v>2103</v>
      </c>
      <c r="I35" s="61">
        <v>2040</v>
      </c>
      <c r="J35" s="61">
        <v>1899</v>
      </c>
      <c r="K35" s="62">
        <v>1860</v>
      </c>
      <c r="L35" s="62">
        <v>1871</v>
      </c>
      <c r="M35" s="62">
        <v>1851</v>
      </c>
      <c r="N35" s="62">
        <v>1806</v>
      </c>
      <c r="O35" s="62">
        <v>1851</v>
      </c>
      <c r="P35" s="62">
        <v>1713</v>
      </c>
      <c r="Q35" s="54"/>
    </row>
    <row r="36" spans="1:33">
      <c r="A36" s="69" t="s">
        <v>18</v>
      </c>
      <c r="B36" s="63">
        <f t="shared" ref="B36:G36" si="8">SUM(B37:B43)</f>
        <v>9849</v>
      </c>
      <c r="C36" s="63">
        <f t="shared" si="8"/>
        <v>9629</v>
      </c>
      <c r="D36" s="63">
        <f t="shared" si="8"/>
        <v>9189</v>
      </c>
      <c r="E36" s="63">
        <f t="shared" si="8"/>
        <v>8857</v>
      </c>
      <c r="F36" s="63">
        <f t="shared" si="8"/>
        <v>8529</v>
      </c>
      <c r="G36" s="63">
        <f t="shared" si="8"/>
        <v>8288</v>
      </c>
      <c r="H36" s="63">
        <f t="shared" ref="H36" si="9">SUM(H37:H43)</f>
        <v>8028</v>
      </c>
      <c r="I36" s="63">
        <f t="shared" ref="I36:P36" si="10">SUM(I37:I43)</f>
        <v>7310</v>
      </c>
      <c r="J36" s="63">
        <f t="shared" si="10"/>
        <v>6091</v>
      </c>
      <c r="K36" s="63">
        <f t="shared" si="10"/>
        <v>5007</v>
      </c>
      <c r="L36" s="63">
        <f t="shared" si="10"/>
        <v>4219</v>
      </c>
      <c r="M36" s="63">
        <f t="shared" si="10"/>
        <v>3797</v>
      </c>
      <c r="N36" s="63">
        <f t="shared" si="10"/>
        <v>3501</v>
      </c>
      <c r="O36" s="63">
        <f t="shared" si="10"/>
        <v>3489</v>
      </c>
      <c r="P36" s="63">
        <f t="shared" si="10"/>
        <v>3501</v>
      </c>
      <c r="Q36" s="54"/>
    </row>
    <row r="37" spans="1:33">
      <c r="A37" s="216" t="s">
        <v>364</v>
      </c>
      <c r="B37" s="19">
        <v>400</v>
      </c>
      <c r="C37" s="221">
        <v>392</v>
      </c>
      <c r="D37" s="19">
        <v>331</v>
      </c>
      <c r="E37" s="19">
        <v>315</v>
      </c>
      <c r="F37" s="19">
        <v>362</v>
      </c>
      <c r="G37" s="19">
        <v>343</v>
      </c>
      <c r="H37" s="61">
        <v>358</v>
      </c>
      <c r="I37" s="62">
        <v>288</v>
      </c>
      <c r="J37" s="62">
        <v>322</v>
      </c>
      <c r="K37" s="62">
        <v>179</v>
      </c>
      <c r="L37" s="62">
        <v>132</v>
      </c>
      <c r="M37" s="62">
        <v>83</v>
      </c>
      <c r="N37" s="62">
        <v>65</v>
      </c>
      <c r="O37" s="62">
        <v>40</v>
      </c>
      <c r="P37" s="62">
        <v>33</v>
      </c>
      <c r="Q37" s="54"/>
    </row>
    <row r="38" spans="1:33">
      <c r="A38" s="216" t="s">
        <v>365</v>
      </c>
      <c r="B38" s="19">
        <v>7636</v>
      </c>
      <c r="C38" s="221">
        <v>7524</v>
      </c>
      <c r="D38" s="19">
        <v>7309</v>
      </c>
      <c r="E38" s="19">
        <v>7113</v>
      </c>
      <c r="F38" s="19">
        <v>6915</v>
      </c>
      <c r="G38" s="19">
        <v>6803</v>
      </c>
      <c r="H38" s="61">
        <v>6606</v>
      </c>
      <c r="I38" s="62">
        <v>6092</v>
      </c>
      <c r="J38" s="62">
        <v>4937</v>
      </c>
      <c r="K38" s="61">
        <v>4060</v>
      </c>
      <c r="L38" s="61">
        <v>3415</v>
      </c>
      <c r="M38" s="61">
        <v>3054</v>
      </c>
      <c r="N38" s="61">
        <v>2810</v>
      </c>
      <c r="O38" s="61">
        <v>2822</v>
      </c>
      <c r="P38" s="61">
        <v>2865</v>
      </c>
      <c r="Q38" s="54"/>
    </row>
    <row r="39" spans="1:33">
      <c r="A39" s="216" t="s">
        <v>252</v>
      </c>
      <c r="B39" s="19">
        <v>2</v>
      </c>
      <c r="C39" s="221">
        <v>4</v>
      </c>
      <c r="D39" s="19">
        <v>4</v>
      </c>
      <c r="E39" s="19">
        <v>4</v>
      </c>
      <c r="F39" s="19">
        <v>5</v>
      </c>
      <c r="G39" s="19">
        <v>5</v>
      </c>
      <c r="H39" s="61">
        <v>5</v>
      </c>
      <c r="I39" s="62">
        <v>6</v>
      </c>
      <c r="J39" s="62">
        <v>6</v>
      </c>
      <c r="K39" s="62">
        <v>6</v>
      </c>
      <c r="L39" s="62">
        <v>4</v>
      </c>
      <c r="M39" s="62">
        <v>4</v>
      </c>
      <c r="N39" s="62">
        <v>1</v>
      </c>
      <c r="O39" s="62">
        <v>2</v>
      </c>
      <c r="P39" s="62">
        <v>3</v>
      </c>
      <c r="Q39" s="54"/>
    </row>
    <row r="40" spans="1:33">
      <c r="A40" s="216" t="s">
        <v>248</v>
      </c>
      <c r="B40" s="19">
        <v>1</v>
      </c>
      <c r="C40" s="221">
        <v>2</v>
      </c>
      <c r="D40" s="19">
        <v>1</v>
      </c>
      <c r="E40" s="19">
        <v>2</v>
      </c>
      <c r="F40" s="19">
        <v>3</v>
      </c>
      <c r="G40" s="19">
        <v>2</v>
      </c>
      <c r="H40" s="61">
        <v>3</v>
      </c>
      <c r="I40" s="62">
        <v>2</v>
      </c>
      <c r="J40" s="62">
        <v>1</v>
      </c>
      <c r="K40" s="62">
        <v>1</v>
      </c>
      <c r="L40" s="62">
        <v>2</v>
      </c>
      <c r="M40" s="62">
        <v>3</v>
      </c>
      <c r="N40" s="62">
        <v>6</v>
      </c>
      <c r="O40" s="62">
        <v>7</v>
      </c>
      <c r="P40" s="62">
        <v>5</v>
      </c>
      <c r="Q40" s="54"/>
    </row>
    <row r="41" spans="1:33" ht="21" customHeight="1">
      <c r="A41" s="217" t="s">
        <v>249</v>
      </c>
      <c r="B41" s="19">
        <v>3</v>
      </c>
      <c r="C41" s="221">
        <v>2</v>
      </c>
      <c r="D41" s="19">
        <v>2</v>
      </c>
      <c r="E41" s="19">
        <v>2</v>
      </c>
      <c r="F41" s="19">
        <v>1</v>
      </c>
      <c r="G41" s="19">
        <v>2</v>
      </c>
      <c r="H41" s="61">
        <v>2</v>
      </c>
      <c r="I41" s="62">
        <v>2</v>
      </c>
      <c r="J41" s="62">
        <v>1</v>
      </c>
      <c r="K41" s="62">
        <v>1</v>
      </c>
      <c r="L41" s="62">
        <v>1</v>
      </c>
      <c r="M41" s="62">
        <v>1</v>
      </c>
      <c r="N41" s="62">
        <v>1</v>
      </c>
      <c r="O41" s="62">
        <v>1</v>
      </c>
      <c r="P41" s="62">
        <v>1</v>
      </c>
      <c r="Q41" s="54"/>
    </row>
    <row r="42" spans="1:33" s="58" customFormat="1">
      <c r="A42" s="216" t="s">
        <v>363</v>
      </c>
      <c r="B42" s="19">
        <v>1806</v>
      </c>
      <c r="C42" s="221">
        <v>1704</v>
      </c>
      <c r="D42" s="19">
        <v>1541</v>
      </c>
      <c r="E42" s="19">
        <v>1420</v>
      </c>
      <c r="F42" s="19">
        <v>1242</v>
      </c>
      <c r="G42" s="19">
        <v>1132</v>
      </c>
      <c r="H42" s="61">
        <v>1053</v>
      </c>
      <c r="I42" s="62">
        <v>919</v>
      </c>
      <c r="J42" s="62">
        <v>823</v>
      </c>
      <c r="K42" s="61">
        <v>759</v>
      </c>
      <c r="L42" s="61">
        <v>664</v>
      </c>
      <c r="M42" s="61">
        <v>651</v>
      </c>
      <c r="N42" s="61">
        <v>617</v>
      </c>
      <c r="O42" s="61">
        <v>615</v>
      </c>
      <c r="P42" s="61">
        <v>592</v>
      </c>
      <c r="Q42" s="59"/>
    </row>
    <row r="43" spans="1:33">
      <c r="A43" s="237" t="s">
        <v>247</v>
      </c>
      <c r="B43" s="16">
        <v>1</v>
      </c>
      <c r="C43" s="16">
        <v>1</v>
      </c>
      <c r="D43" s="16">
        <v>1</v>
      </c>
      <c r="E43" s="16">
        <v>1</v>
      </c>
      <c r="F43" s="16">
        <v>1</v>
      </c>
      <c r="G43" s="16">
        <v>1</v>
      </c>
      <c r="H43" s="60">
        <v>1</v>
      </c>
      <c r="I43" s="60">
        <v>1</v>
      </c>
      <c r="J43" s="60">
        <v>1</v>
      </c>
      <c r="K43" s="60">
        <v>1</v>
      </c>
      <c r="L43" s="60">
        <v>1</v>
      </c>
      <c r="M43" s="60">
        <v>1</v>
      </c>
      <c r="N43" s="60">
        <v>1</v>
      </c>
      <c r="O43" s="60">
        <v>2</v>
      </c>
      <c r="P43" s="60">
        <v>2</v>
      </c>
      <c r="Q43" s="50"/>
    </row>
    <row r="45" spans="1:33">
      <c r="A45" s="11" t="s">
        <v>164</v>
      </c>
      <c r="B45" s="11"/>
      <c r="C45" s="11"/>
      <c r="D45" s="11"/>
      <c r="E45" s="11"/>
      <c r="F45" s="11"/>
      <c r="G45" s="11"/>
      <c r="H45" s="11"/>
      <c r="I45" s="11"/>
      <c r="J45" s="56"/>
      <c r="K45" s="56"/>
      <c r="L45" s="57"/>
      <c r="M45" s="56"/>
      <c r="N45" s="57"/>
      <c r="O45" s="56"/>
      <c r="P45" s="56"/>
    </row>
    <row r="46" spans="1:33">
      <c r="A46" s="11" t="s">
        <v>167</v>
      </c>
      <c r="B46" s="11"/>
      <c r="C46" s="11"/>
      <c r="D46" s="11"/>
      <c r="E46" s="11"/>
      <c r="F46" s="11"/>
      <c r="G46" s="11"/>
      <c r="H46" s="11"/>
      <c r="I46" s="11"/>
      <c r="J46" s="56"/>
      <c r="K46" s="56"/>
      <c r="L46" s="57"/>
      <c r="M46" s="56"/>
      <c r="N46" s="57"/>
      <c r="O46" s="56"/>
      <c r="P46" s="56"/>
    </row>
    <row r="47" spans="1:33" s="58" customFormat="1">
      <c r="A47" s="11" t="s">
        <v>166</v>
      </c>
      <c r="B47" s="11"/>
      <c r="C47" s="11"/>
      <c r="D47" s="11"/>
      <c r="E47" s="11"/>
      <c r="F47" s="11"/>
      <c r="G47" s="11"/>
      <c r="H47" s="11"/>
      <c r="I47" s="11"/>
      <c r="J47" s="56"/>
      <c r="K47" s="56"/>
      <c r="L47" s="57"/>
      <c r="M47" s="56"/>
      <c r="N47" s="57"/>
      <c r="O47" s="56"/>
      <c r="P47" s="56"/>
      <c r="Q47" s="7"/>
    </row>
    <row r="48" spans="1:33" s="55" customFormat="1">
      <c r="A48" s="11" t="s">
        <v>165</v>
      </c>
      <c r="B48" s="11"/>
      <c r="C48" s="11"/>
      <c r="D48" s="11"/>
      <c r="E48" s="11"/>
      <c r="F48" s="11"/>
      <c r="G48" s="11"/>
      <c r="H48" s="11"/>
      <c r="I48" s="11"/>
      <c r="J48" s="56"/>
      <c r="K48" s="56"/>
      <c r="L48" s="57"/>
      <c r="M48" s="56"/>
      <c r="N48" s="57"/>
      <c r="O48" s="56"/>
      <c r="P48" s="56"/>
      <c r="Q48" s="7"/>
    </row>
    <row r="56" spans="1:17" ht="12.75" customHeight="1"/>
    <row r="57" spans="1:17" s="4" customFormat="1">
      <c r="A57" s="53"/>
      <c r="B57" s="53"/>
      <c r="C57" s="53"/>
      <c r="D57" s="53"/>
      <c r="E57" s="53"/>
      <c r="F57" s="53"/>
      <c r="G57" s="53"/>
      <c r="H57" s="53"/>
      <c r="I57" s="53"/>
      <c r="J57" s="50"/>
      <c r="K57" s="52"/>
      <c r="L57" s="52"/>
      <c r="M57" s="52"/>
      <c r="N57" s="52"/>
      <c r="O57" s="51"/>
      <c r="P57" s="51"/>
      <c r="Q57" s="7"/>
    </row>
    <row r="58" spans="1:17" s="4" customFormat="1">
      <c r="A58" s="53"/>
      <c r="B58" s="53"/>
      <c r="C58" s="53"/>
      <c r="D58" s="53"/>
      <c r="E58" s="53"/>
      <c r="F58" s="53"/>
      <c r="G58" s="53"/>
      <c r="H58" s="53"/>
      <c r="I58" s="53"/>
      <c r="J58" s="50"/>
      <c r="K58" s="52"/>
      <c r="L58" s="52"/>
      <c r="M58" s="52"/>
      <c r="N58" s="52"/>
      <c r="O58" s="51"/>
      <c r="P58" s="51"/>
      <c r="Q58" s="7"/>
    </row>
    <row r="59" spans="1:17" s="4" customFormat="1">
      <c r="A59" s="53"/>
      <c r="B59" s="53"/>
      <c r="C59" s="53"/>
      <c r="D59" s="53"/>
      <c r="E59" s="53"/>
      <c r="F59" s="53"/>
      <c r="G59" s="53"/>
      <c r="H59" s="53"/>
      <c r="I59" s="53"/>
      <c r="J59" s="50"/>
      <c r="K59" s="52"/>
      <c r="L59" s="52"/>
      <c r="M59" s="52"/>
      <c r="N59" s="52"/>
      <c r="O59" s="51"/>
      <c r="P59" s="51"/>
      <c r="Q59" s="7"/>
    </row>
    <row r="60" spans="1:17" s="4" customFormat="1">
      <c r="A60" s="53"/>
      <c r="B60" s="53"/>
      <c r="C60" s="53"/>
      <c r="D60" s="53"/>
      <c r="E60" s="53"/>
      <c r="F60" s="53"/>
      <c r="G60" s="53"/>
      <c r="H60" s="53"/>
      <c r="I60" s="53"/>
      <c r="J60" s="50"/>
      <c r="K60" s="52"/>
      <c r="L60" s="52"/>
      <c r="M60" s="52"/>
      <c r="N60" s="52"/>
      <c r="O60" s="51"/>
      <c r="P60" s="51"/>
      <c r="Q60" s="7"/>
    </row>
  </sheetData>
  <pageMargins left="0.45" right="0.17" top="0.38" bottom="0.17" header="0.37" footer="0.25"/>
  <pageSetup firstPageNumber="15" fitToHeight="2" orientation="portrait" useFirstPageNumber="1" r:id="rId1"/>
  <headerFooter alignWithMargins="0">
    <oddFooter>&amp;C&amp;P of 31</oddFooter>
  </headerFooter>
  <ignoredErrors>
    <ignoredError sqref="C8:C32"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zoomScale="90" zoomScaleNormal="90" workbookViewId="0">
      <selection activeCell="I1" sqref="I1"/>
    </sheetView>
  </sheetViews>
  <sheetFormatPr defaultColWidth="9.33203125" defaultRowHeight="13.2"/>
  <cols>
    <col min="1" max="1" width="9.33203125" style="77"/>
    <col min="2" max="2" width="14.109375" style="77" customWidth="1"/>
    <col min="3" max="3" width="13.44140625" style="78" customWidth="1"/>
    <col min="4" max="4" width="14.44140625" style="78" customWidth="1"/>
    <col min="5" max="5" width="14.44140625" style="77" customWidth="1"/>
    <col min="6" max="16384" width="9.33203125" style="77"/>
  </cols>
  <sheetData>
    <row r="1" spans="1:7">
      <c r="A1" s="77" t="s">
        <v>8</v>
      </c>
      <c r="B1" s="101"/>
      <c r="C1" s="80"/>
      <c r="D1" s="80"/>
      <c r="E1" s="79"/>
      <c r="F1" s="79"/>
    </row>
    <row r="2" spans="1:7">
      <c r="A2" s="85"/>
      <c r="B2" s="82"/>
      <c r="C2" s="83"/>
      <c r="D2" s="83"/>
      <c r="E2" s="82"/>
      <c r="F2" s="81"/>
    </row>
    <row r="3" spans="1:7">
      <c r="A3" s="98" t="s">
        <v>29</v>
      </c>
      <c r="B3" s="96"/>
      <c r="C3" s="97"/>
      <c r="D3" s="96"/>
      <c r="E3" s="100"/>
      <c r="F3" s="95"/>
    </row>
    <row r="4" spans="1:7" ht="13.5" customHeight="1">
      <c r="A4" s="99" t="s">
        <v>28</v>
      </c>
      <c r="B4" s="96"/>
      <c r="C4" s="97"/>
      <c r="D4" s="96"/>
      <c r="E4" s="95"/>
      <c r="F4" s="95"/>
    </row>
    <row r="5" spans="1:7">
      <c r="A5" s="189" t="s">
        <v>126</v>
      </c>
      <c r="B5" s="96"/>
      <c r="C5" s="97"/>
      <c r="D5" s="96"/>
      <c r="E5" s="95"/>
      <c r="F5" s="95"/>
    </row>
    <row r="6" spans="1:7">
      <c r="A6" s="85"/>
      <c r="B6" s="81"/>
      <c r="C6" s="83"/>
      <c r="D6" s="83"/>
      <c r="E6" s="81"/>
      <c r="F6" s="81"/>
    </row>
    <row r="7" spans="1:7">
      <c r="A7" s="85"/>
      <c r="B7" s="81"/>
      <c r="C7" s="83"/>
      <c r="D7" s="83"/>
      <c r="E7" s="87"/>
      <c r="F7" s="87"/>
    </row>
    <row r="8" spans="1:7">
      <c r="A8" s="85"/>
      <c r="B8" s="94"/>
      <c r="C8" s="93"/>
      <c r="D8" s="235" t="s">
        <v>27</v>
      </c>
      <c r="E8" s="236"/>
      <c r="F8" s="87"/>
    </row>
    <row r="9" spans="1:7" ht="30" customHeight="1">
      <c r="A9" s="85"/>
      <c r="B9" s="197" t="s">
        <v>173</v>
      </c>
      <c r="C9" s="198" t="s">
        <v>174</v>
      </c>
      <c r="D9" s="88" t="s">
        <v>25</v>
      </c>
      <c r="E9" s="199" t="s">
        <v>175</v>
      </c>
      <c r="F9" s="87"/>
    </row>
    <row r="10" spans="1:7" ht="24.75" customHeight="1">
      <c r="A10" s="85"/>
      <c r="B10" s="92">
        <v>2015</v>
      </c>
      <c r="C10" s="91">
        <v>461638</v>
      </c>
      <c r="D10" s="91">
        <v>304329</v>
      </c>
      <c r="E10" s="89">
        <f t="shared" ref="E10:E13" si="0">D10/C10</f>
        <v>0.65923732448368633</v>
      </c>
      <c r="F10" s="87"/>
    </row>
    <row r="11" spans="1:7" ht="12.75" customHeight="1">
      <c r="A11" s="85"/>
      <c r="B11" s="92">
        <v>2014</v>
      </c>
      <c r="C11" s="91">
        <v>467576</v>
      </c>
      <c r="D11" s="91">
        <v>306066</v>
      </c>
      <c r="E11" s="89">
        <f t="shared" si="0"/>
        <v>0.65458021797525967</v>
      </c>
      <c r="F11" s="87"/>
    </row>
    <row r="12" spans="1:7" ht="12.75" customHeight="1">
      <c r="A12" s="85"/>
      <c r="B12" s="92">
        <v>2013</v>
      </c>
      <c r="C12" s="91">
        <v>473739</v>
      </c>
      <c r="D12" s="91">
        <v>307120</v>
      </c>
      <c r="E12" s="89">
        <f t="shared" si="0"/>
        <v>0.64828945896369095</v>
      </c>
      <c r="F12" s="87"/>
    </row>
    <row r="13" spans="1:7">
      <c r="A13" s="85"/>
      <c r="B13" s="92">
        <v>2012</v>
      </c>
      <c r="C13" s="91">
        <v>485919</v>
      </c>
      <c r="D13" s="91">
        <v>311952</v>
      </c>
      <c r="E13" s="89">
        <f t="shared" si="0"/>
        <v>0.64198354046662098</v>
      </c>
      <c r="F13" s="87"/>
    </row>
    <row r="14" spans="1:7">
      <c r="A14" s="85"/>
      <c r="B14" s="92">
        <v>2011</v>
      </c>
      <c r="C14" s="91">
        <v>494178</v>
      </c>
      <c r="D14" s="91">
        <v>314122</v>
      </c>
      <c r="E14" s="89">
        <f t="shared" ref="E14:E24" si="1">D14/C14</f>
        <v>0.63564545568600783</v>
      </c>
      <c r="F14" s="87"/>
    </row>
    <row r="15" spans="1:7">
      <c r="A15" s="85"/>
      <c r="B15" s="92">
        <v>2010</v>
      </c>
      <c r="C15" s="91">
        <v>504575</v>
      </c>
      <c r="D15" s="91">
        <v>318001</v>
      </c>
      <c r="E15" s="89">
        <f t="shared" si="1"/>
        <v>0.63023534657880398</v>
      </c>
      <c r="F15" s="87"/>
    </row>
    <row r="16" spans="1:7">
      <c r="A16" s="85"/>
      <c r="B16" s="92">
        <v>2009</v>
      </c>
      <c r="C16" s="91">
        <v>518523</v>
      </c>
      <c r="D16" s="90">
        <v>323495</v>
      </c>
      <c r="E16" s="89">
        <f t="shared" si="1"/>
        <v>0.62387782219882237</v>
      </c>
      <c r="F16" s="87"/>
      <c r="G16" s="183"/>
    </row>
    <row r="17" spans="1:6">
      <c r="A17" s="85"/>
      <c r="B17" s="92">
        <v>2008</v>
      </c>
      <c r="C17" s="91">
        <v>529882</v>
      </c>
      <c r="D17" s="90">
        <v>325247</v>
      </c>
      <c r="E17" s="89">
        <f t="shared" si="1"/>
        <v>0.61381024454501187</v>
      </c>
      <c r="F17" s="87"/>
    </row>
    <row r="18" spans="1:6" ht="14.25" customHeight="1">
      <c r="A18" s="85"/>
      <c r="B18" s="92">
        <v>2007</v>
      </c>
      <c r="C18" s="91">
        <v>503740</v>
      </c>
      <c r="D18" s="90">
        <v>309865</v>
      </c>
      <c r="E18" s="89">
        <f t="shared" si="1"/>
        <v>0.61512883630444282</v>
      </c>
      <c r="F18" s="87"/>
    </row>
    <row r="19" spans="1:6">
      <c r="A19" s="85"/>
      <c r="B19" s="92">
        <v>2006</v>
      </c>
      <c r="C19" s="91">
        <v>511065</v>
      </c>
      <c r="D19" s="90">
        <v>309333</v>
      </c>
      <c r="E19" s="89">
        <f t="shared" si="1"/>
        <v>0.60527134513222391</v>
      </c>
      <c r="F19" s="87"/>
    </row>
    <row r="20" spans="1:6">
      <c r="A20" s="85"/>
      <c r="B20" s="92">
        <v>2005</v>
      </c>
      <c r="C20" s="91">
        <v>522112</v>
      </c>
      <c r="D20" s="90">
        <v>311828</v>
      </c>
      <c r="E20" s="89">
        <f t="shared" si="1"/>
        <v>0.59724350330963472</v>
      </c>
      <c r="F20" s="87"/>
    </row>
    <row r="21" spans="1:6">
      <c r="A21" s="85"/>
      <c r="B21" s="92">
        <v>2004</v>
      </c>
      <c r="C21" s="91">
        <v>530432</v>
      </c>
      <c r="D21" s="90">
        <v>313545</v>
      </c>
      <c r="E21" s="89">
        <f t="shared" si="1"/>
        <v>0.59111252714768336</v>
      </c>
      <c r="F21" s="87"/>
    </row>
    <row r="22" spans="1:6" ht="24" customHeight="1">
      <c r="A22" s="85"/>
      <c r="B22" s="200">
        <v>2003</v>
      </c>
      <c r="C22" s="201">
        <v>537405</v>
      </c>
      <c r="D22" s="202">
        <v>315413</v>
      </c>
      <c r="E22" s="203">
        <f t="shared" si="1"/>
        <v>0.58691861817437496</v>
      </c>
      <c r="F22" s="87"/>
    </row>
    <row r="23" spans="1:6" ht="15" hidden="1" customHeight="1">
      <c r="A23" s="85"/>
      <c r="B23" s="200">
        <v>2002</v>
      </c>
      <c r="C23" s="201">
        <v>545434</v>
      </c>
      <c r="D23" s="202">
        <v>317389</v>
      </c>
      <c r="E23" s="203">
        <f t="shared" si="1"/>
        <v>0.58190175163264479</v>
      </c>
      <c r="F23" s="87"/>
    </row>
    <row r="24" spans="1:6" hidden="1">
      <c r="A24" s="85"/>
      <c r="B24" s="238">
        <v>2001</v>
      </c>
      <c r="C24" s="239">
        <v>525210</v>
      </c>
      <c r="D24" s="240">
        <v>315276</v>
      </c>
      <c r="E24" s="241">
        <f t="shared" si="1"/>
        <v>0.60028560004569598</v>
      </c>
      <c r="F24" s="87"/>
    </row>
    <row r="25" spans="1:6">
      <c r="A25" s="85"/>
      <c r="B25" s="86"/>
      <c r="C25" s="83"/>
      <c r="D25" s="83"/>
      <c r="E25" s="82"/>
      <c r="F25" s="81"/>
    </row>
    <row r="26" spans="1:6">
      <c r="A26" s="85"/>
      <c r="B26" s="84" t="s">
        <v>24</v>
      </c>
      <c r="C26" s="83"/>
      <c r="D26" s="83"/>
      <c r="E26" s="82"/>
      <c r="F26" s="81"/>
    </row>
    <row r="27" spans="1:6">
      <c r="B27" s="79"/>
      <c r="C27" s="80"/>
      <c r="D27" s="80"/>
      <c r="E27" s="79"/>
      <c r="F27" s="79"/>
    </row>
  </sheetData>
  <printOptions horizontalCentered="1"/>
  <pageMargins left="1" right="0.75" top="1" bottom="1" header="0.5" footer="0.5"/>
  <pageSetup firstPageNumber="16" orientation="portrait" useFirstPageNumber="1" horizontalDpi="4294967292" verticalDpi="4294967292" r:id="rId1"/>
  <headerFooter alignWithMargins="0">
    <oddFooter>&amp;C&amp;8&amp;P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showGridLines="0" zoomScale="90" zoomScaleNormal="90" workbookViewId="0">
      <selection activeCell="K1" sqref="K1"/>
    </sheetView>
  </sheetViews>
  <sheetFormatPr defaultColWidth="9.33203125" defaultRowHeight="13.2"/>
  <cols>
    <col min="1" max="1" width="13.44140625" style="242" customWidth="1"/>
    <col min="2" max="3" width="10.77734375" style="242" customWidth="1"/>
    <col min="4" max="4" width="8.33203125" style="242" customWidth="1"/>
    <col min="5" max="5" width="7.77734375" style="242" customWidth="1"/>
    <col min="6" max="6" width="11" style="242" customWidth="1"/>
    <col min="7" max="7" width="14.6640625" style="242" customWidth="1"/>
    <col min="8" max="8" width="12.6640625" style="242" customWidth="1"/>
    <col min="9" max="9" width="10.6640625" style="242" customWidth="1"/>
    <col min="10" max="254" width="9.77734375" style="242" customWidth="1"/>
    <col min="255" max="16384" width="9.33203125" style="242"/>
  </cols>
  <sheetData>
    <row r="1" spans="1:9">
      <c r="A1" s="271" t="s">
        <v>396</v>
      </c>
      <c r="B1" s="268"/>
      <c r="C1" s="268"/>
      <c r="D1" s="268"/>
      <c r="E1" s="268"/>
      <c r="F1" s="268"/>
      <c r="G1" s="268"/>
      <c r="H1" s="269"/>
      <c r="I1" s="268"/>
    </row>
    <row r="2" spans="1:9" ht="13.5" customHeight="1">
      <c r="A2" s="271" t="s">
        <v>50</v>
      </c>
      <c r="B2" s="268"/>
      <c r="C2" s="268"/>
      <c r="D2" s="268"/>
      <c r="E2" s="268"/>
      <c r="F2" s="268"/>
      <c r="G2" s="268"/>
      <c r="H2" s="269"/>
      <c r="I2" s="268"/>
    </row>
    <row r="3" spans="1:9" ht="13.5" customHeight="1">
      <c r="A3" s="271" t="s">
        <v>395</v>
      </c>
      <c r="B3" s="268"/>
      <c r="C3" s="268"/>
      <c r="D3" s="268"/>
      <c r="E3" s="268"/>
      <c r="F3" s="268"/>
      <c r="G3" s="268"/>
      <c r="H3" s="269"/>
      <c r="I3" s="268"/>
    </row>
    <row r="4" spans="1:9">
      <c r="A4" s="270" t="s">
        <v>394</v>
      </c>
      <c r="B4" s="268"/>
      <c r="C4" s="268"/>
      <c r="D4" s="268"/>
      <c r="E4" s="268"/>
      <c r="F4" s="268"/>
      <c r="G4" s="268"/>
      <c r="H4" s="269"/>
      <c r="I4" s="268"/>
    </row>
    <row r="5" spans="1:9">
      <c r="E5" s="267"/>
      <c r="H5" s="266"/>
    </row>
    <row r="6" spans="1:9" ht="44.25" customHeight="1">
      <c r="A6" s="265"/>
      <c r="B6" s="264" t="s">
        <v>393</v>
      </c>
      <c r="C6" s="263"/>
      <c r="D6" s="263"/>
      <c r="E6" s="263"/>
      <c r="F6" s="263"/>
      <c r="G6" s="263"/>
      <c r="H6" s="262"/>
      <c r="I6" s="261" t="s">
        <v>392</v>
      </c>
    </row>
    <row r="7" spans="1:9" ht="36.75" customHeight="1">
      <c r="A7" s="260" t="s">
        <v>391</v>
      </c>
      <c r="B7" s="259" t="s">
        <v>390</v>
      </c>
      <c r="C7" s="259" t="s">
        <v>389</v>
      </c>
      <c r="D7" s="259" t="s">
        <v>210</v>
      </c>
      <c r="E7" s="258" t="s">
        <v>388</v>
      </c>
      <c r="F7" s="259" t="s">
        <v>80</v>
      </c>
      <c r="G7" s="259" t="s">
        <v>79</v>
      </c>
      <c r="H7" s="258" t="s">
        <v>171</v>
      </c>
      <c r="I7" s="257" t="s">
        <v>387</v>
      </c>
    </row>
    <row r="8" spans="1:9" s="254" customFormat="1" ht="31.5" customHeight="1">
      <c r="A8" s="256" t="s">
        <v>26</v>
      </c>
      <c r="B8" s="255">
        <f t="shared" ref="B8:B23" si="0">SUM(C8:H8)</f>
        <v>590038</v>
      </c>
      <c r="C8" s="255">
        <f t="shared" ref="C8:I8" si="1">SUM(C9:C23)</f>
        <v>122729</v>
      </c>
      <c r="D8" s="255">
        <f t="shared" si="1"/>
        <v>5482</v>
      </c>
      <c r="E8" s="255">
        <f t="shared" si="1"/>
        <v>191</v>
      </c>
      <c r="F8" s="255">
        <f t="shared" si="1"/>
        <v>186786</v>
      </c>
      <c r="G8" s="255">
        <f t="shared" si="1"/>
        <v>116291</v>
      </c>
      <c r="H8" s="255">
        <f t="shared" si="1"/>
        <v>158559</v>
      </c>
      <c r="I8" s="255">
        <f t="shared" si="1"/>
        <v>102628</v>
      </c>
    </row>
    <row r="9" spans="1:9">
      <c r="A9" s="253" t="s">
        <v>386</v>
      </c>
      <c r="B9" s="252">
        <f t="shared" si="0"/>
        <v>153</v>
      </c>
      <c r="C9" s="252">
        <v>153</v>
      </c>
      <c r="D9" s="252">
        <v>0</v>
      </c>
      <c r="E9" s="252">
        <v>0</v>
      </c>
      <c r="F9" s="252">
        <v>0</v>
      </c>
      <c r="G9" s="252">
        <v>0</v>
      </c>
      <c r="H9" s="252">
        <v>0</v>
      </c>
      <c r="I9" s="252">
        <v>0</v>
      </c>
    </row>
    <row r="10" spans="1:9">
      <c r="A10" s="253" t="s">
        <v>385</v>
      </c>
      <c r="B10" s="252">
        <f t="shared" si="0"/>
        <v>16905</v>
      </c>
      <c r="C10" s="252">
        <v>13095</v>
      </c>
      <c r="D10" s="252">
        <v>25</v>
      </c>
      <c r="E10" s="252">
        <v>3</v>
      </c>
      <c r="F10" s="252">
        <v>3520</v>
      </c>
      <c r="G10" s="252">
        <v>262</v>
      </c>
      <c r="H10" s="252">
        <v>0</v>
      </c>
      <c r="I10" s="252">
        <v>34</v>
      </c>
    </row>
    <row r="11" spans="1:9">
      <c r="A11" s="253" t="s">
        <v>384</v>
      </c>
      <c r="B11" s="252">
        <f t="shared" si="0"/>
        <v>56021</v>
      </c>
      <c r="C11" s="252">
        <v>30803</v>
      </c>
      <c r="D11" s="252">
        <v>107</v>
      </c>
      <c r="E11" s="252">
        <v>38</v>
      </c>
      <c r="F11" s="252">
        <v>14880</v>
      </c>
      <c r="G11" s="252">
        <v>9621</v>
      </c>
      <c r="H11" s="252">
        <v>572</v>
      </c>
      <c r="I11" s="252">
        <v>3266</v>
      </c>
    </row>
    <row r="12" spans="1:9">
      <c r="A12" s="253" t="s">
        <v>383</v>
      </c>
      <c r="B12" s="252">
        <f t="shared" si="0"/>
        <v>63233</v>
      </c>
      <c r="C12" s="252">
        <v>24953</v>
      </c>
      <c r="D12" s="252">
        <v>164</v>
      </c>
      <c r="E12" s="252">
        <v>31</v>
      </c>
      <c r="F12" s="252">
        <v>14322</v>
      </c>
      <c r="G12" s="252">
        <v>18564</v>
      </c>
      <c r="H12" s="252">
        <v>5199</v>
      </c>
      <c r="I12" s="252">
        <v>8352</v>
      </c>
    </row>
    <row r="13" spans="1:9">
      <c r="A13" s="253" t="s">
        <v>382</v>
      </c>
      <c r="B13" s="252">
        <f t="shared" si="0"/>
        <v>54414</v>
      </c>
      <c r="C13" s="252">
        <v>16108</v>
      </c>
      <c r="D13" s="252">
        <v>197</v>
      </c>
      <c r="E13" s="252">
        <v>10</v>
      </c>
      <c r="F13" s="252">
        <v>13248</v>
      </c>
      <c r="G13" s="252">
        <v>12848</v>
      </c>
      <c r="H13" s="252">
        <v>12003</v>
      </c>
      <c r="I13" s="252">
        <v>11978</v>
      </c>
    </row>
    <row r="14" spans="1:9">
      <c r="A14" s="253" t="s">
        <v>381</v>
      </c>
      <c r="B14" s="252">
        <f t="shared" si="0"/>
        <v>48954</v>
      </c>
      <c r="C14" s="252">
        <v>11195</v>
      </c>
      <c r="D14" s="252">
        <v>209</v>
      </c>
      <c r="E14" s="252">
        <v>7</v>
      </c>
      <c r="F14" s="252">
        <v>12904</v>
      </c>
      <c r="G14" s="252">
        <v>9132</v>
      </c>
      <c r="H14" s="252">
        <v>15507</v>
      </c>
      <c r="I14" s="252">
        <v>11381</v>
      </c>
    </row>
    <row r="15" spans="1:9">
      <c r="A15" s="253" t="s">
        <v>380</v>
      </c>
      <c r="B15" s="252">
        <f t="shared" si="0"/>
        <v>49077</v>
      </c>
      <c r="C15" s="252">
        <v>8569</v>
      </c>
      <c r="D15" s="252">
        <v>277</v>
      </c>
      <c r="E15" s="252">
        <v>4</v>
      </c>
      <c r="F15" s="252">
        <v>13737</v>
      </c>
      <c r="G15" s="252">
        <v>8153</v>
      </c>
      <c r="H15" s="252">
        <v>18337</v>
      </c>
      <c r="I15" s="252">
        <v>10746</v>
      </c>
    </row>
    <row r="16" spans="1:9">
      <c r="A16" s="253" t="s">
        <v>379</v>
      </c>
      <c r="B16" s="252">
        <f t="shared" si="0"/>
        <v>50803</v>
      </c>
      <c r="C16" s="252">
        <v>4840</v>
      </c>
      <c r="D16" s="252">
        <v>416</v>
      </c>
      <c r="E16" s="252">
        <v>11</v>
      </c>
      <c r="F16" s="252">
        <v>14581</v>
      </c>
      <c r="G16" s="252">
        <v>7897</v>
      </c>
      <c r="H16" s="252">
        <v>23058</v>
      </c>
      <c r="I16" s="252">
        <v>11434</v>
      </c>
    </row>
    <row r="17" spans="1:10">
      <c r="A17" s="253" t="s">
        <v>378</v>
      </c>
      <c r="B17" s="252">
        <f t="shared" si="0"/>
        <v>59897</v>
      </c>
      <c r="C17" s="252">
        <v>4457</v>
      </c>
      <c r="D17" s="252">
        <v>694</v>
      </c>
      <c r="E17" s="252">
        <v>11</v>
      </c>
      <c r="F17" s="252">
        <v>19668</v>
      </c>
      <c r="G17" s="252">
        <v>9245</v>
      </c>
      <c r="H17" s="252">
        <v>25822</v>
      </c>
      <c r="I17" s="252">
        <v>10508</v>
      </c>
    </row>
    <row r="18" spans="1:10">
      <c r="A18" s="253" t="s">
        <v>377</v>
      </c>
      <c r="B18" s="252">
        <f t="shared" si="0"/>
        <v>62874</v>
      </c>
      <c r="C18" s="252">
        <v>3500</v>
      </c>
      <c r="D18" s="252">
        <v>915</v>
      </c>
      <c r="E18" s="252">
        <v>22</v>
      </c>
      <c r="F18" s="252">
        <v>24078</v>
      </c>
      <c r="G18" s="252">
        <v>10139</v>
      </c>
      <c r="H18" s="252">
        <v>24220</v>
      </c>
      <c r="I18" s="252">
        <v>9565</v>
      </c>
    </row>
    <row r="19" spans="1:10">
      <c r="A19" s="253" t="s">
        <v>376</v>
      </c>
      <c r="B19" s="252">
        <f t="shared" si="0"/>
        <v>54289</v>
      </c>
      <c r="C19" s="252">
        <v>2375</v>
      </c>
      <c r="D19" s="252">
        <v>939</v>
      </c>
      <c r="E19" s="252">
        <v>23</v>
      </c>
      <c r="F19" s="252">
        <v>23605</v>
      </c>
      <c r="G19" s="252">
        <v>10523</v>
      </c>
      <c r="H19" s="252">
        <v>16824</v>
      </c>
      <c r="I19" s="252">
        <v>8658</v>
      </c>
    </row>
    <row r="20" spans="1:10">
      <c r="A20" s="253" t="s">
        <v>375</v>
      </c>
      <c r="B20" s="252">
        <f t="shared" si="0"/>
        <v>40936</v>
      </c>
      <c r="C20" s="252">
        <v>1540</v>
      </c>
      <c r="D20" s="252">
        <v>744</v>
      </c>
      <c r="E20" s="252">
        <v>10</v>
      </c>
      <c r="F20" s="252">
        <v>18038</v>
      </c>
      <c r="G20" s="252">
        <v>10420</v>
      </c>
      <c r="H20" s="252">
        <v>10184</v>
      </c>
      <c r="I20" s="252">
        <v>7733</v>
      </c>
    </row>
    <row r="21" spans="1:10">
      <c r="A21" s="253" t="s">
        <v>374</v>
      </c>
      <c r="B21" s="252">
        <f t="shared" si="0"/>
        <v>18983</v>
      </c>
      <c r="C21" s="252">
        <v>746</v>
      </c>
      <c r="D21" s="252">
        <v>471</v>
      </c>
      <c r="E21" s="252">
        <v>11</v>
      </c>
      <c r="F21" s="252">
        <v>8320</v>
      </c>
      <c r="G21" s="252">
        <v>5151</v>
      </c>
      <c r="H21" s="252">
        <v>4284</v>
      </c>
      <c r="I21" s="252">
        <v>4945</v>
      </c>
    </row>
    <row r="22" spans="1:10">
      <c r="A22" s="253" t="s">
        <v>373</v>
      </c>
      <c r="B22" s="252">
        <f t="shared" si="0"/>
        <v>8799</v>
      </c>
      <c r="C22" s="252">
        <v>271</v>
      </c>
      <c r="D22" s="252">
        <v>216</v>
      </c>
      <c r="E22" s="252">
        <v>6</v>
      </c>
      <c r="F22" s="252">
        <v>3808</v>
      </c>
      <c r="G22" s="252">
        <v>2732</v>
      </c>
      <c r="H22" s="252">
        <v>1766</v>
      </c>
      <c r="I22" s="252">
        <v>2531</v>
      </c>
    </row>
    <row r="23" spans="1:10" ht="24.75" customHeight="1">
      <c r="A23" s="251" t="s">
        <v>372</v>
      </c>
      <c r="B23" s="250">
        <f t="shared" si="0"/>
        <v>4700</v>
      </c>
      <c r="C23" s="250">
        <v>124</v>
      </c>
      <c r="D23" s="250">
        <v>108</v>
      </c>
      <c r="E23" s="250">
        <v>4</v>
      </c>
      <c r="F23" s="250">
        <v>2077</v>
      </c>
      <c r="G23" s="250">
        <v>1604</v>
      </c>
      <c r="H23" s="250">
        <v>783</v>
      </c>
      <c r="I23" s="250">
        <v>1497</v>
      </c>
      <c r="J23" s="249"/>
    </row>
    <row r="24" spans="1:10" ht="12" customHeight="1">
      <c r="B24" s="243"/>
      <c r="C24" s="243"/>
      <c r="D24" s="243"/>
      <c r="E24" s="243"/>
      <c r="F24" s="243"/>
      <c r="G24" s="243"/>
      <c r="H24" s="243"/>
      <c r="I24" s="243"/>
    </row>
    <row r="25" spans="1:10" s="246" customFormat="1">
      <c r="A25" s="248" t="s">
        <v>371</v>
      </c>
      <c r="J25" s="247"/>
    </row>
    <row r="26" spans="1:10" s="246" customFormat="1">
      <c r="A26" s="248" t="s">
        <v>370</v>
      </c>
      <c r="J26" s="247"/>
    </row>
    <row r="27" spans="1:10" s="246" customFormat="1">
      <c r="A27" s="248" t="s">
        <v>369</v>
      </c>
      <c r="J27" s="247"/>
    </row>
    <row r="28" spans="1:10">
      <c r="A28" s="245" t="s">
        <v>368</v>
      </c>
    </row>
    <row r="29" spans="1:10">
      <c r="A29" s="244" t="s">
        <v>367</v>
      </c>
    </row>
    <row r="33" spans="9:10">
      <c r="I33" s="243"/>
      <c r="J33" s="243"/>
    </row>
    <row r="34" spans="9:10">
      <c r="I34" s="243"/>
      <c r="J34" s="243"/>
    </row>
    <row r="55" spans="2:10">
      <c r="I55" s="243"/>
      <c r="J55" s="243"/>
    </row>
    <row r="63" spans="2:10">
      <c r="B63" s="243"/>
      <c r="C63" s="243"/>
      <c r="D63" s="243"/>
      <c r="E63" s="243"/>
      <c r="F63" s="243"/>
      <c r="G63" s="243"/>
      <c r="H63" s="243"/>
    </row>
    <row r="64" spans="2:10">
      <c r="B64" s="243"/>
      <c r="C64" s="243"/>
      <c r="D64" s="243"/>
      <c r="E64" s="243"/>
      <c r="F64" s="243"/>
      <c r="G64" s="243"/>
      <c r="H64" s="243"/>
    </row>
    <row r="66" spans="2:6">
      <c r="B66" s="243"/>
      <c r="C66" s="243"/>
      <c r="D66" s="243"/>
      <c r="F66" s="243"/>
    </row>
    <row r="84" spans="2:8">
      <c r="B84" s="243"/>
      <c r="C84" s="243"/>
      <c r="D84" s="243"/>
      <c r="F84" s="243"/>
    </row>
    <row r="85" spans="2:8">
      <c r="B85" s="243"/>
      <c r="C85" s="243"/>
      <c r="D85" s="243"/>
      <c r="E85" s="243"/>
      <c r="F85" s="243"/>
      <c r="G85" s="243"/>
      <c r="H85" s="243"/>
    </row>
  </sheetData>
  <pageMargins left="0.75" right="0.5" top="1" bottom="1" header="0.5" footer="0.5"/>
  <pageSetup firstPageNumber="17"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showGridLines="0" zoomScale="90" zoomScaleNormal="90" workbookViewId="0">
      <selection activeCell="K1" sqref="K1"/>
    </sheetView>
  </sheetViews>
  <sheetFormatPr defaultColWidth="9.33203125" defaultRowHeight="13.2"/>
  <cols>
    <col min="1" max="1" width="13.6640625" style="272" customWidth="1"/>
    <col min="2" max="3" width="9.77734375" style="272" customWidth="1"/>
    <col min="4" max="4" width="8" style="272" customWidth="1"/>
    <col min="5" max="5" width="7.77734375" style="272" customWidth="1"/>
    <col min="6" max="6" width="10.109375" style="272" customWidth="1"/>
    <col min="7" max="7" width="14.77734375" style="272" customWidth="1"/>
    <col min="8" max="8" width="12.33203125" style="272" customWidth="1"/>
    <col min="9" max="9" width="11.44140625" style="272" customWidth="1"/>
    <col min="10" max="254" width="9.77734375" style="272" customWidth="1"/>
    <col min="255" max="16384" width="9.33203125" style="272"/>
  </cols>
  <sheetData>
    <row r="1" spans="1:9">
      <c r="A1" s="270" t="s">
        <v>398</v>
      </c>
      <c r="B1" s="295"/>
      <c r="C1" s="295"/>
      <c r="D1" s="295"/>
      <c r="E1" s="295"/>
      <c r="F1" s="295"/>
      <c r="G1" s="295"/>
      <c r="H1" s="296"/>
      <c r="I1" s="295"/>
    </row>
    <row r="2" spans="1:9" ht="13.5" customHeight="1">
      <c r="A2" s="270" t="s">
        <v>397</v>
      </c>
      <c r="B2" s="295"/>
      <c r="C2" s="295"/>
      <c r="D2" s="295"/>
      <c r="E2" s="295"/>
      <c r="F2" s="295"/>
      <c r="G2" s="295"/>
      <c r="H2" s="296"/>
      <c r="I2" s="295"/>
    </row>
    <row r="3" spans="1:9" ht="13.5" customHeight="1">
      <c r="A3" s="270" t="s">
        <v>395</v>
      </c>
      <c r="B3" s="295"/>
      <c r="C3" s="295"/>
      <c r="D3" s="295"/>
      <c r="E3" s="295"/>
      <c r="F3" s="295"/>
      <c r="G3" s="295"/>
      <c r="H3" s="296"/>
      <c r="I3" s="295"/>
    </row>
    <row r="4" spans="1:9">
      <c r="A4" s="270" t="s">
        <v>394</v>
      </c>
      <c r="B4" s="295"/>
      <c r="C4" s="295"/>
      <c r="D4" s="295"/>
      <c r="E4" s="295"/>
      <c r="F4" s="295"/>
      <c r="G4" s="295"/>
      <c r="H4" s="296"/>
      <c r="I4" s="295"/>
    </row>
    <row r="5" spans="1:9">
      <c r="H5" s="294"/>
    </row>
    <row r="6" spans="1:9" ht="44.25" customHeight="1">
      <c r="A6" s="293"/>
      <c r="B6" s="292" t="s">
        <v>393</v>
      </c>
      <c r="C6" s="291"/>
      <c r="D6" s="291"/>
      <c r="E6" s="291"/>
      <c r="F6" s="291"/>
      <c r="G6" s="291"/>
      <c r="H6" s="290"/>
      <c r="I6" s="289" t="s">
        <v>392</v>
      </c>
    </row>
    <row r="7" spans="1:9" ht="36.75" customHeight="1">
      <c r="A7" s="288" t="s">
        <v>391</v>
      </c>
      <c r="B7" s="287" t="s">
        <v>390</v>
      </c>
      <c r="C7" s="287" t="s">
        <v>389</v>
      </c>
      <c r="D7" s="287" t="s">
        <v>210</v>
      </c>
      <c r="E7" s="286" t="s">
        <v>388</v>
      </c>
      <c r="F7" s="287" t="s">
        <v>80</v>
      </c>
      <c r="G7" s="287" t="s">
        <v>79</v>
      </c>
      <c r="H7" s="286" t="s">
        <v>171</v>
      </c>
      <c r="I7" s="285" t="s">
        <v>387</v>
      </c>
    </row>
    <row r="8" spans="1:9" ht="32.25" customHeight="1">
      <c r="A8" s="284" t="s">
        <v>26</v>
      </c>
      <c r="B8" s="283">
        <f t="shared" ref="B8:B23" si="0">SUM(C8:H8)</f>
        <v>39287</v>
      </c>
      <c r="C8" s="283">
        <f t="shared" ref="C8:I8" si="1">SUM(C9:C23)</f>
        <v>14580</v>
      </c>
      <c r="D8" s="283">
        <f t="shared" si="1"/>
        <v>211</v>
      </c>
      <c r="E8" s="283">
        <f t="shared" si="1"/>
        <v>16</v>
      </c>
      <c r="F8" s="283">
        <f t="shared" si="1"/>
        <v>11339</v>
      </c>
      <c r="G8" s="283">
        <f t="shared" si="1"/>
        <v>6587</v>
      </c>
      <c r="H8" s="283">
        <f t="shared" si="1"/>
        <v>6554</v>
      </c>
      <c r="I8" s="283">
        <f t="shared" si="1"/>
        <v>6669</v>
      </c>
    </row>
    <row r="9" spans="1:9">
      <c r="A9" s="282" t="s">
        <v>386</v>
      </c>
      <c r="B9" s="281">
        <f t="shared" si="0"/>
        <v>29</v>
      </c>
      <c r="C9" s="281">
        <v>29</v>
      </c>
      <c r="D9" s="281">
        <v>0</v>
      </c>
      <c r="E9" s="281">
        <v>0</v>
      </c>
      <c r="F9" s="281">
        <v>0</v>
      </c>
      <c r="G9" s="281">
        <v>0</v>
      </c>
      <c r="H9" s="281">
        <v>0</v>
      </c>
      <c r="I9" s="281">
        <v>0</v>
      </c>
    </row>
    <row r="10" spans="1:9">
      <c r="A10" s="282" t="s">
        <v>385</v>
      </c>
      <c r="B10" s="281">
        <f t="shared" si="0"/>
        <v>2393</v>
      </c>
      <c r="C10" s="281">
        <v>1937</v>
      </c>
      <c r="D10" s="281">
        <v>2</v>
      </c>
      <c r="E10" s="281">
        <v>1</v>
      </c>
      <c r="F10" s="281">
        <v>423</v>
      </c>
      <c r="G10" s="281">
        <v>30</v>
      </c>
      <c r="H10" s="281">
        <v>0</v>
      </c>
      <c r="I10" s="281">
        <v>3</v>
      </c>
    </row>
    <row r="11" spans="1:9">
      <c r="A11" s="282" t="s">
        <v>384</v>
      </c>
      <c r="B11" s="281">
        <f t="shared" si="0"/>
        <v>6339</v>
      </c>
      <c r="C11" s="281">
        <v>4036</v>
      </c>
      <c r="D11" s="281">
        <v>22</v>
      </c>
      <c r="E11" s="281">
        <v>5</v>
      </c>
      <c r="F11" s="281">
        <v>1481</v>
      </c>
      <c r="G11" s="281">
        <v>762</v>
      </c>
      <c r="H11" s="281">
        <v>33</v>
      </c>
      <c r="I11" s="281">
        <v>284</v>
      </c>
    </row>
    <row r="12" spans="1:9">
      <c r="A12" s="282" t="s">
        <v>383</v>
      </c>
      <c r="B12" s="281">
        <f t="shared" si="0"/>
        <v>5674</v>
      </c>
      <c r="C12" s="281">
        <v>2888</v>
      </c>
      <c r="D12" s="281">
        <v>15</v>
      </c>
      <c r="E12" s="281">
        <v>3</v>
      </c>
      <c r="F12" s="281">
        <v>1169</v>
      </c>
      <c r="G12" s="281">
        <v>1297</v>
      </c>
      <c r="H12" s="281">
        <v>302</v>
      </c>
      <c r="I12" s="281">
        <v>695</v>
      </c>
    </row>
    <row r="13" spans="1:9">
      <c r="A13" s="282" t="s">
        <v>382</v>
      </c>
      <c r="B13" s="281">
        <f t="shared" si="0"/>
        <v>4291</v>
      </c>
      <c r="C13" s="281">
        <v>1763</v>
      </c>
      <c r="D13" s="281">
        <v>13</v>
      </c>
      <c r="E13" s="281">
        <v>1</v>
      </c>
      <c r="F13" s="281">
        <v>908</v>
      </c>
      <c r="G13" s="281">
        <v>852</v>
      </c>
      <c r="H13" s="281">
        <v>754</v>
      </c>
      <c r="I13" s="281">
        <v>968</v>
      </c>
    </row>
    <row r="14" spans="1:9">
      <c r="A14" s="282" t="s">
        <v>381</v>
      </c>
      <c r="B14" s="281">
        <f t="shared" si="0"/>
        <v>3494</v>
      </c>
      <c r="C14" s="281">
        <v>1174</v>
      </c>
      <c r="D14" s="281">
        <v>7</v>
      </c>
      <c r="E14" s="281">
        <v>0</v>
      </c>
      <c r="F14" s="281">
        <v>763</v>
      </c>
      <c r="G14" s="281">
        <v>599</v>
      </c>
      <c r="H14" s="281">
        <v>951</v>
      </c>
      <c r="I14" s="281">
        <v>938</v>
      </c>
    </row>
    <row r="15" spans="1:9">
      <c r="A15" s="282" t="s">
        <v>380</v>
      </c>
      <c r="B15" s="281">
        <f t="shared" si="0"/>
        <v>3072</v>
      </c>
      <c r="C15" s="281">
        <v>913</v>
      </c>
      <c r="D15" s="281">
        <v>4</v>
      </c>
      <c r="E15" s="281">
        <v>0</v>
      </c>
      <c r="F15" s="281">
        <v>703</v>
      </c>
      <c r="G15" s="281">
        <v>418</v>
      </c>
      <c r="H15" s="281">
        <v>1034</v>
      </c>
      <c r="I15" s="281">
        <v>864</v>
      </c>
    </row>
    <row r="16" spans="1:9">
      <c r="A16" s="282" t="s">
        <v>379</v>
      </c>
      <c r="B16" s="281">
        <f t="shared" si="0"/>
        <v>2731</v>
      </c>
      <c r="C16" s="281">
        <v>522</v>
      </c>
      <c r="D16" s="281">
        <v>10</v>
      </c>
      <c r="E16" s="281">
        <v>0</v>
      </c>
      <c r="F16" s="281">
        <v>758</v>
      </c>
      <c r="G16" s="281">
        <v>361</v>
      </c>
      <c r="H16" s="281">
        <v>1080</v>
      </c>
      <c r="I16" s="281">
        <v>822</v>
      </c>
    </row>
    <row r="17" spans="1:10">
      <c r="A17" s="282" t="s">
        <v>378</v>
      </c>
      <c r="B17" s="281">
        <f t="shared" si="0"/>
        <v>2964</v>
      </c>
      <c r="C17" s="281">
        <v>504</v>
      </c>
      <c r="D17" s="281">
        <v>26</v>
      </c>
      <c r="E17" s="281">
        <v>0</v>
      </c>
      <c r="F17" s="281">
        <v>953</v>
      </c>
      <c r="G17" s="281">
        <v>456</v>
      </c>
      <c r="H17" s="281">
        <v>1025</v>
      </c>
      <c r="I17" s="281">
        <v>641</v>
      </c>
    </row>
    <row r="18" spans="1:10">
      <c r="A18" s="282" t="s">
        <v>377</v>
      </c>
      <c r="B18" s="281">
        <f t="shared" si="0"/>
        <v>3060</v>
      </c>
      <c r="C18" s="281">
        <v>366</v>
      </c>
      <c r="D18" s="281">
        <v>48</v>
      </c>
      <c r="E18" s="281">
        <v>1</v>
      </c>
      <c r="F18" s="281">
        <v>1381</v>
      </c>
      <c r="G18" s="281">
        <v>510</v>
      </c>
      <c r="H18" s="281">
        <v>754</v>
      </c>
      <c r="I18" s="281">
        <v>544</v>
      </c>
    </row>
    <row r="19" spans="1:10">
      <c r="A19" s="282" t="s">
        <v>376</v>
      </c>
      <c r="B19" s="281">
        <f t="shared" si="0"/>
        <v>2589</v>
      </c>
      <c r="C19" s="281">
        <v>237</v>
      </c>
      <c r="D19" s="281">
        <v>33</v>
      </c>
      <c r="E19" s="281">
        <v>2</v>
      </c>
      <c r="F19" s="281">
        <v>1322</v>
      </c>
      <c r="G19" s="281">
        <v>585</v>
      </c>
      <c r="H19" s="281">
        <v>410</v>
      </c>
      <c r="I19" s="281">
        <v>433</v>
      </c>
    </row>
    <row r="20" spans="1:10">
      <c r="A20" s="282" t="s">
        <v>375</v>
      </c>
      <c r="B20" s="281">
        <f t="shared" si="0"/>
        <v>1768</v>
      </c>
      <c r="C20" s="281">
        <v>133</v>
      </c>
      <c r="D20" s="281">
        <v>12</v>
      </c>
      <c r="E20" s="281">
        <v>1</v>
      </c>
      <c r="F20" s="281">
        <v>991</v>
      </c>
      <c r="G20" s="281">
        <v>500</v>
      </c>
      <c r="H20" s="281">
        <v>131</v>
      </c>
      <c r="I20" s="281">
        <v>250</v>
      </c>
    </row>
    <row r="21" spans="1:10">
      <c r="A21" s="282" t="s">
        <v>374</v>
      </c>
      <c r="B21" s="281">
        <f t="shared" si="0"/>
        <v>550</v>
      </c>
      <c r="C21" s="281">
        <v>50</v>
      </c>
      <c r="D21" s="281">
        <v>12</v>
      </c>
      <c r="E21" s="281">
        <v>1</v>
      </c>
      <c r="F21" s="281">
        <v>324</v>
      </c>
      <c r="G21" s="281">
        <v>115</v>
      </c>
      <c r="H21" s="281">
        <v>48</v>
      </c>
      <c r="I21" s="281">
        <v>128</v>
      </c>
    </row>
    <row r="22" spans="1:10">
      <c r="A22" s="282" t="s">
        <v>373</v>
      </c>
      <c r="B22" s="281">
        <f t="shared" si="0"/>
        <v>215</v>
      </c>
      <c r="C22" s="281">
        <v>19</v>
      </c>
      <c r="D22" s="281">
        <v>5</v>
      </c>
      <c r="E22" s="281">
        <v>1</v>
      </c>
      <c r="F22" s="281">
        <v>110</v>
      </c>
      <c r="G22" s="281">
        <v>58</v>
      </c>
      <c r="H22" s="281">
        <v>22</v>
      </c>
      <c r="I22" s="281">
        <v>62</v>
      </c>
    </row>
    <row r="23" spans="1:10" ht="24" customHeight="1">
      <c r="A23" s="280" t="s">
        <v>372</v>
      </c>
      <c r="B23" s="279">
        <f t="shared" si="0"/>
        <v>118</v>
      </c>
      <c r="C23" s="279">
        <v>9</v>
      </c>
      <c r="D23" s="279">
        <v>2</v>
      </c>
      <c r="E23" s="279">
        <v>0</v>
      </c>
      <c r="F23" s="279">
        <v>53</v>
      </c>
      <c r="G23" s="279">
        <v>44</v>
      </c>
      <c r="H23" s="279">
        <v>10</v>
      </c>
      <c r="I23" s="279">
        <v>37</v>
      </c>
    </row>
    <row r="24" spans="1:10" ht="12" customHeight="1">
      <c r="B24" s="273"/>
      <c r="C24" s="273"/>
      <c r="D24" s="273"/>
      <c r="E24" s="273"/>
      <c r="F24" s="273"/>
      <c r="G24" s="273"/>
      <c r="H24" s="273"/>
      <c r="I24" s="273"/>
    </row>
    <row r="25" spans="1:10" s="276" customFormat="1">
      <c r="A25" s="278" t="s">
        <v>371</v>
      </c>
      <c r="J25" s="277"/>
    </row>
    <row r="26" spans="1:10" s="276" customFormat="1">
      <c r="A26" s="278" t="s">
        <v>370</v>
      </c>
      <c r="J26" s="277"/>
    </row>
    <row r="27" spans="1:10" s="276" customFormat="1">
      <c r="A27" s="278" t="s">
        <v>369</v>
      </c>
      <c r="J27" s="277"/>
    </row>
    <row r="28" spans="1:10">
      <c r="A28" s="275" t="s">
        <v>368</v>
      </c>
    </row>
    <row r="29" spans="1:10">
      <c r="A29" s="274" t="s">
        <v>367</v>
      </c>
    </row>
    <row r="41" spans="9:10">
      <c r="I41" s="273"/>
      <c r="J41" s="273"/>
    </row>
    <row r="42" spans="9:10">
      <c r="I42" s="273"/>
      <c r="J42" s="273"/>
    </row>
    <row r="63" spans="9:10">
      <c r="I63" s="273"/>
      <c r="J63" s="273"/>
    </row>
    <row r="71" spans="2:8">
      <c r="B71" s="273"/>
      <c r="C71" s="273"/>
      <c r="D71" s="273"/>
      <c r="E71" s="273"/>
      <c r="F71" s="273"/>
      <c r="G71" s="273"/>
      <c r="H71" s="273"/>
    </row>
    <row r="72" spans="2:8">
      <c r="B72" s="273"/>
      <c r="C72" s="273"/>
      <c r="D72" s="273"/>
      <c r="E72" s="273"/>
      <c r="F72" s="273"/>
      <c r="G72" s="273"/>
      <c r="H72" s="273"/>
    </row>
    <row r="74" spans="2:8">
      <c r="B74" s="273"/>
      <c r="C74" s="273"/>
      <c r="D74" s="273"/>
      <c r="F74" s="273"/>
    </row>
    <row r="92" spans="2:8">
      <c r="B92" s="273"/>
      <c r="C92" s="273"/>
      <c r="D92" s="273"/>
      <c r="F92" s="273"/>
    </row>
    <row r="93" spans="2:8">
      <c r="B93" s="273"/>
      <c r="C93" s="273"/>
      <c r="D93" s="273"/>
      <c r="E93" s="273"/>
      <c r="F93" s="273"/>
      <c r="G93" s="273"/>
      <c r="H93" s="273"/>
    </row>
  </sheetData>
  <pageMargins left="1" right="0.5" top="1" bottom="1" header="0.5" footer="0.5"/>
  <pageSetup firstPageNumber="18"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showGridLines="0" zoomScaleNormal="100" workbookViewId="0">
      <selection activeCell="K1" sqref="K1"/>
    </sheetView>
  </sheetViews>
  <sheetFormatPr defaultColWidth="9.33203125" defaultRowHeight="13.2"/>
  <cols>
    <col min="1" max="1" width="11.33203125" style="272" customWidth="1"/>
    <col min="2" max="2" width="11.6640625" style="272" customWidth="1"/>
    <col min="3" max="3" width="10.77734375" style="272" customWidth="1"/>
    <col min="4" max="4" width="10.33203125" style="272" customWidth="1"/>
    <col min="5" max="5" width="10" style="272" customWidth="1"/>
    <col min="6" max="6" width="11.77734375" style="272" customWidth="1"/>
    <col min="7" max="7" width="15.109375" style="272" customWidth="1"/>
    <col min="8" max="8" width="12.33203125" style="272" customWidth="1"/>
    <col min="9" max="252" width="9.77734375" style="272" customWidth="1"/>
    <col min="253" max="16384" width="9.33203125" style="272"/>
  </cols>
  <sheetData>
    <row r="1" spans="1:8">
      <c r="A1" s="270" t="s">
        <v>408</v>
      </c>
      <c r="B1" s="295"/>
      <c r="C1" s="295"/>
      <c r="D1" s="295"/>
      <c r="E1" s="296"/>
      <c r="F1" s="296"/>
      <c r="G1" s="295"/>
      <c r="H1" s="295"/>
    </row>
    <row r="2" spans="1:8" ht="13.5" customHeight="1">
      <c r="A2" s="270" t="s">
        <v>407</v>
      </c>
      <c r="B2" s="295"/>
      <c r="C2" s="295"/>
      <c r="D2" s="295"/>
      <c r="E2" s="296"/>
      <c r="F2" s="296"/>
      <c r="G2" s="295"/>
      <c r="H2" s="295"/>
    </row>
    <row r="3" spans="1:8">
      <c r="A3" s="189" t="s">
        <v>126</v>
      </c>
      <c r="B3" s="295"/>
      <c r="C3" s="296"/>
      <c r="D3" s="296"/>
      <c r="E3" s="296"/>
      <c r="F3" s="296"/>
      <c r="G3" s="295"/>
      <c r="H3" s="295"/>
    </row>
    <row r="4" spans="1:8">
      <c r="A4" s="308"/>
      <c r="B4" s="308"/>
      <c r="C4" s="308"/>
      <c r="D4" s="308"/>
      <c r="E4" s="308"/>
      <c r="F4" s="294"/>
      <c r="G4" s="308"/>
      <c r="H4" s="308"/>
    </row>
    <row r="5" spans="1:8" ht="44.25" customHeight="1">
      <c r="A5" s="293"/>
      <c r="B5" s="292" t="s">
        <v>393</v>
      </c>
      <c r="C5" s="291"/>
      <c r="D5" s="291"/>
      <c r="E5" s="291"/>
      <c r="F5" s="291"/>
      <c r="G5" s="291"/>
      <c r="H5" s="290"/>
    </row>
    <row r="6" spans="1:8" ht="36.75" customHeight="1">
      <c r="A6" s="307" t="s">
        <v>173</v>
      </c>
      <c r="B6" s="285" t="s">
        <v>406</v>
      </c>
      <c r="C6" s="287" t="s">
        <v>389</v>
      </c>
      <c r="D6" s="287" t="s">
        <v>210</v>
      </c>
      <c r="E6" s="286" t="s">
        <v>388</v>
      </c>
      <c r="F6" s="287" t="s">
        <v>405</v>
      </c>
      <c r="G6" s="287" t="s">
        <v>404</v>
      </c>
      <c r="H6" s="286" t="s">
        <v>403</v>
      </c>
    </row>
    <row r="7" spans="1:8" ht="24" customHeight="1">
      <c r="A7" s="306">
        <v>2015</v>
      </c>
      <c r="B7" s="305">
        <v>44.8</v>
      </c>
      <c r="C7" s="305">
        <v>31.4</v>
      </c>
      <c r="D7" s="305">
        <v>56.2</v>
      </c>
      <c r="E7" s="305">
        <v>44.6</v>
      </c>
      <c r="F7" s="305">
        <v>48.5</v>
      </c>
      <c r="G7" s="305">
        <v>45.6</v>
      </c>
      <c r="H7" s="305">
        <v>49.9</v>
      </c>
    </row>
    <row r="8" spans="1:8" ht="12.75" customHeight="1">
      <c r="A8" s="306">
        <v>2014</v>
      </c>
      <c r="B8" s="305">
        <v>44.8</v>
      </c>
      <c r="C8" s="305">
        <v>31.5</v>
      </c>
      <c r="D8" s="305">
        <v>55.8</v>
      </c>
      <c r="E8" s="305">
        <v>43.1</v>
      </c>
      <c r="F8" s="305">
        <v>48.5</v>
      </c>
      <c r="G8" s="305">
        <v>45.5</v>
      </c>
      <c r="H8" s="305">
        <v>49.8</v>
      </c>
    </row>
    <row r="9" spans="1:8" ht="12.75" customHeight="1">
      <c r="A9" s="306">
        <v>2013</v>
      </c>
      <c r="B9" s="305">
        <v>44.8</v>
      </c>
      <c r="C9" s="305">
        <v>31.5</v>
      </c>
      <c r="D9" s="305">
        <v>55.2</v>
      </c>
      <c r="E9" s="305">
        <v>44.8</v>
      </c>
      <c r="F9" s="305">
        <v>48.5</v>
      </c>
      <c r="G9" s="305">
        <v>45.4</v>
      </c>
      <c r="H9" s="305">
        <v>49.7</v>
      </c>
    </row>
    <row r="10" spans="1:8">
      <c r="A10" s="306">
        <v>2012</v>
      </c>
      <c r="B10" s="305">
        <v>44.7</v>
      </c>
      <c r="C10" s="305">
        <v>31.5</v>
      </c>
      <c r="D10" s="305">
        <v>54.7</v>
      </c>
      <c r="E10" s="305">
        <v>47.8</v>
      </c>
      <c r="F10" s="305">
        <v>48.3</v>
      </c>
      <c r="G10" s="305">
        <v>44.8</v>
      </c>
      <c r="H10" s="305">
        <v>49.9</v>
      </c>
    </row>
    <row r="11" spans="1:8">
      <c r="A11" s="306">
        <v>2011</v>
      </c>
      <c r="B11" s="305">
        <v>44.4</v>
      </c>
      <c r="C11" s="305">
        <v>31.4</v>
      </c>
      <c r="D11" s="305">
        <v>54.4</v>
      </c>
      <c r="E11" s="305">
        <v>48.8</v>
      </c>
      <c r="F11" s="305">
        <v>47.9</v>
      </c>
      <c r="G11" s="305">
        <v>44.4</v>
      </c>
      <c r="H11" s="305">
        <v>49.7</v>
      </c>
    </row>
    <row r="12" spans="1:8">
      <c r="A12" s="306">
        <v>2010</v>
      </c>
      <c r="B12" s="305">
        <v>44.2</v>
      </c>
      <c r="C12" s="305">
        <v>31.4</v>
      </c>
      <c r="D12" s="305">
        <v>53.8</v>
      </c>
      <c r="E12" s="305">
        <v>50.8</v>
      </c>
      <c r="F12" s="305">
        <v>47.6</v>
      </c>
      <c r="G12" s="305">
        <v>44.2</v>
      </c>
      <c r="H12" s="305">
        <v>49.4</v>
      </c>
    </row>
    <row r="13" spans="1:8">
      <c r="A13" s="306">
        <v>2009</v>
      </c>
      <c r="B13" s="305">
        <v>45.3</v>
      </c>
      <c r="C13" s="304">
        <v>33.5</v>
      </c>
      <c r="D13" s="304">
        <v>53.5</v>
      </c>
      <c r="E13" s="304">
        <v>50.4</v>
      </c>
      <c r="F13" s="305">
        <v>47.1</v>
      </c>
      <c r="G13" s="305">
        <v>44.2</v>
      </c>
      <c r="H13" s="305">
        <v>48.9</v>
      </c>
    </row>
    <row r="14" spans="1:8">
      <c r="A14" s="306">
        <v>2008</v>
      </c>
      <c r="B14" s="305">
        <v>45.1</v>
      </c>
      <c r="C14" s="304">
        <v>33.6</v>
      </c>
      <c r="D14" s="305">
        <v>53.2</v>
      </c>
      <c r="E14" s="305">
        <v>50.1</v>
      </c>
      <c r="F14" s="305">
        <v>46.9</v>
      </c>
      <c r="G14" s="305">
        <v>44.8</v>
      </c>
      <c r="H14" s="305">
        <v>48.5</v>
      </c>
    </row>
    <row r="15" spans="1:8">
      <c r="A15" s="306">
        <v>2007</v>
      </c>
      <c r="B15" s="305">
        <v>45.7</v>
      </c>
      <c r="C15" s="304">
        <v>34</v>
      </c>
      <c r="D15" s="305">
        <v>52.9</v>
      </c>
      <c r="E15" s="305">
        <v>52.4</v>
      </c>
      <c r="F15" s="304">
        <v>48</v>
      </c>
      <c r="G15" s="305">
        <v>46.1</v>
      </c>
      <c r="H15" s="305">
        <v>48.3</v>
      </c>
    </row>
    <row r="16" spans="1:8">
      <c r="A16" s="306">
        <v>2006</v>
      </c>
      <c r="B16" s="305">
        <v>45.6</v>
      </c>
      <c r="C16" s="305">
        <v>34.4</v>
      </c>
      <c r="D16" s="305">
        <v>52.9</v>
      </c>
      <c r="E16" s="305">
        <v>51.5</v>
      </c>
      <c r="F16" s="304">
        <v>47.7</v>
      </c>
      <c r="G16" s="304">
        <v>46.1</v>
      </c>
      <c r="H16" s="305">
        <v>48.1</v>
      </c>
    </row>
    <row r="17" spans="1:8">
      <c r="A17" s="306">
        <v>2005</v>
      </c>
      <c r="B17" s="305">
        <v>45.5</v>
      </c>
      <c r="C17" s="305">
        <v>34.6</v>
      </c>
      <c r="D17" s="305">
        <v>53.2</v>
      </c>
      <c r="E17" s="305">
        <v>50.9</v>
      </c>
      <c r="F17" s="304">
        <v>47.4</v>
      </c>
      <c r="G17" s="304">
        <v>46</v>
      </c>
      <c r="H17" s="305">
        <v>47.8</v>
      </c>
    </row>
    <row r="18" spans="1:8">
      <c r="A18" s="306">
        <v>2004</v>
      </c>
      <c r="B18" s="305">
        <v>45.1</v>
      </c>
      <c r="C18" s="305">
        <v>34.200000000000003</v>
      </c>
      <c r="D18" s="306" t="s">
        <v>53</v>
      </c>
      <c r="E18" s="305">
        <v>51.3</v>
      </c>
      <c r="F18" s="304">
        <v>47</v>
      </c>
      <c r="G18" s="305">
        <v>45.9</v>
      </c>
      <c r="H18" s="305">
        <v>47.5</v>
      </c>
    </row>
    <row r="19" spans="1:8">
      <c r="A19" s="306">
        <v>2003</v>
      </c>
      <c r="B19" s="305">
        <v>44.7</v>
      </c>
      <c r="C19" s="304">
        <v>34</v>
      </c>
      <c r="D19" s="306" t="s">
        <v>53</v>
      </c>
      <c r="E19" s="305">
        <v>51.5</v>
      </c>
      <c r="F19" s="305">
        <v>46.5</v>
      </c>
      <c r="G19" s="305">
        <v>45.6</v>
      </c>
      <c r="H19" s="304">
        <v>47</v>
      </c>
    </row>
    <row r="20" spans="1:8" ht="24.75" customHeight="1">
      <c r="A20" s="303">
        <v>2002</v>
      </c>
      <c r="B20" s="301">
        <v>44.4</v>
      </c>
      <c r="C20" s="303">
        <v>33.700000000000003</v>
      </c>
      <c r="D20" s="303" t="s">
        <v>53</v>
      </c>
      <c r="E20" s="302">
        <v>51</v>
      </c>
      <c r="F20" s="301">
        <v>46.2</v>
      </c>
      <c r="G20" s="301">
        <v>45.5</v>
      </c>
      <c r="H20" s="301">
        <v>46.6</v>
      </c>
    </row>
    <row r="21" spans="1:8" hidden="1">
      <c r="A21" s="300">
        <v>2001</v>
      </c>
      <c r="B21" s="299">
        <v>44</v>
      </c>
      <c r="C21" s="300">
        <v>33.299999999999997</v>
      </c>
      <c r="D21" s="300" t="s">
        <v>7</v>
      </c>
      <c r="E21" s="300">
        <v>50.8</v>
      </c>
      <c r="F21" s="299">
        <v>46</v>
      </c>
      <c r="G21" s="299">
        <v>45</v>
      </c>
      <c r="H21" s="299">
        <v>46</v>
      </c>
    </row>
    <row r="22" spans="1:8">
      <c r="A22" s="298"/>
      <c r="B22" s="298"/>
      <c r="C22" s="298"/>
      <c r="D22" s="298"/>
      <c r="E22" s="298"/>
      <c r="F22" s="298"/>
      <c r="G22" s="298"/>
      <c r="H22" s="298"/>
    </row>
    <row r="23" spans="1:8">
      <c r="A23" s="275" t="s">
        <v>402</v>
      </c>
    </row>
    <row r="24" spans="1:8">
      <c r="A24" s="278" t="s">
        <v>401</v>
      </c>
      <c r="B24" s="276"/>
      <c r="C24" s="276"/>
      <c r="D24" s="276"/>
      <c r="E24" s="276"/>
      <c r="F24" s="276"/>
      <c r="G24" s="276"/>
      <c r="H24" s="276"/>
    </row>
    <row r="25" spans="1:8" s="276" customFormat="1">
      <c r="A25" s="278" t="s">
        <v>400</v>
      </c>
    </row>
    <row r="26" spans="1:8" s="276" customFormat="1">
      <c r="A26" s="278" t="s">
        <v>369</v>
      </c>
    </row>
    <row r="27" spans="1:8">
      <c r="A27" s="297" t="s">
        <v>399</v>
      </c>
    </row>
    <row r="72" spans="2:8">
      <c r="B72" s="273"/>
      <c r="C72" s="273"/>
      <c r="D72" s="273"/>
      <c r="E72" s="273"/>
      <c r="F72" s="273"/>
      <c r="G72" s="273"/>
      <c r="H72" s="273"/>
    </row>
    <row r="73" spans="2:8">
      <c r="B73" s="273"/>
      <c r="C73" s="273"/>
      <c r="D73" s="273"/>
      <c r="E73" s="273"/>
      <c r="F73" s="273"/>
      <c r="G73" s="273"/>
      <c r="H73" s="273"/>
    </row>
    <row r="75" spans="2:8">
      <c r="B75" s="273"/>
      <c r="C75" s="273"/>
      <c r="D75" s="273"/>
      <c r="F75" s="273"/>
    </row>
    <row r="93" spans="2:8">
      <c r="B93" s="273"/>
      <c r="C93" s="273"/>
      <c r="D93" s="273"/>
      <c r="F93" s="273"/>
    </row>
    <row r="94" spans="2:8">
      <c r="B94" s="273"/>
      <c r="C94" s="273"/>
      <c r="D94" s="273"/>
      <c r="E94" s="273"/>
      <c r="F94" s="273"/>
      <c r="G94" s="273"/>
      <c r="H94" s="273"/>
    </row>
  </sheetData>
  <pageMargins left="1" right="0.5" top="1" bottom="1" header="0.5" footer="0.5"/>
  <pageSetup firstPageNumber="19" orientation="portrait" useFirstPageNumber="1" horizontalDpi="4294967292" verticalDpi="4294967292" r:id="rId1"/>
  <headerFooter alignWithMargins="0">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showGridLines="0" zoomScaleNormal="100" workbookViewId="0">
      <selection activeCell="J1" sqref="J1"/>
    </sheetView>
  </sheetViews>
  <sheetFormatPr defaultColWidth="9.33203125" defaultRowHeight="13.2"/>
  <cols>
    <col min="1" max="1" width="12.109375" style="272" customWidth="1"/>
    <col min="2" max="2" width="12" style="272" customWidth="1"/>
    <col min="3" max="3" width="10.109375" style="272" customWidth="1"/>
    <col min="4" max="4" width="9.44140625" style="272" customWidth="1"/>
    <col min="5" max="5" width="9.109375" style="272" customWidth="1"/>
    <col min="6" max="6" width="10.77734375" style="272" customWidth="1"/>
    <col min="7" max="7" width="15" style="272" customWidth="1"/>
    <col min="8" max="8" width="13" style="272" customWidth="1"/>
    <col min="9" max="9" width="14.77734375" style="272" customWidth="1"/>
    <col min="10" max="254" width="9.77734375" style="272" customWidth="1"/>
    <col min="255" max="16384" width="9.33203125" style="272"/>
  </cols>
  <sheetData>
    <row r="1" spans="1:10">
      <c r="A1" s="270" t="s">
        <v>410</v>
      </c>
      <c r="B1" s="295"/>
      <c r="C1" s="295"/>
      <c r="D1" s="295"/>
      <c r="E1" s="296"/>
      <c r="F1" s="296"/>
      <c r="G1" s="295"/>
      <c r="H1" s="295"/>
    </row>
    <row r="2" spans="1:10" ht="13.5" customHeight="1">
      <c r="A2" s="270" t="s">
        <v>409</v>
      </c>
      <c r="B2" s="295"/>
      <c r="C2" s="295"/>
      <c r="D2" s="295"/>
      <c r="E2" s="296"/>
      <c r="F2" s="296"/>
      <c r="G2" s="295"/>
      <c r="H2" s="295"/>
    </row>
    <row r="3" spans="1:10">
      <c r="A3" s="189" t="s">
        <v>126</v>
      </c>
      <c r="B3" s="295"/>
      <c r="C3" s="296"/>
      <c r="D3" s="296"/>
      <c r="E3" s="296"/>
      <c r="F3" s="296"/>
      <c r="G3" s="295"/>
      <c r="H3" s="295"/>
    </row>
    <row r="4" spans="1:10">
      <c r="A4" s="308"/>
      <c r="B4" s="308"/>
      <c r="C4" s="308"/>
      <c r="D4" s="308"/>
      <c r="E4" s="308"/>
      <c r="F4" s="294"/>
      <c r="G4" s="308"/>
      <c r="H4" s="308"/>
    </row>
    <row r="5" spans="1:10" ht="44.25" customHeight="1">
      <c r="A5" s="293"/>
      <c r="B5" s="292" t="s">
        <v>393</v>
      </c>
      <c r="C5" s="291"/>
      <c r="D5" s="291"/>
      <c r="E5" s="291"/>
      <c r="F5" s="291"/>
      <c r="G5" s="291"/>
      <c r="H5" s="290"/>
    </row>
    <row r="6" spans="1:10" ht="36.75" customHeight="1">
      <c r="A6" s="307" t="s">
        <v>173</v>
      </c>
      <c r="B6" s="285" t="s">
        <v>406</v>
      </c>
      <c r="C6" s="287" t="s">
        <v>389</v>
      </c>
      <c r="D6" s="287" t="s">
        <v>210</v>
      </c>
      <c r="E6" s="286" t="s">
        <v>388</v>
      </c>
      <c r="F6" s="287" t="s">
        <v>405</v>
      </c>
      <c r="G6" s="287" t="s">
        <v>404</v>
      </c>
      <c r="H6" s="286" t="s">
        <v>403</v>
      </c>
    </row>
    <row r="7" spans="1:10" ht="25.5" customHeight="1">
      <c r="A7" s="306">
        <v>2015</v>
      </c>
      <c r="B7" s="304">
        <v>38.9</v>
      </c>
      <c r="C7" s="304">
        <v>30.1</v>
      </c>
      <c r="D7" s="304">
        <v>50</v>
      </c>
      <c r="E7" s="304">
        <v>40</v>
      </c>
      <c r="F7" s="304">
        <v>44.6</v>
      </c>
      <c r="G7" s="304">
        <v>41.7</v>
      </c>
      <c r="H7" s="311">
        <v>45.6</v>
      </c>
    </row>
    <row r="8" spans="1:10" ht="13.2" customHeight="1">
      <c r="A8" s="306">
        <v>2014</v>
      </c>
      <c r="B8" s="304">
        <v>38.9</v>
      </c>
      <c r="C8" s="304">
        <v>30.2</v>
      </c>
      <c r="D8" s="304">
        <v>49.7</v>
      </c>
      <c r="E8" s="304">
        <v>40</v>
      </c>
      <c r="F8" s="304">
        <v>44.6</v>
      </c>
      <c r="G8" s="304">
        <v>41.6</v>
      </c>
      <c r="H8" s="311">
        <v>45.2</v>
      </c>
    </row>
    <row r="9" spans="1:10" ht="13.2" customHeight="1">
      <c r="A9" s="306">
        <v>2013</v>
      </c>
      <c r="B9" s="304">
        <v>39</v>
      </c>
      <c r="C9" s="305">
        <v>30.4</v>
      </c>
      <c r="D9" s="305">
        <v>48.9</v>
      </c>
      <c r="E9" s="305">
        <v>39.4</v>
      </c>
      <c r="F9" s="305">
        <v>44.9</v>
      </c>
      <c r="G9" s="305">
        <v>41.4</v>
      </c>
      <c r="H9" s="311">
        <v>45</v>
      </c>
    </row>
    <row r="10" spans="1:10">
      <c r="A10" s="306">
        <v>2012</v>
      </c>
      <c r="B10" s="305">
        <v>38.9</v>
      </c>
      <c r="C10" s="305">
        <v>30.6</v>
      </c>
      <c r="D10" s="305">
        <v>49.4</v>
      </c>
      <c r="E10" s="305">
        <v>41.7</v>
      </c>
      <c r="F10" s="305">
        <v>44.7</v>
      </c>
      <c r="G10" s="305">
        <v>40.5</v>
      </c>
      <c r="H10" s="310">
        <v>45.1</v>
      </c>
    </row>
    <row r="11" spans="1:10">
      <c r="A11" s="306">
        <v>2011</v>
      </c>
      <c r="B11" s="305">
        <v>38.700000000000003</v>
      </c>
      <c r="C11" s="305">
        <v>30.7</v>
      </c>
      <c r="D11" s="305">
        <v>49.8</v>
      </c>
      <c r="E11" s="305">
        <v>38.299999999999997</v>
      </c>
      <c r="F11" s="305">
        <v>44.4</v>
      </c>
      <c r="G11" s="305">
        <v>39.799999999999997</v>
      </c>
      <c r="H11" s="310">
        <v>44.9</v>
      </c>
    </row>
    <row r="12" spans="1:10" ht="27.75" customHeight="1">
      <c r="A12" s="303">
        <v>2010</v>
      </c>
      <c r="B12" s="301">
        <v>38.5</v>
      </c>
      <c r="C12" s="301">
        <v>30.7</v>
      </c>
      <c r="D12" s="301">
        <v>49.7</v>
      </c>
      <c r="E12" s="301">
        <v>46.5</v>
      </c>
      <c r="F12" s="302">
        <v>44</v>
      </c>
      <c r="G12" s="301">
        <v>39.4</v>
      </c>
      <c r="H12" s="309">
        <v>44.3</v>
      </c>
    </row>
    <row r="13" spans="1:10">
      <c r="A13" s="298"/>
      <c r="B13" s="298"/>
      <c r="C13" s="298"/>
      <c r="D13" s="298"/>
      <c r="E13" s="298"/>
      <c r="F13" s="298"/>
      <c r="G13" s="298"/>
      <c r="H13" s="298"/>
    </row>
    <row r="14" spans="1:10">
      <c r="A14" s="275" t="s">
        <v>402</v>
      </c>
    </row>
    <row r="15" spans="1:10">
      <c r="A15" s="278" t="s">
        <v>401</v>
      </c>
      <c r="B15" s="276"/>
      <c r="C15" s="276"/>
      <c r="D15" s="276"/>
      <c r="E15" s="276"/>
      <c r="F15" s="276"/>
      <c r="G15" s="276"/>
      <c r="H15" s="276"/>
    </row>
    <row r="16" spans="1:10" s="276" customFormat="1">
      <c r="A16" s="278" t="s">
        <v>400</v>
      </c>
      <c r="J16" s="277"/>
    </row>
    <row r="17" spans="1:10" s="276" customFormat="1">
      <c r="A17" s="278" t="s">
        <v>369</v>
      </c>
      <c r="J17" s="277"/>
    </row>
    <row r="32" spans="1:10">
      <c r="I32" s="273"/>
      <c r="J32" s="273"/>
    </row>
    <row r="33" spans="9:10">
      <c r="I33" s="273"/>
      <c r="J33" s="273"/>
    </row>
    <row r="54" spans="2:10">
      <c r="I54" s="273"/>
      <c r="J54" s="273"/>
    </row>
    <row r="63" spans="2:10">
      <c r="B63" s="273"/>
      <c r="C63" s="273"/>
      <c r="D63" s="273"/>
      <c r="E63" s="273"/>
      <c r="F63" s="273"/>
      <c r="G63" s="273"/>
      <c r="H63" s="273"/>
    </row>
    <row r="64" spans="2:10">
      <c r="B64" s="273"/>
      <c r="C64" s="273"/>
      <c r="D64" s="273"/>
      <c r="E64" s="273"/>
      <c r="F64" s="273"/>
      <c r="G64" s="273"/>
      <c r="H64" s="273"/>
    </row>
    <row r="66" spans="2:6">
      <c r="B66" s="273"/>
      <c r="C66" s="273"/>
      <c r="D66" s="273"/>
      <c r="F66" s="273"/>
    </row>
    <row r="84" spans="2:8">
      <c r="B84" s="273"/>
      <c r="C84" s="273"/>
      <c r="D84" s="273"/>
      <c r="F84" s="273"/>
    </row>
    <row r="85" spans="2:8">
      <c r="B85" s="273"/>
      <c r="C85" s="273"/>
      <c r="D85" s="273"/>
      <c r="E85" s="273"/>
      <c r="F85" s="273"/>
      <c r="G85" s="273"/>
      <c r="H85" s="273"/>
    </row>
  </sheetData>
  <pageMargins left="1" right="0.5" top="1" bottom="1" header="0.5" footer="0.5"/>
  <pageSetup firstPageNumber="20" orientation="portrait" useFirstPageNumber="1" horizontalDpi="4294967292" verticalDpi="4294967292" r:id="rId1"/>
  <headerFooter alignWithMargins="0">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zoomScaleNormal="100" workbookViewId="0">
      <pane xSplit="1" ySplit="6" topLeftCell="B7" activePane="bottomRight" state="frozen"/>
      <selection activeCell="V7" sqref="V7"/>
      <selection pane="topRight" activeCell="V7" sqref="V7"/>
      <selection pane="bottomLeft" activeCell="V7" sqref="V7"/>
      <selection pane="bottomRight" activeCell="L1" sqref="L1"/>
    </sheetView>
  </sheetViews>
  <sheetFormatPr defaultColWidth="9.33203125" defaultRowHeight="10.199999999999999"/>
  <cols>
    <col min="1" max="1" width="29.44140625" style="3" customWidth="1"/>
    <col min="2" max="2" width="9.109375" style="1" customWidth="1"/>
    <col min="3" max="3" width="9.33203125" style="1" customWidth="1"/>
    <col min="4" max="4" width="8.44140625" style="1" customWidth="1"/>
    <col min="5" max="5" width="9.44140625" style="1" customWidth="1"/>
    <col min="6" max="6" width="6.77734375" style="1" customWidth="1"/>
    <col min="7" max="8" width="9.77734375" style="1" customWidth="1"/>
    <col min="9" max="9" width="9.33203125" style="1" customWidth="1"/>
    <col min="10" max="10" width="9.44140625" style="1" customWidth="1"/>
    <col min="11" max="16384" width="9.33203125" style="1"/>
  </cols>
  <sheetData>
    <row r="1" spans="1:10">
      <c r="A1" s="35" t="s">
        <v>99</v>
      </c>
      <c r="B1" s="35"/>
      <c r="C1" s="35"/>
      <c r="D1" s="35"/>
      <c r="E1" s="35"/>
      <c r="F1" s="35"/>
      <c r="G1" s="35"/>
      <c r="H1" s="35"/>
      <c r="I1" s="35"/>
      <c r="J1" s="35"/>
    </row>
    <row r="2" spans="1:10" ht="13.5" customHeight="1">
      <c r="A2" s="35" t="s">
        <v>176</v>
      </c>
      <c r="B2" s="35"/>
      <c r="C2" s="35"/>
      <c r="D2" s="35"/>
      <c r="E2" s="35"/>
      <c r="F2" s="35"/>
      <c r="G2" s="35"/>
      <c r="H2" s="35"/>
      <c r="I2" s="35"/>
      <c r="J2" s="35"/>
    </row>
    <row r="3" spans="1:10">
      <c r="A3" s="35" t="s">
        <v>83</v>
      </c>
      <c r="B3" s="35"/>
      <c r="C3" s="35"/>
      <c r="D3" s="35"/>
      <c r="E3" s="35"/>
      <c r="F3" s="35"/>
      <c r="G3" s="35"/>
      <c r="H3" s="35"/>
      <c r="I3" s="35"/>
      <c r="J3" s="35"/>
    </row>
    <row r="4" spans="1:10">
      <c r="A4" s="35" t="s">
        <v>366</v>
      </c>
      <c r="B4" s="35"/>
      <c r="C4" s="35"/>
      <c r="D4" s="35"/>
      <c r="E4" s="35"/>
      <c r="F4" s="35"/>
      <c r="G4" s="35"/>
      <c r="H4" s="35"/>
      <c r="I4" s="35"/>
      <c r="J4" s="35"/>
    </row>
    <row r="6" spans="1:10" s="53" customFormat="1" ht="30.75" customHeight="1">
      <c r="A6" s="204" t="s">
        <v>81</v>
      </c>
      <c r="B6" s="205" t="s">
        <v>178</v>
      </c>
      <c r="C6" s="205" t="s">
        <v>179</v>
      </c>
      <c r="D6" s="205" t="s">
        <v>180</v>
      </c>
      <c r="E6" s="206" t="s">
        <v>98</v>
      </c>
      <c r="F6" s="205" t="s">
        <v>181</v>
      </c>
      <c r="G6" s="205" t="s">
        <v>182</v>
      </c>
      <c r="H6" s="206" t="s">
        <v>97</v>
      </c>
      <c r="I6" s="205" t="s">
        <v>183</v>
      </c>
      <c r="J6" s="205" t="s">
        <v>184</v>
      </c>
    </row>
    <row r="7" spans="1:10">
      <c r="A7" s="230" t="s">
        <v>333</v>
      </c>
      <c r="B7" s="155">
        <f t="shared" ref="B7:J7" si="0">(B8+B80)</f>
        <v>728329</v>
      </c>
      <c r="C7" s="155">
        <f t="shared" si="0"/>
        <v>70957</v>
      </c>
      <c r="D7" s="155">
        <f t="shared" si="0"/>
        <v>42460</v>
      </c>
      <c r="E7" s="155">
        <f t="shared" si="0"/>
        <v>342528</v>
      </c>
      <c r="F7" s="155">
        <f t="shared" si="0"/>
        <v>39363</v>
      </c>
      <c r="G7" s="155">
        <f t="shared" si="0"/>
        <v>8846</v>
      </c>
      <c r="H7" s="155">
        <f t="shared" si="0"/>
        <v>23754</v>
      </c>
      <c r="I7" s="155">
        <f t="shared" si="0"/>
        <v>102</v>
      </c>
      <c r="J7" s="155">
        <f t="shared" si="0"/>
        <v>200319</v>
      </c>
    </row>
    <row r="8" spans="1:10">
      <c r="A8" s="230" t="s">
        <v>263</v>
      </c>
      <c r="B8" s="119">
        <f t="shared" ref="B8:J8" si="1">(B9+B10+B17+B34+B43+B51+B59+B66)</f>
        <v>688829</v>
      </c>
      <c r="C8" s="119">
        <f t="shared" si="1"/>
        <v>65872</v>
      </c>
      <c r="D8" s="119">
        <f t="shared" si="1"/>
        <v>42185</v>
      </c>
      <c r="E8" s="119">
        <f t="shared" si="1"/>
        <v>317871</v>
      </c>
      <c r="F8" s="119">
        <f t="shared" si="1"/>
        <v>39280</v>
      </c>
      <c r="G8" s="119">
        <f t="shared" si="1"/>
        <v>8332</v>
      </c>
      <c r="H8" s="119">
        <f t="shared" si="1"/>
        <v>18523</v>
      </c>
      <c r="I8" s="119">
        <f t="shared" si="1"/>
        <v>100</v>
      </c>
      <c r="J8" s="119">
        <f t="shared" si="1"/>
        <v>196666</v>
      </c>
    </row>
    <row r="9" spans="1:10">
      <c r="A9" s="230" t="s">
        <v>260</v>
      </c>
      <c r="B9" s="119">
        <f>SUM(C9:J9)</f>
        <v>6916</v>
      </c>
      <c r="C9" s="112">
        <v>792</v>
      </c>
      <c r="D9" s="112">
        <v>729</v>
      </c>
      <c r="E9" s="112">
        <v>3670</v>
      </c>
      <c r="F9" s="112">
        <v>359</v>
      </c>
      <c r="G9" s="112">
        <v>132</v>
      </c>
      <c r="H9" s="112">
        <v>435</v>
      </c>
      <c r="I9" s="112">
        <v>0</v>
      </c>
      <c r="J9" s="112">
        <v>799</v>
      </c>
    </row>
    <row r="10" spans="1:10">
      <c r="A10" s="230" t="s">
        <v>264</v>
      </c>
      <c r="B10" s="119">
        <f>SUM(B11:B16)</f>
        <v>46223</v>
      </c>
      <c r="C10" s="119">
        <f t="shared" ref="C10:J10" si="2">SUM(C11:C16)</f>
        <v>4951</v>
      </c>
      <c r="D10" s="119">
        <f t="shared" si="2"/>
        <v>3706</v>
      </c>
      <c r="E10" s="119">
        <f t="shared" si="2"/>
        <v>24072</v>
      </c>
      <c r="F10" s="119">
        <f t="shared" si="2"/>
        <v>3334</v>
      </c>
      <c r="G10" s="119">
        <f t="shared" si="2"/>
        <v>478</v>
      </c>
      <c r="H10" s="119">
        <f>SUM(H11:H16)</f>
        <v>1307</v>
      </c>
      <c r="I10" s="119">
        <f t="shared" si="2"/>
        <v>2</v>
      </c>
      <c r="J10" s="119">
        <f t="shared" si="2"/>
        <v>8373</v>
      </c>
    </row>
    <row r="11" spans="1:10">
      <c r="A11" s="234" t="s">
        <v>265</v>
      </c>
      <c r="B11" s="117">
        <f t="shared" ref="B11:B16" si="3">SUM(C11:J11)</f>
        <v>3142</v>
      </c>
      <c r="C11" s="114">
        <v>448</v>
      </c>
      <c r="D11" s="114">
        <v>109</v>
      </c>
      <c r="E11" s="114">
        <v>1774</v>
      </c>
      <c r="F11" s="114">
        <v>372</v>
      </c>
      <c r="G11" s="114">
        <v>56</v>
      </c>
      <c r="H11" s="114">
        <v>32</v>
      </c>
      <c r="I11" s="114">
        <v>0</v>
      </c>
      <c r="J11" s="114">
        <v>351</v>
      </c>
    </row>
    <row r="12" spans="1:10">
      <c r="A12" s="234" t="s">
        <v>270</v>
      </c>
      <c r="B12" s="117">
        <f t="shared" si="3"/>
        <v>7382</v>
      </c>
      <c r="C12" s="114">
        <v>815</v>
      </c>
      <c r="D12" s="114">
        <v>189</v>
      </c>
      <c r="E12" s="114">
        <v>4669</v>
      </c>
      <c r="F12" s="114">
        <v>1045</v>
      </c>
      <c r="G12" s="114">
        <v>83</v>
      </c>
      <c r="H12" s="114">
        <v>76</v>
      </c>
      <c r="I12" s="114">
        <v>0</v>
      </c>
      <c r="J12" s="114">
        <v>505</v>
      </c>
    </row>
    <row r="13" spans="1:10">
      <c r="A13" s="211" t="s">
        <v>266</v>
      </c>
      <c r="B13" s="117">
        <f t="shared" si="3"/>
        <v>7338</v>
      </c>
      <c r="C13" s="114">
        <v>734</v>
      </c>
      <c r="D13" s="114">
        <v>949</v>
      </c>
      <c r="E13" s="114">
        <v>3208</v>
      </c>
      <c r="F13" s="114">
        <v>325</v>
      </c>
      <c r="G13" s="114">
        <v>55</v>
      </c>
      <c r="H13" s="114">
        <v>312</v>
      </c>
      <c r="I13" s="114">
        <v>1</v>
      </c>
      <c r="J13" s="114">
        <v>1754</v>
      </c>
    </row>
    <row r="14" spans="1:10">
      <c r="A14" s="234" t="s">
        <v>267</v>
      </c>
      <c r="B14" s="117">
        <f t="shared" si="3"/>
        <v>11186</v>
      </c>
      <c r="C14" s="114">
        <v>1093</v>
      </c>
      <c r="D14" s="114">
        <v>503</v>
      </c>
      <c r="E14" s="114">
        <v>6186</v>
      </c>
      <c r="F14" s="114">
        <v>534</v>
      </c>
      <c r="G14" s="114">
        <v>124</v>
      </c>
      <c r="H14" s="114">
        <v>194</v>
      </c>
      <c r="I14" s="114">
        <v>0</v>
      </c>
      <c r="J14" s="114">
        <v>2552</v>
      </c>
    </row>
    <row r="15" spans="1:10">
      <c r="A15" s="234" t="s">
        <v>268</v>
      </c>
      <c r="B15" s="117">
        <f t="shared" si="3"/>
        <v>2683</v>
      </c>
      <c r="C15" s="114">
        <v>279</v>
      </c>
      <c r="D15" s="114">
        <v>90</v>
      </c>
      <c r="E15" s="114">
        <v>1581</v>
      </c>
      <c r="F15" s="114">
        <v>449</v>
      </c>
      <c r="G15" s="114">
        <v>39</v>
      </c>
      <c r="H15" s="114">
        <v>41</v>
      </c>
      <c r="I15" s="114">
        <v>0</v>
      </c>
      <c r="J15" s="114">
        <v>204</v>
      </c>
    </row>
    <row r="16" spans="1:10">
      <c r="A16" s="211" t="s">
        <v>269</v>
      </c>
      <c r="B16" s="117">
        <f t="shared" si="3"/>
        <v>14492</v>
      </c>
      <c r="C16" s="114">
        <v>1582</v>
      </c>
      <c r="D16" s="114">
        <v>1866</v>
      </c>
      <c r="E16" s="114">
        <v>6654</v>
      </c>
      <c r="F16" s="114">
        <v>609</v>
      </c>
      <c r="G16" s="114">
        <v>121</v>
      </c>
      <c r="H16" s="114">
        <v>652</v>
      </c>
      <c r="I16" s="114">
        <v>1</v>
      </c>
      <c r="J16" s="114">
        <v>3007</v>
      </c>
    </row>
    <row r="17" spans="1:10">
      <c r="A17" s="230" t="s">
        <v>261</v>
      </c>
      <c r="B17" s="119">
        <f>SUM(B18:B33)</f>
        <v>123375</v>
      </c>
      <c r="C17" s="119">
        <f t="shared" ref="C17:J17" si="4">SUM(C18:C33)</f>
        <v>11972</v>
      </c>
      <c r="D17" s="119">
        <f t="shared" si="4"/>
        <v>6727</v>
      </c>
      <c r="E17" s="119">
        <f t="shared" si="4"/>
        <v>55875</v>
      </c>
      <c r="F17" s="119">
        <f t="shared" si="4"/>
        <v>5982</v>
      </c>
      <c r="G17" s="119">
        <f t="shared" si="4"/>
        <v>1969</v>
      </c>
      <c r="H17" s="119">
        <f t="shared" si="4"/>
        <v>3310</v>
      </c>
      <c r="I17" s="119">
        <f t="shared" si="4"/>
        <v>27</v>
      </c>
      <c r="J17" s="119">
        <f t="shared" si="4"/>
        <v>37513</v>
      </c>
    </row>
    <row r="18" spans="1:10" ht="12">
      <c r="A18" s="234" t="s">
        <v>334</v>
      </c>
      <c r="B18" s="117">
        <f t="shared" ref="B18" si="5">SUM(C18:J18)</f>
        <v>783</v>
      </c>
      <c r="C18" s="114">
        <v>47</v>
      </c>
      <c r="D18" s="114">
        <v>4</v>
      </c>
      <c r="E18" s="114">
        <v>610</v>
      </c>
      <c r="F18" s="114">
        <v>5</v>
      </c>
      <c r="G18" s="114">
        <v>62</v>
      </c>
      <c r="H18" s="114">
        <v>40</v>
      </c>
      <c r="I18" s="114">
        <v>0</v>
      </c>
      <c r="J18" s="114">
        <v>15</v>
      </c>
    </row>
    <row r="19" spans="1:10">
      <c r="A19" s="211" t="s">
        <v>278</v>
      </c>
      <c r="B19" s="117">
        <f t="shared" ref="B19:B33" si="6">SUM(C19:J19)</f>
        <v>5924</v>
      </c>
      <c r="C19" s="114">
        <v>594</v>
      </c>
      <c r="D19" s="114">
        <v>370</v>
      </c>
      <c r="E19" s="114">
        <v>2808</v>
      </c>
      <c r="F19" s="114">
        <v>1090</v>
      </c>
      <c r="G19" s="114">
        <v>57</v>
      </c>
      <c r="H19" s="114">
        <v>152</v>
      </c>
      <c r="I19" s="114">
        <v>3</v>
      </c>
      <c r="J19" s="114">
        <v>850</v>
      </c>
    </row>
    <row r="20" spans="1:10">
      <c r="A20" s="234" t="s">
        <v>271</v>
      </c>
      <c r="B20" s="117">
        <f t="shared" si="6"/>
        <v>1784</v>
      </c>
      <c r="C20" s="114">
        <v>169</v>
      </c>
      <c r="D20" s="114">
        <v>89</v>
      </c>
      <c r="E20" s="114">
        <v>945</v>
      </c>
      <c r="F20" s="114">
        <v>125</v>
      </c>
      <c r="G20" s="114">
        <v>15</v>
      </c>
      <c r="H20" s="114">
        <v>35</v>
      </c>
      <c r="I20" s="114">
        <v>0</v>
      </c>
      <c r="J20" s="114">
        <v>406</v>
      </c>
    </row>
    <row r="21" spans="1:10">
      <c r="A21" s="234" t="s">
        <v>306</v>
      </c>
      <c r="B21" s="117">
        <f t="shared" si="6"/>
        <v>519</v>
      </c>
      <c r="C21" s="114">
        <v>50</v>
      </c>
      <c r="D21" s="114">
        <v>16</v>
      </c>
      <c r="E21" s="114">
        <v>108</v>
      </c>
      <c r="F21" s="114">
        <v>4</v>
      </c>
      <c r="G21" s="114">
        <v>4</v>
      </c>
      <c r="H21" s="114">
        <v>17</v>
      </c>
      <c r="I21" s="114">
        <v>0</v>
      </c>
      <c r="J21" s="114">
        <v>320</v>
      </c>
    </row>
    <row r="22" spans="1:10">
      <c r="A22" s="211" t="s">
        <v>272</v>
      </c>
      <c r="B22" s="117">
        <f t="shared" si="6"/>
        <v>1804</v>
      </c>
      <c r="C22" s="114">
        <v>242</v>
      </c>
      <c r="D22" s="114">
        <v>150</v>
      </c>
      <c r="E22" s="114">
        <v>823</v>
      </c>
      <c r="F22" s="114">
        <v>189</v>
      </c>
      <c r="G22" s="114">
        <v>36</v>
      </c>
      <c r="H22" s="114">
        <v>44</v>
      </c>
      <c r="I22" s="114">
        <v>0</v>
      </c>
      <c r="J22" s="114">
        <v>320</v>
      </c>
    </row>
    <row r="23" spans="1:10">
      <c r="A23" s="234" t="s">
        <v>273</v>
      </c>
      <c r="B23" s="117">
        <f t="shared" si="6"/>
        <v>7462</v>
      </c>
      <c r="C23" s="114">
        <v>795</v>
      </c>
      <c r="D23" s="114">
        <v>434</v>
      </c>
      <c r="E23" s="114">
        <v>3073</v>
      </c>
      <c r="F23" s="114">
        <v>232</v>
      </c>
      <c r="G23" s="114">
        <v>117</v>
      </c>
      <c r="H23" s="114">
        <v>205</v>
      </c>
      <c r="I23" s="114">
        <v>3</v>
      </c>
      <c r="J23" s="114">
        <v>2603</v>
      </c>
    </row>
    <row r="24" spans="1:10">
      <c r="A24" s="211" t="s">
        <v>274</v>
      </c>
      <c r="B24" s="117">
        <f t="shared" si="6"/>
        <v>8683</v>
      </c>
      <c r="C24" s="114">
        <v>885</v>
      </c>
      <c r="D24" s="114">
        <v>386</v>
      </c>
      <c r="E24" s="114">
        <v>3888</v>
      </c>
      <c r="F24" s="114">
        <v>547</v>
      </c>
      <c r="G24" s="114">
        <v>102</v>
      </c>
      <c r="H24" s="114">
        <v>163</v>
      </c>
      <c r="I24" s="114">
        <v>0</v>
      </c>
      <c r="J24" s="114">
        <v>2712</v>
      </c>
    </row>
    <row r="25" spans="1:10">
      <c r="A25" s="211" t="s">
        <v>307</v>
      </c>
      <c r="B25" s="117">
        <f t="shared" si="6"/>
        <v>3202</v>
      </c>
      <c r="C25" s="114">
        <v>485</v>
      </c>
      <c r="D25" s="114">
        <v>537</v>
      </c>
      <c r="E25" s="114">
        <v>1225</v>
      </c>
      <c r="F25" s="114">
        <v>162</v>
      </c>
      <c r="G25" s="114">
        <v>27</v>
      </c>
      <c r="H25" s="114">
        <v>58</v>
      </c>
      <c r="I25" s="114">
        <v>5</v>
      </c>
      <c r="J25" s="114">
        <v>703</v>
      </c>
    </row>
    <row r="26" spans="1:10">
      <c r="A26" s="234" t="s">
        <v>308</v>
      </c>
      <c r="B26" s="117">
        <f t="shared" si="6"/>
        <v>11816</v>
      </c>
      <c r="C26" s="114">
        <v>1047</v>
      </c>
      <c r="D26" s="114">
        <v>655</v>
      </c>
      <c r="E26" s="114">
        <v>4982</v>
      </c>
      <c r="F26" s="114">
        <v>330</v>
      </c>
      <c r="G26" s="114">
        <v>115</v>
      </c>
      <c r="H26" s="114">
        <v>362</v>
      </c>
      <c r="I26" s="114">
        <v>3</v>
      </c>
      <c r="J26" s="114">
        <v>4322</v>
      </c>
    </row>
    <row r="27" spans="1:10">
      <c r="A27" s="234" t="s">
        <v>309</v>
      </c>
      <c r="B27" s="117">
        <f t="shared" si="6"/>
        <v>26515</v>
      </c>
      <c r="C27" s="114">
        <v>1825</v>
      </c>
      <c r="D27" s="114">
        <v>570</v>
      </c>
      <c r="E27" s="114">
        <v>12393</v>
      </c>
      <c r="F27" s="114">
        <v>970</v>
      </c>
      <c r="G27" s="114">
        <v>228</v>
      </c>
      <c r="H27" s="114">
        <v>1092</v>
      </c>
      <c r="I27" s="114">
        <v>2</v>
      </c>
      <c r="J27" s="114">
        <v>9435</v>
      </c>
    </row>
    <row r="28" spans="1:10">
      <c r="A28" s="211" t="s">
        <v>310</v>
      </c>
      <c r="B28" s="117">
        <f t="shared" ref="B28" si="7">SUM(C28:J28)</f>
        <v>18478</v>
      </c>
      <c r="C28" s="114">
        <v>1774</v>
      </c>
      <c r="D28" s="114">
        <v>1105</v>
      </c>
      <c r="E28" s="114">
        <v>8530</v>
      </c>
      <c r="F28" s="114">
        <v>785</v>
      </c>
      <c r="G28" s="114">
        <v>477</v>
      </c>
      <c r="H28" s="114">
        <v>283</v>
      </c>
      <c r="I28" s="114">
        <v>2</v>
      </c>
      <c r="J28" s="114">
        <v>5522</v>
      </c>
    </row>
    <row r="29" spans="1:10">
      <c r="A29" s="234" t="s">
        <v>275</v>
      </c>
      <c r="B29" s="117">
        <f t="shared" si="6"/>
        <v>18218</v>
      </c>
      <c r="C29" s="114">
        <v>1986</v>
      </c>
      <c r="D29" s="114">
        <v>1045</v>
      </c>
      <c r="E29" s="114">
        <v>8935</v>
      </c>
      <c r="F29" s="114">
        <v>865</v>
      </c>
      <c r="G29" s="114">
        <v>268</v>
      </c>
      <c r="H29" s="114">
        <v>445</v>
      </c>
      <c r="I29" s="114">
        <v>6</v>
      </c>
      <c r="J29" s="114">
        <v>4668</v>
      </c>
    </row>
    <row r="30" spans="1:10">
      <c r="A30" s="211" t="s">
        <v>311</v>
      </c>
      <c r="B30" s="117">
        <f t="shared" si="6"/>
        <v>841</v>
      </c>
      <c r="C30" s="114">
        <v>94</v>
      </c>
      <c r="D30" s="114">
        <v>51</v>
      </c>
      <c r="E30" s="114">
        <v>283</v>
      </c>
      <c r="F30" s="114">
        <v>72</v>
      </c>
      <c r="G30" s="114">
        <v>12</v>
      </c>
      <c r="H30" s="114">
        <v>13</v>
      </c>
      <c r="I30" s="114">
        <v>0</v>
      </c>
      <c r="J30" s="114">
        <v>316</v>
      </c>
    </row>
    <row r="31" spans="1:10">
      <c r="A31" s="211" t="s">
        <v>276</v>
      </c>
      <c r="B31" s="117">
        <f t="shared" si="6"/>
        <v>786</v>
      </c>
      <c r="C31" s="114">
        <v>117</v>
      </c>
      <c r="D31" s="114">
        <v>80</v>
      </c>
      <c r="E31" s="114">
        <v>377</v>
      </c>
      <c r="F31" s="114">
        <v>78</v>
      </c>
      <c r="G31" s="114">
        <v>14</v>
      </c>
      <c r="H31" s="114">
        <v>17</v>
      </c>
      <c r="I31" s="114">
        <v>1</v>
      </c>
      <c r="J31" s="114">
        <v>102</v>
      </c>
    </row>
    <row r="32" spans="1:10">
      <c r="A32" s="234" t="s">
        <v>277</v>
      </c>
      <c r="B32" s="117">
        <f t="shared" si="6"/>
        <v>14507</v>
      </c>
      <c r="C32" s="114">
        <v>1681</v>
      </c>
      <c r="D32" s="114">
        <v>1192</v>
      </c>
      <c r="E32" s="114">
        <v>5561</v>
      </c>
      <c r="F32" s="114">
        <v>374</v>
      </c>
      <c r="G32" s="114">
        <v>414</v>
      </c>
      <c r="H32" s="114">
        <v>351</v>
      </c>
      <c r="I32" s="114">
        <v>2</v>
      </c>
      <c r="J32" s="114">
        <v>4932</v>
      </c>
    </row>
    <row r="33" spans="1:10">
      <c r="A33" s="211" t="s">
        <v>331</v>
      </c>
      <c r="B33" s="117">
        <f t="shared" si="6"/>
        <v>2053</v>
      </c>
      <c r="C33" s="114">
        <v>181</v>
      </c>
      <c r="D33" s="114">
        <v>43</v>
      </c>
      <c r="E33" s="114">
        <v>1334</v>
      </c>
      <c r="F33" s="114">
        <v>154</v>
      </c>
      <c r="G33" s="114">
        <v>21</v>
      </c>
      <c r="H33" s="114">
        <v>33</v>
      </c>
      <c r="I33" s="114">
        <v>0</v>
      </c>
      <c r="J33" s="114">
        <v>287</v>
      </c>
    </row>
    <row r="34" spans="1:10">
      <c r="A34" s="222" t="s">
        <v>312</v>
      </c>
      <c r="B34" s="119">
        <f t="shared" ref="B34:J34" si="8">SUM(B35:B42)</f>
        <v>100372</v>
      </c>
      <c r="C34" s="119">
        <f t="shared" si="8"/>
        <v>9709</v>
      </c>
      <c r="D34" s="119">
        <f t="shared" si="8"/>
        <v>5613</v>
      </c>
      <c r="E34" s="119">
        <f t="shared" si="8"/>
        <v>43493</v>
      </c>
      <c r="F34" s="119">
        <f t="shared" si="8"/>
        <v>6060</v>
      </c>
      <c r="G34" s="119">
        <f t="shared" si="8"/>
        <v>872</v>
      </c>
      <c r="H34" s="119">
        <f t="shared" si="8"/>
        <v>3207</v>
      </c>
      <c r="I34" s="119">
        <f t="shared" si="8"/>
        <v>4</v>
      </c>
      <c r="J34" s="119">
        <f t="shared" si="8"/>
        <v>31414</v>
      </c>
    </row>
    <row r="35" spans="1:10">
      <c r="A35" s="211" t="s">
        <v>284</v>
      </c>
      <c r="B35" s="117">
        <f t="shared" ref="B35:B42" si="9">SUM(C35:J35)</f>
        <v>25663</v>
      </c>
      <c r="C35" s="114">
        <v>2328</v>
      </c>
      <c r="D35" s="114">
        <v>1455</v>
      </c>
      <c r="E35" s="114">
        <v>8873</v>
      </c>
      <c r="F35" s="114">
        <v>1086</v>
      </c>
      <c r="G35" s="114">
        <v>200</v>
      </c>
      <c r="H35" s="114">
        <v>985</v>
      </c>
      <c r="I35" s="114">
        <v>2</v>
      </c>
      <c r="J35" s="114">
        <v>10734</v>
      </c>
    </row>
    <row r="36" spans="1:10">
      <c r="A36" s="211" t="s">
        <v>279</v>
      </c>
      <c r="B36" s="117">
        <f t="shared" si="9"/>
        <v>12014</v>
      </c>
      <c r="C36" s="114">
        <v>1051</v>
      </c>
      <c r="D36" s="114">
        <v>682</v>
      </c>
      <c r="E36" s="114">
        <v>6753</v>
      </c>
      <c r="F36" s="114">
        <v>764</v>
      </c>
      <c r="G36" s="114">
        <v>108</v>
      </c>
      <c r="H36" s="114">
        <v>362</v>
      </c>
      <c r="I36" s="114">
        <v>0</v>
      </c>
      <c r="J36" s="114">
        <v>2294</v>
      </c>
    </row>
    <row r="37" spans="1:10">
      <c r="A37" s="211" t="s">
        <v>280</v>
      </c>
      <c r="B37" s="117">
        <f t="shared" si="9"/>
        <v>16654</v>
      </c>
      <c r="C37" s="114">
        <v>1775</v>
      </c>
      <c r="D37" s="114">
        <v>766</v>
      </c>
      <c r="E37" s="114">
        <v>7488</v>
      </c>
      <c r="F37" s="114">
        <v>1168</v>
      </c>
      <c r="G37" s="114">
        <v>139</v>
      </c>
      <c r="H37" s="114">
        <v>336</v>
      </c>
      <c r="I37" s="114">
        <v>0</v>
      </c>
      <c r="J37" s="114">
        <v>4982</v>
      </c>
    </row>
    <row r="38" spans="1:10">
      <c r="A38" s="211" t="s">
        <v>281</v>
      </c>
      <c r="B38" s="117">
        <f t="shared" si="9"/>
        <v>16656</v>
      </c>
      <c r="C38" s="114">
        <v>1367</v>
      </c>
      <c r="D38" s="114">
        <v>1260</v>
      </c>
      <c r="E38" s="114">
        <v>6630</v>
      </c>
      <c r="F38" s="114">
        <v>544</v>
      </c>
      <c r="G38" s="114">
        <v>102</v>
      </c>
      <c r="H38" s="114">
        <v>618</v>
      </c>
      <c r="I38" s="114">
        <v>0</v>
      </c>
      <c r="J38" s="114">
        <v>6135</v>
      </c>
    </row>
    <row r="39" spans="1:10">
      <c r="A39" s="211" t="s">
        <v>330</v>
      </c>
      <c r="B39" s="117">
        <f t="shared" si="9"/>
        <v>1301</v>
      </c>
      <c r="C39" s="114">
        <v>130</v>
      </c>
      <c r="D39" s="114">
        <v>41</v>
      </c>
      <c r="E39" s="114">
        <v>898</v>
      </c>
      <c r="F39" s="114">
        <v>84</v>
      </c>
      <c r="G39" s="114">
        <v>14</v>
      </c>
      <c r="H39" s="114">
        <v>16</v>
      </c>
      <c r="I39" s="114">
        <v>0</v>
      </c>
      <c r="J39" s="114">
        <v>118</v>
      </c>
    </row>
    <row r="40" spans="1:10">
      <c r="A40" s="211" t="s">
        <v>282</v>
      </c>
      <c r="B40" s="117">
        <f t="shared" si="9"/>
        <v>18169</v>
      </c>
      <c r="C40" s="114">
        <v>1913</v>
      </c>
      <c r="D40" s="114">
        <v>858</v>
      </c>
      <c r="E40" s="114">
        <v>8071</v>
      </c>
      <c r="F40" s="114">
        <v>1510</v>
      </c>
      <c r="G40" s="114">
        <v>180</v>
      </c>
      <c r="H40" s="114">
        <v>698</v>
      </c>
      <c r="I40" s="114">
        <v>0</v>
      </c>
      <c r="J40" s="114">
        <v>4939</v>
      </c>
    </row>
    <row r="41" spans="1:10">
      <c r="A41" s="211" t="s">
        <v>313</v>
      </c>
      <c r="B41" s="117">
        <f t="shared" si="9"/>
        <v>1265</v>
      </c>
      <c r="C41" s="114">
        <v>192</v>
      </c>
      <c r="D41" s="114">
        <v>78</v>
      </c>
      <c r="E41" s="114">
        <v>756</v>
      </c>
      <c r="F41" s="114">
        <v>113</v>
      </c>
      <c r="G41" s="114">
        <v>22</v>
      </c>
      <c r="H41" s="114">
        <v>14</v>
      </c>
      <c r="I41" s="114">
        <v>0</v>
      </c>
      <c r="J41" s="114">
        <v>90</v>
      </c>
    </row>
    <row r="42" spans="1:10">
      <c r="A42" s="211" t="s">
        <v>283</v>
      </c>
      <c r="B42" s="117">
        <f t="shared" si="9"/>
        <v>8650</v>
      </c>
      <c r="C42" s="114">
        <v>953</v>
      </c>
      <c r="D42" s="114">
        <v>473</v>
      </c>
      <c r="E42" s="114">
        <v>4024</v>
      </c>
      <c r="F42" s="114">
        <v>791</v>
      </c>
      <c r="G42" s="114">
        <v>107</v>
      </c>
      <c r="H42" s="114">
        <v>178</v>
      </c>
      <c r="I42" s="114">
        <v>2</v>
      </c>
      <c r="J42" s="114">
        <v>2122</v>
      </c>
    </row>
    <row r="43" spans="1:10">
      <c r="A43" s="222" t="s">
        <v>314</v>
      </c>
      <c r="B43" s="119">
        <f t="shared" ref="B43:J43" si="10">SUM(B44:B50)</f>
        <v>69855</v>
      </c>
      <c r="C43" s="119">
        <f t="shared" si="10"/>
        <v>7829</v>
      </c>
      <c r="D43" s="119">
        <f t="shared" si="10"/>
        <v>5074</v>
      </c>
      <c r="E43" s="119">
        <f t="shared" si="10"/>
        <v>31043</v>
      </c>
      <c r="F43" s="119">
        <f t="shared" si="10"/>
        <v>3871</v>
      </c>
      <c r="G43" s="119">
        <f t="shared" si="10"/>
        <v>1420</v>
      </c>
      <c r="H43" s="119">
        <f t="shared" si="10"/>
        <v>1536</v>
      </c>
      <c r="I43" s="119">
        <f t="shared" si="10"/>
        <v>20</v>
      </c>
      <c r="J43" s="119">
        <f t="shared" si="10"/>
        <v>19062</v>
      </c>
    </row>
    <row r="44" spans="1:10">
      <c r="A44" s="211" t="s">
        <v>291</v>
      </c>
      <c r="B44" s="117">
        <f t="shared" ref="B44:B50" si="11">SUM(C44:J44)</f>
        <v>20770</v>
      </c>
      <c r="C44" s="114">
        <v>2640</v>
      </c>
      <c r="D44" s="114">
        <v>1933</v>
      </c>
      <c r="E44" s="114">
        <v>8290</v>
      </c>
      <c r="F44" s="114">
        <v>688</v>
      </c>
      <c r="G44" s="114">
        <v>217</v>
      </c>
      <c r="H44" s="114">
        <v>515</v>
      </c>
      <c r="I44" s="114">
        <v>5</v>
      </c>
      <c r="J44" s="114">
        <v>6482</v>
      </c>
    </row>
    <row r="45" spans="1:10">
      <c r="A45" s="211" t="s">
        <v>285</v>
      </c>
      <c r="B45" s="117">
        <f t="shared" si="11"/>
        <v>3845</v>
      </c>
      <c r="C45" s="114">
        <v>377</v>
      </c>
      <c r="D45" s="114">
        <v>191</v>
      </c>
      <c r="E45" s="114">
        <v>1971</v>
      </c>
      <c r="F45" s="114">
        <v>298</v>
      </c>
      <c r="G45" s="114">
        <v>313</v>
      </c>
      <c r="H45" s="114">
        <v>53</v>
      </c>
      <c r="I45" s="114">
        <v>1</v>
      </c>
      <c r="J45" s="114">
        <v>641</v>
      </c>
    </row>
    <row r="46" spans="1:10">
      <c r="A46" s="211" t="s">
        <v>286</v>
      </c>
      <c r="B46" s="117">
        <f t="shared" si="11"/>
        <v>2722</v>
      </c>
      <c r="C46" s="114">
        <v>320</v>
      </c>
      <c r="D46" s="114">
        <v>128</v>
      </c>
      <c r="E46" s="114">
        <v>1526</v>
      </c>
      <c r="F46" s="114">
        <v>176</v>
      </c>
      <c r="G46" s="114">
        <v>240</v>
      </c>
      <c r="H46" s="114">
        <v>75</v>
      </c>
      <c r="I46" s="114">
        <v>2</v>
      </c>
      <c r="J46" s="114">
        <v>255</v>
      </c>
    </row>
    <row r="47" spans="1:10">
      <c r="A47" s="211" t="s">
        <v>287</v>
      </c>
      <c r="B47" s="117">
        <f t="shared" si="11"/>
        <v>7687</v>
      </c>
      <c r="C47" s="114">
        <v>958</v>
      </c>
      <c r="D47" s="114">
        <v>271</v>
      </c>
      <c r="E47" s="114">
        <v>3515</v>
      </c>
      <c r="F47" s="114">
        <v>640</v>
      </c>
      <c r="G47" s="114">
        <v>246</v>
      </c>
      <c r="H47" s="114">
        <v>122</v>
      </c>
      <c r="I47" s="114">
        <v>2</v>
      </c>
      <c r="J47" s="114">
        <v>1933</v>
      </c>
    </row>
    <row r="48" spans="1:10">
      <c r="A48" s="234" t="s">
        <v>288</v>
      </c>
      <c r="B48" s="117">
        <f t="shared" si="11"/>
        <v>7478</v>
      </c>
      <c r="C48" s="114">
        <v>906</v>
      </c>
      <c r="D48" s="114">
        <v>605</v>
      </c>
      <c r="E48" s="114">
        <v>2501</v>
      </c>
      <c r="F48" s="114">
        <v>357</v>
      </c>
      <c r="G48" s="114">
        <v>89</v>
      </c>
      <c r="H48" s="114">
        <v>223</v>
      </c>
      <c r="I48" s="114">
        <v>0</v>
      </c>
      <c r="J48" s="114">
        <v>2797</v>
      </c>
    </row>
    <row r="49" spans="1:10">
      <c r="A49" s="211" t="s">
        <v>289</v>
      </c>
      <c r="B49" s="117">
        <f t="shared" si="11"/>
        <v>26018</v>
      </c>
      <c r="C49" s="114">
        <v>2487</v>
      </c>
      <c r="D49" s="114">
        <v>1861</v>
      </c>
      <c r="E49" s="114">
        <v>12407</v>
      </c>
      <c r="F49" s="114">
        <v>1627</v>
      </c>
      <c r="G49" s="114">
        <v>294</v>
      </c>
      <c r="H49" s="114">
        <v>514</v>
      </c>
      <c r="I49" s="114">
        <v>9</v>
      </c>
      <c r="J49" s="114">
        <v>6819</v>
      </c>
    </row>
    <row r="50" spans="1:10">
      <c r="A50" s="211" t="s">
        <v>290</v>
      </c>
      <c r="B50" s="117">
        <f t="shared" si="11"/>
        <v>1335</v>
      </c>
      <c r="C50" s="114">
        <v>141</v>
      </c>
      <c r="D50" s="114">
        <v>85</v>
      </c>
      <c r="E50" s="114">
        <v>833</v>
      </c>
      <c r="F50" s="114">
        <v>85</v>
      </c>
      <c r="G50" s="114">
        <v>21</v>
      </c>
      <c r="H50" s="114">
        <v>34</v>
      </c>
      <c r="I50" s="114">
        <v>1</v>
      </c>
      <c r="J50" s="114">
        <v>135</v>
      </c>
    </row>
    <row r="51" spans="1:10">
      <c r="A51" s="222" t="s">
        <v>315</v>
      </c>
      <c r="B51" s="119">
        <f t="shared" ref="B51:J51" si="12">SUM(B52:B58)</f>
        <v>123306</v>
      </c>
      <c r="C51" s="119">
        <f t="shared" si="12"/>
        <v>10760</v>
      </c>
      <c r="D51" s="119">
        <f t="shared" si="12"/>
        <v>8970</v>
      </c>
      <c r="E51" s="119">
        <f t="shared" si="12"/>
        <v>55361</v>
      </c>
      <c r="F51" s="119">
        <f t="shared" si="12"/>
        <v>6431</v>
      </c>
      <c r="G51" s="119">
        <f t="shared" si="12"/>
        <v>1133</v>
      </c>
      <c r="H51" s="119">
        <f t="shared" si="12"/>
        <v>3240</v>
      </c>
      <c r="I51" s="119">
        <f t="shared" si="12"/>
        <v>19</v>
      </c>
      <c r="J51" s="119">
        <f t="shared" si="12"/>
        <v>37392</v>
      </c>
    </row>
    <row r="52" spans="1:10" ht="12">
      <c r="A52" s="234" t="s">
        <v>335</v>
      </c>
      <c r="B52" s="117">
        <f t="shared" ref="B52:B58" si="13">SUM(C52:J52)</f>
        <v>69</v>
      </c>
      <c r="C52" s="114">
        <v>2</v>
      </c>
      <c r="D52" s="114">
        <v>1</v>
      </c>
      <c r="E52" s="114">
        <v>47</v>
      </c>
      <c r="F52" s="114">
        <v>0</v>
      </c>
      <c r="G52" s="114">
        <v>16</v>
      </c>
      <c r="H52" s="114">
        <v>2</v>
      </c>
      <c r="I52" s="114">
        <v>0</v>
      </c>
      <c r="J52" s="114">
        <v>1</v>
      </c>
    </row>
    <row r="53" spans="1:10">
      <c r="A53" s="211" t="s">
        <v>259</v>
      </c>
      <c r="B53" s="117">
        <f t="shared" ref="B53" si="14">SUM(C53:J53)</f>
        <v>9844</v>
      </c>
      <c r="C53" s="114">
        <v>781</v>
      </c>
      <c r="D53" s="114">
        <v>286</v>
      </c>
      <c r="E53" s="114">
        <v>6931</v>
      </c>
      <c r="F53" s="114">
        <v>802</v>
      </c>
      <c r="G53" s="114">
        <v>125</v>
      </c>
      <c r="H53" s="114">
        <v>69</v>
      </c>
      <c r="I53" s="114">
        <v>1</v>
      </c>
      <c r="J53" s="114">
        <v>849</v>
      </c>
    </row>
    <row r="54" spans="1:10">
      <c r="A54" s="211" t="s">
        <v>293</v>
      </c>
      <c r="B54" s="117">
        <f t="shared" si="13"/>
        <v>66316</v>
      </c>
      <c r="C54" s="114">
        <v>6675</v>
      </c>
      <c r="D54" s="114">
        <v>5216</v>
      </c>
      <c r="E54" s="114">
        <v>27917</v>
      </c>
      <c r="F54" s="114">
        <v>3565</v>
      </c>
      <c r="G54" s="114">
        <v>672</v>
      </c>
      <c r="H54" s="114">
        <v>1970</v>
      </c>
      <c r="I54" s="114">
        <v>16</v>
      </c>
      <c r="J54" s="114">
        <v>20285</v>
      </c>
    </row>
    <row r="55" spans="1:10">
      <c r="A55" s="211" t="s">
        <v>292</v>
      </c>
      <c r="B55" s="117">
        <f t="shared" si="13"/>
        <v>37273</v>
      </c>
      <c r="C55" s="114">
        <v>2331</v>
      </c>
      <c r="D55" s="114">
        <v>2886</v>
      </c>
      <c r="E55" s="114">
        <v>15373</v>
      </c>
      <c r="F55" s="114">
        <v>1519</v>
      </c>
      <c r="G55" s="114">
        <v>204</v>
      </c>
      <c r="H55" s="114">
        <v>1020</v>
      </c>
      <c r="I55" s="114">
        <v>2</v>
      </c>
      <c r="J55" s="114">
        <v>13938</v>
      </c>
    </row>
    <row r="56" spans="1:10">
      <c r="A56" s="211" t="s">
        <v>317</v>
      </c>
      <c r="B56" s="117">
        <f t="shared" si="13"/>
        <v>1987</v>
      </c>
      <c r="C56" s="114">
        <v>176</v>
      </c>
      <c r="D56" s="114">
        <v>24</v>
      </c>
      <c r="E56" s="114">
        <v>931</v>
      </c>
      <c r="F56" s="114">
        <v>78</v>
      </c>
      <c r="G56" s="114">
        <v>25</v>
      </c>
      <c r="H56" s="114">
        <v>64</v>
      </c>
      <c r="I56" s="114">
        <v>0</v>
      </c>
      <c r="J56" s="114">
        <v>689</v>
      </c>
    </row>
    <row r="57" spans="1:10">
      <c r="A57" s="211" t="s">
        <v>318</v>
      </c>
      <c r="B57" s="117">
        <f t="shared" si="13"/>
        <v>7655</v>
      </c>
      <c r="C57" s="114">
        <v>778</v>
      </c>
      <c r="D57" s="114">
        <v>549</v>
      </c>
      <c r="E57" s="114">
        <v>4071</v>
      </c>
      <c r="F57" s="114">
        <v>464</v>
      </c>
      <c r="G57" s="114">
        <v>91</v>
      </c>
      <c r="H57" s="114">
        <v>105</v>
      </c>
      <c r="I57" s="114">
        <v>0</v>
      </c>
      <c r="J57" s="114">
        <v>1597</v>
      </c>
    </row>
    <row r="58" spans="1:10">
      <c r="A58" s="211" t="s">
        <v>319</v>
      </c>
      <c r="B58" s="117">
        <f t="shared" si="13"/>
        <v>162</v>
      </c>
      <c r="C58" s="114">
        <v>17</v>
      </c>
      <c r="D58" s="114">
        <v>8</v>
      </c>
      <c r="E58" s="114">
        <v>91</v>
      </c>
      <c r="F58" s="114">
        <v>3</v>
      </c>
      <c r="G58" s="114">
        <v>0</v>
      </c>
      <c r="H58" s="114">
        <v>10</v>
      </c>
      <c r="I58" s="114">
        <v>0</v>
      </c>
      <c r="J58" s="114">
        <v>33</v>
      </c>
    </row>
    <row r="59" spans="1:10">
      <c r="A59" s="222" t="s">
        <v>320</v>
      </c>
      <c r="B59" s="119">
        <f t="shared" ref="B59:J59" si="15">SUM(B60:B65)</f>
        <v>106489</v>
      </c>
      <c r="C59" s="119">
        <f t="shared" si="15"/>
        <v>9058</v>
      </c>
      <c r="D59" s="119">
        <f t="shared" si="15"/>
        <v>5865</v>
      </c>
      <c r="E59" s="119">
        <f t="shared" si="15"/>
        <v>55640</v>
      </c>
      <c r="F59" s="119">
        <f t="shared" si="15"/>
        <v>6436</v>
      </c>
      <c r="G59" s="119">
        <f t="shared" si="15"/>
        <v>795</v>
      </c>
      <c r="H59" s="119">
        <f t="shared" si="15"/>
        <v>3371</v>
      </c>
      <c r="I59" s="119">
        <f t="shared" si="15"/>
        <v>11</v>
      </c>
      <c r="J59" s="119">
        <f t="shared" si="15"/>
        <v>25313</v>
      </c>
    </row>
    <row r="60" spans="1:10">
      <c r="A60" s="211" t="s">
        <v>298</v>
      </c>
      <c r="B60" s="117">
        <f>SUM(C60:J60)</f>
        <v>4537</v>
      </c>
      <c r="C60" s="114">
        <v>394</v>
      </c>
      <c r="D60" s="114">
        <v>156</v>
      </c>
      <c r="E60" s="114">
        <v>2805</v>
      </c>
      <c r="F60" s="114">
        <v>533</v>
      </c>
      <c r="G60" s="114">
        <v>41</v>
      </c>
      <c r="H60" s="114">
        <v>73</v>
      </c>
      <c r="I60" s="114">
        <v>0</v>
      </c>
      <c r="J60" s="114">
        <v>535</v>
      </c>
    </row>
    <row r="61" spans="1:10">
      <c r="A61" s="211" t="s">
        <v>294</v>
      </c>
      <c r="B61" s="117">
        <f>SUM(C61:J61)</f>
        <v>6068</v>
      </c>
      <c r="C61" s="114">
        <v>465</v>
      </c>
      <c r="D61" s="114">
        <v>193</v>
      </c>
      <c r="E61" s="114">
        <v>3621</v>
      </c>
      <c r="F61" s="114">
        <v>615</v>
      </c>
      <c r="G61" s="114">
        <v>47</v>
      </c>
      <c r="H61" s="114">
        <v>70</v>
      </c>
      <c r="I61" s="114">
        <v>1</v>
      </c>
      <c r="J61" s="114">
        <v>1056</v>
      </c>
    </row>
    <row r="62" spans="1:10">
      <c r="A62" s="211" t="s">
        <v>295</v>
      </c>
      <c r="B62" s="117">
        <f t="shared" ref="B62" si="16">SUM(C62:J62)</f>
        <v>3859</v>
      </c>
      <c r="C62" s="114">
        <v>338</v>
      </c>
      <c r="D62" s="114">
        <v>265</v>
      </c>
      <c r="E62" s="114">
        <v>2197</v>
      </c>
      <c r="F62" s="114">
        <v>241</v>
      </c>
      <c r="G62" s="114">
        <v>31</v>
      </c>
      <c r="H62" s="114">
        <v>134</v>
      </c>
      <c r="I62" s="114">
        <v>0</v>
      </c>
      <c r="J62" s="114">
        <v>653</v>
      </c>
    </row>
    <row r="63" spans="1:10">
      <c r="A63" s="211" t="s">
        <v>321</v>
      </c>
      <c r="B63" s="117">
        <f>SUM(C63:J63)</f>
        <v>3496</v>
      </c>
      <c r="C63" s="114">
        <v>447</v>
      </c>
      <c r="D63" s="114">
        <v>118</v>
      </c>
      <c r="E63" s="114">
        <v>1807</v>
      </c>
      <c r="F63" s="114">
        <v>228</v>
      </c>
      <c r="G63" s="114">
        <v>76</v>
      </c>
      <c r="H63" s="114">
        <v>61</v>
      </c>
      <c r="I63" s="114">
        <v>0</v>
      </c>
      <c r="J63" s="114">
        <v>759</v>
      </c>
    </row>
    <row r="64" spans="1:10">
      <c r="A64" s="211" t="s">
        <v>296</v>
      </c>
      <c r="B64" s="117">
        <f>SUM(C64:J64)</f>
        <v>15303</v>
      </c>
      <c r="C64" s="114">
        <v>907</v>
      </c>
      <c r="D64" s="114">
        <v>265</v>
      </c>
      <c r="E64" s="114">
        <v>11878</v>
      </c>
      <c r="F64" s="114">
        <v>1223</v>
      </c>
      <c r="G64" s="114">
        <v>81</v>
      </c>
      <c r="H64" s="114">
        <v>134</v>
      </c>
      <c r="I64" s="114">
        <v>3</v>
      </c>
      <c r="J64" s="114">
        <v>812</v>
      </c>
    </row>
    <row r="65" spans="1:10">
      <c r="A65" s="211" t="s">
        <v>297</v>
      </c>
      <c r="B65" s="117">
        <f>SUM(C65:J65)</f>
        <v>73226</v>
      </c>
      <c r="C65" s="114">
        <v>6507</v>
      </c>
      <c r="D65" s="114">
        <v>4868</v>
      </c>
      <c r="E65" s="114">
        <v>33332</v>
      </c>
      <c r="F65" s="114">
        <v>3596</v>
      </c>
      <c r="G65" s="114">
        <v>519</v>
      </c>
      <c r="H65" s="114">
        <v>2899</v>
      </c>
      <c r="I65" s="114">
        <v>7</v>
      </c>
      <c r="J65" s="114">
        <v>21498</v>
      </c>
    </row>
    <row r="66" spans="1:10">
      <c r="A66" s="222" t="s">
        <v>322</v>
      </c>
      <c r="B66" s="119">
        <f t="shared" ref="B66:J66" si="17">SUM(B67:B77)</f>
        <v>112293</v>
      </c>
      <c r="C66" s="119">
        <f t="shared" si="17"/>
        <v>10801</v>
      </c>
      <c r="D66" s="119">
        <f t="shared" si="17"/>
        <v>5501</v>
      </c>
      <c r="E66" s="119">
        <f t="shared" si="17"/>
        <v>48717</v>
      </c>
      <c r="F66" s="119">
        <f t="shared" si="17"/>
        <v>6807</v>
      </c>
      <c r="G66" s="119">
        <f t="shared" si="17"/>
        <v>1533</v>
      </c>
      <c r="H66" s="119">
        <f t="shared" si="17"/>
        <v>2117</v>
      </c>
      <c r="I66" s="119">
        <f t="shared" si="17"/>
        <v>17</v>
      </c>
      <c r="J66" s="119">
        <f t="shared" si="17"/>
        <v>36800</v>
      </c>
    </row>
    <row r="67" spans="1:10">
      <c r="A67" s="211" t="s">
        <v>323</v>
      </c>
      <c r="B67" s="117">
        <f t="shared" ref="B67:B80" si="18">SUM(C67:J67)</f>
        <v>28</v>
      </c>
      <c r="C67" s="114">
        <v>1</v>
      </c>
      <c r="D67" s="114">
        <v>0</v>
      </c>
      <c r="E67" s="114">
        <v>10</v>
      </c>
      <c r="F67" s="114">
        <v>0</v>
      </c>
      <c r="G67" s="114">
        <v>0</v>
      </c>
      <c r="H67" s="114">
        <v>3</v>
      </c>
      <c r="I67" s="114">
        <v>0</v>
      </c>
      <c r="J67" s="114">
        <v>14</v>
      </c>
    </row>
    <row r="68" spans="1:10" ht="11.4">
      <c r="A68" s="234" t="s">
        <v>336</v>
      </c>
      <c r="B68" s="117">
        <f t="shared" ref="B68" si="19">SUM(C68:J68)</f>
        <v>496</v>
      </c>
      <c r="C68" s="114">
        <v>42</v>
      </c>
      <c r="D68" s="114">
        <v>4</v>
      </c>
      <c r="E68" s="114">
        <v>380</v>
      </c>
      <c r="F68" s="114">
        <v>2</v>
      </c>
      <c r="G68" s="114">
        <v>44</v>
      </c>
      <c r="H68" s="114">
        <v>12</v>
      </c>
      <c r="I68" s="114">
        <v>0</v>
      </c>
      <c r="J68" s="114">
        <v>12</v>
      </c>
    </row>
    <row r="69" spans="1:10">
      <c r="A69" s="211" t="s">
        <v>299</v>
      </c>
      <c r="B69" s="117">
        <f t="shared" si="18"/>
        <v>23774</v>
      </c>
      <c r="C69" s="114">
        <v>2615</v>
      </c>
      <c r="D69" s="114">
        <v>1017</v>
      </c>
      <c r="E69" s="114">
        <v>9408</v>
      </c>
      <c r="F69" s="114">
        <v>1840</v>
      </c>
      <c r="G69" s="114">
        <v>319</v>
      </c>
      <c r="H69" s="114">
        <v>499</v>
      </c>
      <c r="I69" s="114">
        <v>2</v>
      </c>
      <c r="J69" s="114">
        <v>8074</v>
      </c>
    </row>
    <row r="70" spans="1:10">
      <c r="A70" s="211" t="s">
        <v>300</v>
      </c>
      <c r="B70" s="117">
        <f t="shared" si="18"/>
        <v>71694</v>
      </c>
      <c r="C70" s="114">
        <v>6723</v>
      </c>
      <c r="D70" s="114">
        <v>3447</v>
      </c>
      <c r="E70" s="114">
        <v>33753</v>
      </c>
      <c r="F70" s="114">
        <v>4555</v>
      </c>
      <c r="G70" s="114">
        <v>984</v>
      </c>
      <c r="H70" s="114">
        <v>1115</v>
      </c>
      <c r="I70" s="114">
        <v>12</v>
      </c>
      <c r="J70" s="114">
        <v>21105</v>
      </c>
    </row>
    <row r="71" spans="1:10">
      <c r="A71" s="211" t="s">
        <v>324</v>
      </c>
      <c r="B71" s="117">
        <f t="shared" ref="B71" si="20">SUM(C71:J71)</f>
        <v>4</v>
      </c>
      <c r="C71" s="114">
        <v>0</v>
      </c>
      <c r="D71" s="114">
        <v>0</v>
      </c>
      <c r="E71" s="114">
        <v>4</v>
      </c>
      <c r="F71" s="114">
        <v>0</v>
      </c>
      <c r="G71" s="114">
        <v>0</v>
      </c>
      <c r="H71" s="114">
        <v>0</v>
      </c>
      <c r="I71" s="114">
        <v>0</v>
      </c>
      <c r="J71" s="114">
        <v>0</v>
      </c>
    </row>
    <row r="72" spans="1:10">
      <c r="A72" s="211" t="s">
        <v>301</v>
      </c>
      <c r="B72" s="117">
        <f t="shared" si="18"/>
        <v>805</v>
      </c>
      <c r="C72" s="114">
        <v>55</v>
      </c>
      <c r="D72" s="114">
        <v>54</v>
      </c>
      <c r="E72" s="114">
        <v>287</v>
      </c>
      <c r="F72" s="114">
        <v>4</v>
      </c>
      <c r="G72" s="114">
        <v>9</v>
      </c>
      <c r="H72" s="114">
        <v>23</v>
      </c>
      <c r="I72" s="114">
        <v>0</v>
      </c>
      <c r="J72" s="114">
        <v>373</v>
      </c>
    </row>
    <row r="73" spans="1:10">
      <c r="A73" s="211" t="s">
        <v>302</v>
      </c>
      <c r="B73" s="117">
        <f t="shared" si="18"/>
        <v>7004</v>
      </c>
      <c r="C73" s="114">
        <v>436</v>
      </c>
      <c r="D73" s="114">
        <v>314</v>
      </c>
      <c r="E73" s="114">
        <v>1970</v>
      </c>
      <c r="F73" s="114">
        <v>103</v>
      </c>
      <c r="G73" s="114">
        <v>65</v>
      </c>
      <c r="H73" s="114">
        <v>227</v>
      </c>
      <c r="I73" s="114">
        <v>0</v>
      </c>
      <c r="J73" s="114">
        <v>3889</v>
      </c>
    </row>
    <row r="74" spans="1:10">
      <c r="A74" s="211" t="s">
        <v>325</v>
      </c>
      <c r="B74" s="117">
        <f t="shared" ref="B74:B76" si="21">SUM(C74:J74)</f>
        <v>4</v>
      </c>
      <c r="C74" s="114">
        <v>0</v>
      </c>
      <c r="D74" s="114">
        <v>0</v>
      </c>
      <c r="E74" s="114">
        <v>3</v>
      </c>
      <c r="F74" s="114">
        <v>0</v>
      </c>
      <c r="G74" s="114">
        <v>0</v>
      </c>
      <c r="H74" s="114">
        <v>1</v>
      </c>
      <c r="I74" s="114">
        <v>0</v>
      </c>
      <c r="J74" s="114">
        <v>0</v>
      </c>
    </row>
    <row r="75" spans="1:10">
      <c r="A75" s="211" t="s">
        <v>303</v>
      </c>
      <c r="B75" s="117">
        <f t="shared" si="21"/>
        <v>8410</v>
      </c>
      <c r="C75" s="114">
        <v>928</v>
      </c>
      <c r="D75" s="114">
        <v>664</v>
      </c>
      <c r="E75" s="114">
        <v>2886</v>
      </c>
      <c r="F75" s="114">
        <v>288</v>
      </c>
      <c r="G75" s="114">
        <v>112</v>
      </c>
      <c r="H75" s="114">
        <v>234</v>
      </c>
      <c r="I75" s="114">
        <v>3</v>
      </c>
      <c r="J75" s="114">
        <v>3295</v>
      </c>
    </row>
    <row r="76" spans="1:10">
      <c r="A76" s="211" t="s">
        <v>326</v>
      </c>
      <c r="B76" s="117">
        <f t="shared" si="21"/>
        <v>66</v>
      </c>
      <c r="C76" s="114">
        <v>1</v>
      </c>
      <c r="D76" s="114">
        <v>1</v>
      </c>
      <c r="E76" s="114">
        <v>15</v>
      </c>
      <c r="F76" s="114">
        <v>15</v>
      </c>
      <c r="G76" s="114">
        <v>0</v>
      </c>
      <c r="H76" s="114">
        <v>3</v>
      </c>
      <c r="I76" s="114">
        <v>0</v>
      </c>
      <c r="J76" s="114">
        <v>31</v>
      </c>
    </row>
    <row r="77" spans="1:10">
      <c r="A77" s="211" t="s">
        <v>304</v>
      </c>
      <c r="B77" s="117">
        <f t="shared" si="18"/>
        <v>8</v>
      </c>
      <c r="C77" s="114">
        <v>0</v>
      </c>
      <c r="D77" s="114">
        <v>0</v>
      </c>
      <c r="E77" s="114">
        <v>1</v>
      </c>
      <c r="F77" s="114">
        <v>0</v>
      </c>
      <c r="G77" s="114">
        <v>0</v>
      </c>
      <c r="H77" s="114">
        <v>0</v>
      </c>
      <c r="I77" s="114">
        <v>0</v>
      </c>
      <c r="J77" s="114">
        <v>7</v>
      </c>
    </row>
    <row r="78" spans="1:10">
      <c r="A78" s="27" t="s">
        <v>96</v>
      </c>
      <c r="B78" s="119">
        <f t="shared" si="18"/>
        <v>1348</v>
      </c>
      <c r="C78" s="119">
        <v>91</v>
      </c>
      <c r="D78" s="119">
        <v>9</v>
      </c>
      <c r="E78" s="119">
        <v>1037</v>
      </c>
      <c r="F78" s="119">
        <v>7</v>
      </c>
      <c r="G78" s="119">
        <v>122</v>
      </c>
      <c r="H78" s="119">
        <v>54</v>
      </c>
      <c r="I78" s="119">
        <v>0</v>
      </c>
      <c r="J78" s="119">
        <v>28</v>
      </c>
    </row>
    <row r="79" spans="1:10">
      <c r="A79" s="27" t="s">
        <v>95</v>
      </c>
      <c r="B79" s="119">
        <f t="shared" si="18"/>
        <v>82</v>
      </c>
      <c r="C79" s="112">
        <v>1</v>
      </c>
      <c r="D79" s="112">
        <v>1</v>
      </c>
      <c r="E79" s="112">
        <v>23</v>
      </c>
      <c r="F79" s="112">
        <v>15</v>
      </c>
      <c r="G79" s="112">
        <v>0</v>
      </c>
      <c r="H79" s="112">
        <v>4</v>
      </c>
      <c r="I79" s="112">
        <v>0</v>
      </c>
      <c r="J79" s="112">
        <v>38</v>
      </c>
    </row>
    <row r="80" spans="1:10">
      <c r="A80" s="151" t="s">
        <v>94</v>
      </c>
      <c r="B80" s="177">
        <f t="shared" si="18"/>
        <v>39500</v>
      </c>
      <c r="C80" s="177">
        <v>5085</v>
      </c>
      <c r="D80" s="177">
        <v>275</v>
      </c>
      <c r="E80" s="177">
        <v>24657</v>
      </c>
      <c r="F80" s="177">
        <v>83</v>
      </c>
      <c r="G80" s="177">
        <v>514</v>
      </c>
      <c r="H80" s="177">
        <v>5231</v>
      </c>
      <c r="I80" s="177">
        <v>2</v>
      </c>
      <c r="J80" s="177">
        <v>3653</v>
      </c>
    </row>
    <row r="81" spans="1:10" s="22" customFormat="1">
      <c r="A81" s="5"/>
      <c r="B81" s="10"/>
      <c r="C81" s="107"/>
      <c r="D81" s="107"/>
      <c r="E81" s="10"/>
      <c r="F81" s="10"/>
      <c r="G81" s="107"/>
      <c r="H81" s="107"/>
      <c r="I81" s="107"/>
      <c r="J81" s="107"/>
    </row>
    <row r="82" spans="1:10">
      <c r="A82" s="5" t="s">
        <v>93</v>
      </c>
      <c r="B82" s="10"/>
      <c r="C82" s="107"/>
      <c r="D82" s="107"/>
      <c r="E82" s="10"/>
      <c r="F82" s="10"/>
      <c r="G82" s="107"/>
      <c r="H82" s="107"/>
      <c r="I82" s="107"/>
      <c r="J82" s="107"/>
    </row>
    <row r="83" spans="1:10">
      <c r="A83" s="184" t="s">
        <v>168</v>
      </c>
      <c r="G83" s="114"/>
    </row>
    <row r="84" spans="1:10">
      <c r="A84" s="184" t="s">
        <v>169</v>
      </c>
    </row>
    <row r="85" spans="1:10">
      <c r="A85" s="184" t="s">
        <v>92</v>
      </c>
    </row>
    <row r="86" spans="1:10">
      <c r="A86" s="5" t="s">
        <v>91</v>
      </c>
    </row>
    <row r="87" spans="1:10">
      <c r="A87" s="5" t="s">
        <v>103</v>
      </c>
    </row>
    <row r="88" spans="1:10">
      <c r="A88" s="5" t="s">
        <v>90</v>
      </c>
    </row>
    <row r="89" spans="1:10">
      <c r="A89" s="5" t="s">
        <v>106</v>
      </c>
    </row>
    <row r="104" spans="2:10">
      <c r="B104" s="10"/>
      <c r="C104" s="10"/>
      <c r="D104" s="10"/>
      <c r="E104" s="10"/>
      <c r="F104" s="10"/>
      <c r="G104" s="10"/>
      <c r="H104" s="10"/>
      <c r="I104" s="10"/>
      <c r="J104" s="10"/>
    </row>
  </sheetData>
  <pageMargins left="0.44" right="0.17" top="1" bottom="1" header="0.5" footer="0.5"/>
  <pageSetup firstPageNumber="21" fitToHeight="2" orientation="portrait" useFirstPageNumber="1" r:id="rId1"/>
  <headerFooter alignWithMargins="0">
    <oddFooter>&amp;C&amp;P of 31</oddFooter>
    <firstFooter>&amp;C1-19</firstFooter>
  </headerFooter>
  <rowBreaks count="1" manualBreakCount="1">
    <brk id="50" max="9" man="1"/>
  </rowBreaks>
  <ignoredErrors>
    <ignoredError sqref="B10:H10 I10:J10 B17 C34:H34 I34:J34 C43:J43 C59:J59 B66 B59 B51 B43 B34 B28:B33 B35:B42 B44:B50 B52:B58 B60:B65 B67:B80"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showGridLines="0" zoomScaleNormal="100" workbookViewId="0">
      <pane xSplit="1" ySplit="6" topLeftCell="B7" activePane="bottomRight" state="frozen"/>
      <selection activeCell="V7" sqref="V7"/>
      <selection pane="topRight" activeCell="V7" sqref="V7"/>
      <selection pane="bottomLeft" activeCell="V7" sqref="V7"/>
      <selection pane="bottomRight" activeCell="L1" sqref="L1"/>
    </sheetView>
  </sheetViews>
  <sheetFormatPr defaultColWidth="9.33203125" defaultRowHeight="10.199999999999999"/>
  <cols>
    <col min="1" max="1" width="29.6640625" style="3" customWidth="1"/>
    <col min="2" max="2" width="9.109375" style="1" customWidth="1"/>
    <col min="3" max="3" width="9.33203125" style="1" customWidth="1"/>
    <col min="4" max="4" width="8.33203125" style="1" customWidth="1"/>
    <col min="5" max="5" width="9.33203125" style="1" customWidth="1"/>
    <col min="6" max="6" width="6.6640625" style="1" customWidth="1"/>
    <col min="7" max="8" width="9.77734375" style="1" customWidth="1"/>
    <col min="9" max="9" width="9.33203125" style="1" customWidth="1"/>
    <col min="10" max="10" width="9.6640625" style="1" customWidth="1"/>
    <col min="11" max="16384" width="9.33203125" style="1"/>
  </cols>
  <sheetData>
    <row r="1" spans="1:10">
      <c r="A1" s="35" t="s">
        <v>100</v>
      </c>
      <c r="B1" s="35"/>
      <c r="C1" s="35"/>
      <c r="D1" s="35"/>
      <c r="E1" s="35"/>
      <c r="F1" s="35"/>
      <c r="G1" s="35"/>
      <c r="H1" s="35"/>
      <c r="I1" s="35"/>
      <c r="J1" s="35"/>
    </row>
    <row r="2" spans="1:10" ht="13.5" customHeight="1">
      <c r="A2" s="35" t="s">
        <v>177</v>
      </c>
      <c r="B2" s="35"/>
      <c r="C2" s="35"/>
      <c r="D2" s="35"/>
      <c r="E2" s="35"/>
      <c r="F2" s="35"/>
      <c r="G2" s="35"/>
      <c r="H2" s="35"/>
      <c r="I2" s="35"/>
      <c r="J2" s="35"/>
    </row>
    <row r="3" spans="1:10">
      <c r="A3" s="35" t="s">
        <v>83</v>
      </c>
      <c r="B3" s="35"/>
      <c r="C3" s="35"/>
      <c r="D3" s="35"/>
      <c r="E3" s="35"/>
      <c r="F3" s="35"/>
      <c r="G3" s="35"/>
      <c r="H3" s="35"/>
      <c r="I3" s="35"/>
      <c r="J3" s="35"/>
    </row>
    <row r="4" spans="1:10">
      <c r="A4" s="35" t="str">
        <f>'Table 14'!A4</f>
        <v>DECEMBER 31, 2015  1/</v>
      </c>
      <c r="B4" s="35"/>
      <c r="C4" s="35"/>
      <c r="D4" s="35"/>
      <c r="E4" s="35"/>
      <c r="F4" s="35"/>
      <c r="G4" s="35"/>
      <c r="H4" s="35"/>
      <c r="I4" s="35"/>
      <c r="J4" s="35"/>
    </row>
    <row r="6" spans="1:10" s="53" customFormat="1" ht="30.75" customHeight="1">
      <c r="A6" s="204" t="s">
        <v>81</v>
      </c>
      <c r="B6" s="205" t="s">
        <v>178</v>
      </c>
      <c r="C6" s="205" t="s">
        <v>179</v>
      </c>
      <c r="D6" s="205" t="s">
        <v>180</v>
      </c>
      <c r="E6" s="206" t="s">
        <v>98</v>
      </c>
      <c r="F6" s="205" t="s">
        <v>181</v>
      </c>
      <c r="G6" s="205" t="s">
        <v>182</v>
      </c>
      <c r="H6" s="206" t="s">
        <v>97</v>
      </c>
      <c r="I6" s="205" t="s">
        <v>183</v>
      </c>
      <c r="J6" s="205" t="s">
        <v>184</v>
      </c>
    </row>
    <row r="7" spans="1:10">
      <c r="A7" s="230" t="s">
        <v>333</v>
      </c>
      <c r="B7" s="155">
        <f>B8+B80</f>
        <v>183259</v>
      </c>
      <c r="C7" s="155">
        <f t="shared" ref="C7:J7" si="0">(C8+C80)</f>
        <v>5907</v>
      </c>
      <c r="D7" s="155">
        <f t="shared" si="0"/>
        <v>1626</v>
      </c>
      <c r="E7" s="155">
        <f t="shared" si="0"/>
        <v>8419</v>
      </c>
      <c r="F7" s="155">
        <f t="shared" si="0"/>
        <v>2289</v>
      </c>
      <c r="G7" s="155">
        <f t="shared" si="0"/>
        <v>811</v>
      </c>
      <c r="H7" s="155">
        <f t="shared" si="0"/>
        <v>4503</v>
      </c>
      <c r="I7" s="155">
        <f t="shared" si="0"/>
        <v>1</v>
      </c>
      <c r="J7" s="155">
        <f t="shared" si="0"/>
        <v>159703</v>
      </c>
    </row>
    <row r="8" spans="1:10">
      <c r="A8" s="230" t="s">
        <v>263</v>
      </c>
      <c r="B8" s="119">
        <f t="shared" ref="B8:J8" si="1">B9+B10+B17+B34+B43+B51+B59+B66</f>
        <v>179015</v>
      </c>
      <c r="C8" s="119">
        <f t="shared" si="1"/>
        <v>5575</v>
      </c>
      <c r="D8" s="119">
        <f t="shared" si="1"/>
        <v>1621</v>
      </c>
      <c r="E8" s="119">
        <f t="shared" si="1"/>
        <v>8228</v>
      </c>
      <c r="F8" s="119">
        <f t="shared" si="1"/>
        <v>2286</v>
      </c>
      <c r="G8" s="119">
        <f t="shared" si="1"/>
        <v>737</v>
      </c>
      <c r="H8" s="119">
        <f t="shared" si="1"/>
        <v>3746</v>
      </c>
      <c r="I8" s="119">
        <f t="shared" si="1"/>
        <v>1</v>
      </c>
      <c r="J8" s="119">
        <f t="shared" si="1"/>
        <v>156821</v>
      </c>
    </row>
    <row r="9" spans="1:10">
      <c r="A9" s="230" t="s">
        <v>260</v>
      </c>
      <c r="B9" s="119">
        <f>SUM(C9:J9)</f>
        <v>1141</v>
      </c>
      <c r="C9" s="112">
        <v>89</v>
      </c>
      <c r="D9" s="112">
        <v>40</v>
      </c>
      <c r="E9" s="112">
        <v>109</v>
      </c>
      <c r="F9" s="112">
        <v>9</v>
      </c>
      <c r="G9" s="112">
        <v>14</v>
      </c>
      <c r="H9" s="112">
        <v>164</v>
      </c>
      <c r="I9" s="112">
        <v>0</v>
      </c>
      <c r="J9" s="112">
        <v>716</v>
      </c>
    </row>
    <row r="10" spans="1:10">
      <c r="A10" s="230" t="s">
        <v>264</v>
      </c>
      <c r="B10" s="119">
        <f t="shared" ref="B10:J10" si="2">SUM(B11:B16)</f>
        <v>8827</v>
      </c>
      <c r="C10" s="119">
        <f t="shared" si="2"/>
        <v>392</v>
      </c>
      <c r="D10" s="119">
        <f t="shared" si="2"/>
        <v>138</v>
      </c>
      <c r="E10" s="119">
        <f t="shared" si="2"/>
        <v>623</v>
      </c>
      <c r="F10" s="119">
        <f t="shared" si="2"/>
        <v>223</v>
      </c>
      <c r="G10" s="119">
        <f t="shared" si="2"/>
        <v>39</v>
      </c>
      <c r="H10" s="119">
        <f t="shared" si="2"/>
        <v>267</v>
      </c>
      <c r="I10" s="119">
        <f t="shared" si="2"/>
        <v>0</v>
      </c>
      <c r="J10" s="119">
        <f t="shared" si="2"/>
        <v>7145</v>
      </c>
    </row>
    <row r="11" spans="1:10">
      <c r="A11" s="234" t="s">
        <v>265</v>
      </c>
      <c r="B11" s="117">
        <f>SUM(C11:J11)</f>
        <v>420</v>
      </c>
      <c r="C11" s="114">
        <v>31</v>
      </c>
      <c r="D11" s="114">
        <v>3</v>
      </c>
      <c r="E11" s="114">
        <v>42</v>
      </c>
      <c r="F11" s="114">
        <v>36</v>
      </c>
      <c r="G11" s="114">
        <v>4</v>
      </c>
      <c r="H11" s="114">
        <v>5</v>
      </c>
      <c r="I11" s="114">
        <v>0</v>
      </c>
      <c r="J11" s="114">
        <v>299</v>
      </c>
    </row>
    <row r="12" spans="1:10">
      <c r="A12" s="234" t="s">
        <v>270</v>
      </c>
      <c r="B12" s="117">
        <f>SUM(C12:J12)</f>
        <v>769</v>
      </c>
      <c r="C12" s="114">
        <v>64</v>
      </c>
      <c r="D12" s="114">
        <v>7</v>
      </c>
      <c r="E12" s="114">
        <v>136</v>
      </c>
      <c r="F12" s="114">
        <v>110</v>
      </c>
      <c r="G12" s="114">
        <v>6</v>
      </c>
      <c r="H12" s="114">
        <v>17</v>
      </c>
      <c r="I12" s="114">
        <v>0</v>
      </c>
      <c r="J12" s="114">
        <v>429</v>
      </c>
    </row>
    <row r="13" spans="1:10">
      <c r="A13" s="211" t="s">
        <v>266</v>
      </c>
      <c r="B13" s="117">
        <f t="shared" ref="B13" si="3">SUM(C13:J13)</f>
        <v>1784</v>
      </c>
      <c r="C13" s="114">
        <v>70</v>
      </c>
      <c r="D13" s="114">
        <v>40</v>
      </c>
      <c r="E13" s="114">
        <v>85</v>
      </c>
      <c r="F13" s="114">
        <v>16</v>
      </c>
      <c r="G13" s="114">
        <v>5</v>
      </c>
      <c r="H13" s="114">
        <v>57</v>
      </c>
      <c r="I13" s="114">
        <v>0</v>
      </c>
      <c r="J13" s="114">
        <v>1511</v>
      </c>
    </row>
    <row r="14" spans="1:10">
      <c r="A14" s="234" t="s">
        <v>267</v>
      </c>
      <c r="B14" s="117">
        <f>SUM(C14:J14)</f>
        <v>2439</v>
      </c>
      <c r="C14" s="114">
        <v>78</v>
      </c>
      <c r="D14" s="114">
        <v>15</v>
      </c>
      <c r="E14" s="114">
        <v>122</v>
      </c>
      <c r="F14" s="114">
        <v>28</v>
      </c>
      <c r="G14" s="114">
        <v>13</v>
      </c>
      <c r="H14" s="114">
        <v>38</v>
      </c>
      <c r="I14" s="114">
        <v>0</v>
      </c>
      <c r="J14" s="114">
        <v>2145</v>
      </c>
    </row>
    <row r="15" spans="1:10">
      <c r="A15" s="234" t="s">
        <v>268</v>
      </c>
      <c r="B15" s="117">
        <f>SUM(C15:J15)</f>
        <v>257</v>
      </c>
      <c r="C15" s="114">
        <v>22</v>
      </c>
      <c r="D15" s="114">
        <v>3</v>
      </c>
      <c r="E15" s="114">
        <v>21</v>
      </c>
      <c r="F15" s="114">
        <v>12</v>
      </c>
      <c r="G15" s="114">
        <v>3</v>
      </c>
      <c r="H15" s="114">
        <v>10</v>
      </c>
      <c r="I15" s="114">
        <v>0</v>
      </c>
      <c r="J15" s="114">
        <v>186</v>
      </c>
    </row>
    <row r="16" spans="1:10">
      <c r="A16" s="211" t="s">
        <v>269</v>
      </c>
      <c r="B16" s="117">
        <f t="shared" ref="B16" si="4">SUM(C16:J16)</f>
        <v>3158</v>
      </c>
      <c r="C16" s="114">
        <v>127</v>
      </c>
      <c r="D16" s="114">
        <v>70</v>
      </c>
      <c r="E16" s="114">
        <v>217</v>
      </c>
      <c r="F16" s="114">
        <v>21</v>
      </c>
      <c r="G16" s="114">
        <v>8</v>
      </c>
      <c r="H16" s="114">
        <v>140</v>
      </c>
      <c r="I16" s="114">
        <v>0</v>
      </c>
      <c r="J16" s="114">
        <v>2575</v>
      </c>
    </row>
    <row r="17" spans="1:10">
      <c r="A17" s="230" t="s">
        <v>261</v>
      </c>
      <c r="B17" s="119">
        <f t="shared" ref="B17:J17" si="5">SUM(B18:B33)</f>
        <v>32575</v>
      </c>
      <c r="C17" s="119">
        <f t="shared" si="5"/>
        <v>1004</v>
      </c>
      <c r="D17" s="119">
        <f t="shared" si="5"/>
        <v>285</v>
      </c>
      <c r="E17" s="119">
        <f t="shared" si="5"/>
        <v>1215</v>
      </c>
      <c r="F17" s="119">
        <f t="shared" si="5"/>
        <v>374</v>
      </c>
      <c r="G17" s="119">
        <f t="shared" si="5"/>
        <v>181</v>
      </c>
      <c r="H17" s="119">
        <f t="shared" si="5"/>
        <v>657</v>
      </c>
      <c r="I17" s="119">
        <f t="shared" si="5"/>
        <v>0</v>
      </c>
      <c r="J17" s="119">
        <f t="shared" si="5"/>
        <v>28859</v>
      </c>
    </row>
    <row r="18" spans="1:10" ht="12">
      <c r="A18" s="234" t="s">
        <v>334</v>
      </c>
      <c r="B18" s="117">
        <f t="shared" ref="B18:B33" si="6">SUM(C18:J18)</f>
        <v>37</v>
      </c>
      <c r="C18" s="114">
        <v>7</v>
      </c>
      <c r="D18" s="114">
        <v>0</v>
      </c>
      <c r="E18" s="114">
        <v>7</v>
      </c>
      <c r="F18" s="114">
        <v>0</v>
      </c>
      <c r="G18" s="114">
        <v>4</v>
      </c>
      <c r="H18" s="114">
        <v>5</v>
      </c>
      <c r="I18" s="114">
        <v>0</v>
      </c>
      <c r="J18" s="114">
        <v>14</v>
      </c>
    </row>
    <row r="19" spans="1:10">
      <c r="A19" s="211" t="s">
        <v>278</v>
      </c>
      <c r="B19" s="117">
        <f t="shared" ref="B19" si="7">SUM(C19:J19)</f>
        <v>965</v>
      </c>
      <c r="C19" s="114">
        <v>53</v>
      </c>
      <c r="D19" s="114">
        <v>13</v>
      </c>
      <c r="E19" s="114">
        <v>53</v>
      </c>
      <c r="F19" s="114">
        <v>95</v>
      </c>
      <c r="G19" s="114">
        <v>5</v>
      </c>
      <c r="H19" s="114">
        <v>34</v>
      </c>
      <c r="I19" s="114">
        <v>0</v>
      </c>
      <c r="J19" s="114">
        <v>712</v>
      </c>
    </row>
    <row r="20" spans="1:10">
      <c r="A20" s="234" t="s">
        <v>271</v>
      </c>
      <c r="B20" s="117">
        <f t="shared" si="6"/>
        <v>353</v>
      </c>
      <c r="C20" s="114">
        <v>16</v>
      </c>
      <c r="D20" s="114">
        <v>5</v>
      </c>
      <c r="E20" s="114">
        <v>19</v>
      </c>
      <c r="F20" s="114">
        <v>6</v>
      </c>
      <c r="G20" s="114">
        <v>2</v>
      </c>
      <c r="H20" s="114">
        <v>7</v>
      </c>
      <c r="I20" s="114">
        <v>0</v>
      </c>
      <c r="J20" s="114">
        <v>298</v>
      </c>
    </row>
    <row r="21" spans="1:10">
      <c r="A21" s="234" t="s">
        <v>306</v>
      </c>
      <c r="B21" s="117">
        <f t="shared" si="6"/>
        <v>189</v>
      </c>
      <c r="C21" s="114">
        <v>8</v>
      </c>
      <c r="D21" s="114">
        <v>0</v>
      </c>
      <c r="E21" s="114">
        <v>5</v>
      </c>
      <c r="F21" s="114">
        <v>0</v>
      </c>
      <c r="G21" s="114">
        <v>0</v>
      </c>
      <c r="H21" s="114">
        <v>2</v>
      </c>
      <c r="I21" s="114">
        <v>0</v>
      </c>
      <c r="J21" s="114">
        <v>174</v>
      </c>
    </row>
    <row r="22" spans="1:10">
      <c r="A22" s="211" t="s">
        <v>272</v>
      </c>
      <c r="B22" s="117">
        <f t="shared" si="6"/>
        <v>325</v>
      </c>
      <c r="C22" s="114">
        <v>23</v>
      </c>
      <c r="D22" s="114">
        <v>6</v>
      </c>
      <c r="E22" s="114">
        <v>12</v>
      </c>
      <c r="F22" s="114">
        <v>16</v>
      </c>
      <c r="G22" s="114">
        <v>1</v>
      </c>
      <c r="H22" s="114">
        <v>10</v>
      </c>
      <c r="I22" s="114">
        <v>0</v>
      </c>
      <c r="J22" s="114">
        <v>257</v>
      </c>
    </row>
    <row r="23" spans="1:10">
      <c r="A23" s="234" t="s">
        <v>273</v>
      </c>
      <c r="B23" s="117">
        <f t="shared" si="6"/>
        <v>2276</v>
      </c>
      <c r="C23" s="114">
        <v>56</v>
      </c>
      <c r="D23" s="114">
        <v>22</v>
      </c>
      <c r="E23" s="114">
        <v>59</v>
      </c>
      <c r="F23" s="114">
        <v>7</v>
      </c>
      <c r="G23" s="114">
        <v>9</v>
      </c>
      <c r="H23" s="114">
        <v>41</v>
      </c>
      <c r="I23" s="114">
        <v>0</v>
      </c>
      <c r="J23" s="114">
        <v>2082</v>
      </c>
    </row>
    <row r="24" spans="1:10">
      <c r="A24" s="211" t="s">
        <v>274</v>
      </c>
      <c r="B24" s="117">
        <f t="shared" si="6"/>
        <v>2345</v>
      </c>
      <c r="C24" s="114">
        <v>88</v>
      </c>
      <c r="D24" s="114">
        <v>10</v>
      </c>
      <c r="E24" s="114">
        <v>81</v>
      </c>
      <c r="F24" s="114">
        <v>28</v>
      </c>
      <c r="G24" s="114">
        <v>17</v>
      </c>
      <c r="H24" s="114">
        <v>36</v>
      </c>
      <c r="I24" s="114">
        <v>0</v>
      </c>
      <c r="J24" s="114">
        <v>2085</v>
      </c>
    </row>
    <row r="25" spans="1:10">
      <c r="A25" s="211" t="s">
        <v>307</v>
      </c>
      <c r="B25" s="117">
        <f t="shared" si="6"/>
        <v>710</v>
      </c>
      <c r="C25" s="114">
        <v>39</v>
      </c>
      <c r="D25" s="114">
        <v>21</v>
      </c>
      <c r="E25" s="114">
        <v>28</v>
      </c>
      <c r="F25" s="114">
        <v>23</v>
      </c>
      <c r="G25" s="114">
        <v>6</v>
      </c>
      <c r="H25" s="114">
        <v>17</v>
      </c>
      <c r="I25" s="114">
        <v>0</v>
      </c>
      <c r="J25" s="114">
        <v>576</v>
      </c>
    </row>
    <row r="26" spans="1:10">
      <c r="A26" s="234" t="s">
        <v>308</v>
      </c>
      <c r="B26" s="117">
        <f t="shared" si="6"/>
        <v>3481</v>
      </c>
      <c r="C26" s="114">
        <v>78</v>
      </c>
      <c r="D26" s="114">
        <v>31</v>
      </c>
      <c r="E26" s="114">
        <v>65</v>
      </c>
      <c r="F26" s="114">
        <v>16</v>
      </c>
      <c r="G26" s="114">
        <v>10</v>
      </c>
      <c r="H26" s="114">
        <v>75</v>
      </c>
      <c r="I26" s="114">
        <v>0</v>
      </c>
      <c r="J26" s="114">
        <v>3206</v>
      </c>
    </row>
    <row r="27" spans="1:10">
      <c r="A27" s="234" t="s">
        <v>309</v>
      </c>
      <c r="B27" s="117">
        <f t="shared" si="6"/>
        <v>7541</v>
      </c>
      <c r="C27" s="114">
        <v>155</v>
      </c>
      <c r="D27" s="114">
        <v>32</v>
      </c>
      <c r="E27" s="114">
        <v>344</v>
      </c>
      <c r="F27" s="114">
        <v>56</v>
      </c>
      <c r="G27" s="114">
        <v>25</v>
      </c>
      <c r="H27" s="114">
        <v>230</v>
      </c>
      <c r="I27" s="114">
        <v>0</v>
      </c>
      <c r="J27" s="114">
        <v>6699</v>
      </c>
    </row>
    <row r="28" spans="1:10">
      <c r="A28" s="211" t="s">
        <v>310</v>
      </c>
      <c r="B28" s="117">
        <f t="shared" si="6"/>
        <v>5020</v>
      </c>
      <c r="C28" s="114">
        <v>149</v>
      </c>
      <c r="D28" s="114">
        <v>29</v>
      </c>
      <c r="E28" s="114">
        <v>191</v>
      </c>
      <c r="F28" s="114">
        <v>54</v>
      </c>
      <c r="G28" s="114">
        <v>32</v>
      </c>
      <c r="H28" s="114">
        <v>45</v>
      </c>
      <c r="I28" s="114">
        <v>0</v>
      </c>
      <c r="J28" s="114">
        <v>4520</v>
      </c>
    </row>
    <row r="29" spans="1:10">
      <c r="A29" s="234" t="s">
        <v>275</v>
      </c>
      <c r="B29" s="117">
        <f t="shared" si="6"/>
        <v>4124</v>
      </c>
      <c r="C29" s="114">
        <v>154</v>
      </c>
      <c r="D29" s="114">
        <v>38</v>
      </c>
      <c r="E29" s="114">
        <v>159</v>
      </c>
      <c r="F29" s="114">
        <v>39</v>
      </c>
      <c r="G29" s="114">
        <v>37</v>
      </c>
      <c r="H29" s="114">
        <v>79</v>
      </c>
      <c r="I29" s="114">
        <v>0</v>
      </c>
      <c r="J29" s="114">
        <v>3618</v>
      </c>
    </row>
    <row r="30" spans="1:10">
      <c r="A30" s="211" t="s">
        <v>311</v>
      </c>
      <c r="B30" s="117">
        <f t="shared" si="6"/>
        <v>265</v>
      </c>
      <c r="C30" s="114">
        <v>8</v>
      </c>
      <c r="D30" s="114">
        <v>5</v>
      </c>
      <c r="E30" s="114">
        <v>3</v>
      </c>
      <c r="F30" s="114">
        <v>4</v>
      </c>
      <c r="G30" s="114">
        <v>1</v>
      </c>
      <c r="H30" s="114">
        <v>3</v>
      </c>
      <c r="I30" s="114">
        <v>0</v>
      </c>
      <c r="J30" s="114">
        <v>241</v>
      </c>
    </row>
    <row r="31" spans="1:10">
      <c r="A31" s="211" t="s">
        <v>276</v>
      </c>
      <c r="B31" s="117">
        <f t="shared" si="6"/>
        <v>120</v>
      </c>
      <c r="C31" s="114">
        <v>12</v>
      </c>
      <c r="D31" s="114">
        <v>6</v>
      </c>
      <c r="E31" s="114">
        <v>8</v>
      </c>
      <c r="F31" s="114">
        <v>7</v>
      </c>
      <c r="G31" s="114">
        <v>2</v>
      </c>
      <c r="H31" s="114">
        <v>3</v>
      </c>
      <c r="I31" s="114">
        <v>0</v>
      </c>
      <c r="J31" s="114">
        <v>82</v>
      </c>
    </row>
    <row r="32" spans="1:10">
      <c r="A32" s="234" t="s">
        <v>277</v>
      </c>
      <c r="B32" s="117">
        <f t="shared" si="6"/>
        <v>4538</v>
      </c>
      <c r="C32" s="114">
        <v>142</v>
      </c>
      <c r="D32" s="114">
        <v>63</v>
      </c>
      <c r="E32" s="114">
        <v>156</v>
      </c>
      <c r="F32" s="114">
        <v>12</v>
      </c>
      <c r="G32" s="114">
        <v>30</v>
      </c>
      <c r="H32" s="114">
        <v>67</v>
      </c>
      <c r="I32" s="114">
        <v>0</v>
      </c>
      <c r="J32" s="114">
        <v>4068</v>
      </c>
    </row>
    <row r="33" spans="1:10">
      <c r="A33" s="211" t="s">
        <v>331</v>
      </c>
      <c r="B33" s="117">
        <f t="shared" si="6"/>
        <v>286</v>
      </c>
      <c r="C33" s="114">
        <v>16</v>
      </c>
      <c r="D33" s="114">
        <v>4</v>
      </c>
      <c r="E33" s="114">
        <v>25</v>
      </c>
      <c r="F33" s="114">
        <v>11</v>
      </c>
      <c r="G33" s="114">
        <v>0</v>
      </c>
      <c r="H33" s="114">
        <v>3</v>
      </c>
      <c r="I33" s="114">
        <v>0</v>
      </c>
      <c r="J33" s="114">
        <v>227</v>
      </c>
    </row>
    <row r="34" spans="1:10">
      <c r="A34" s="222" t="s">
        <v>312</v>
      </c>
      <c r="B34" s="119">
        <f t="shared" ref="B34:J34" si="8">SUM(B35:B42)</f>
        <v>29059</v>
      </c>
      <c r="C34" s="119">
        <f t="shared" si="8"/>
        <v>790</v>
      </c>
      <c r="D34" s="119">
        <f t="shared" si="8"/>
        <v>261</v>
      </c>
      <c r="E34" s="119">
        <f t="shared" si="8"/>
        <v>1020</v>
      </c>
      <c r="F34" s="119">
        <f t="shared" si="8"/>
        <v>376</v>
      </c>
      <c r="G34" s="119">
        <f t="shared" si="8"/>
        <v>91</v>
      </c>
      <c r="H34" s="119">
        <f t="shared" si="8"/>
        <v>663</v>
      </c>
      <c r="I34" s="119">
        <f t="shared" si="8"/>
        <v>0</v>
      </c>
      <c r="J34" s="119">
        <f t="shared" si="8"/>
        <v>25858</v>
      </c>
    </row>
    <row r="35" spans="1:10">
      <c r="A35" s="211" t="s">
        <v>284</v>
      </c>
      <c r="B35" s="117">
        <f t="shared" ref="B35:B42" si="9">SUM(C35:J35)</f>
        <v>9241</v>
      </c>
      <c r="C35" s="114">
        <v>207</v>
      </c>
      <c r="D35" s="114">
        <v>90</v>
      </c>
      <c r="E35" s="114">
        <v>200</v>
      </c>
      <c r="F35" s="114">
        <v>67</v>
      </c>
      <c r="G35" s="114">
        <v>24</v>
      </c>
      <c r="H35" s="114">
        <v>177</v>
      </c>
      <c r="I35" s="114">
        <v>0</v>
      </c>
      <c r="J35" s="114">
        <v>8476</v>
      </c>
    </row>
    <row r="36" spans="1:10">
      <c r="A36" s="211" t="s">
        <v>279</v>
      </c>
      <c r="B36" s="117">
        <f t="shared" si="9"/>
        <v>2331</v>
      </c>
      <c r="C36" s="114">
        <v>79</v>
      </c>
      <c r="D36" s="114">
        <v>37</v>
      </c>
      <c r="E36" s="114">
        <v>181</v>
      </c>
      <c r="F36" s="114">
        <v>36</v>
      </c>
      <c r="G36" s="114">
        <v>9</v>
      </c>
      <c r="H36" s="114">
        <v>68</v>
      </c>
      <c r="I36" s="114">
        <v>0</v>
      </c>
      <c r="J36" s="114">
        <v>1921</v>
      </c>
    </row>
    <row r="37" spans="1:10">
      <c r="A37" s="211" t="s">
        <v>280</v>
      </c>
      <c r="B37" s="117">
        <f t="shared" si="9"/>
        <v>4725</v>
      </c>
      <c r="C37" s="114">
        <v>143</v>
      </c>
      <c r="D37" s="114">
        <v>29</v>
      </c>
      <c r="E37" s="114">
        <v>207</v>
      </c>
      <c r="F37" s="114">
        <v>76</v>
      </c>
      <c r="G37" s="114">
        <v>14</v>
      </c>
      <c r="H37" s="114">
        <v>104</v>
      </c>
      <c r="I37" s="114">
        <v>0</v>
      </c>
      <c r="J37" s="114">
        <v>4152</v>
      </c>
    </row>
    <row r="38" spans="1:10">
      <c r="A38" s="211" t="s">
        <v>281</v>
      </c>
      <c r="B38" s="117">
        <f t="shared" si="9"/>
        <v>5685</v>
      </c>
      <c r="C38" s="114">
        <v>100</v>
      </c>
      <c r="D38" s="114">
        <v>51</v>
      </c>
      <c r="E38" s="114">
        <v>143</v>
      </c>
      <c r="F38" s="114">
        <v>29</v>
      </c>
      <c r="G38" s="114">
        <v>8</v>
      </c>
      <c r="H38" s="114">
        <v>132</v>
      </c>
      <c r="I38" s="114">
        <v>0</v>
      </c>
      <c r="J38" s="114">
        <v>5222</v>
      </c>
    </row>
    <row r="39" spans="1:10">
      <c r="A39" s="211" t="s">
        <v>330</v>
      </c>
      <c r="B39" s="117">
        <f t="shared" si="9"/>
        <v>121</v>
      </c>
      <c r="C39" s="114">
        <v>6</v>
      </c>
      <c r="D39" s="114">
        <v>2</v>
      </c>
      <c r="E39" s="114">
        <v>6</v>
      </c>
      <c r="F39" s="114">
        <v>5</v>
      </c>
      <c r="G39" s="114">
        <v>1</v>
      </c>
      <c r="H39" s="114">
        <v>1</v>
      </c>
      <c r="I39" s="114">
        <v>0</v>
      </c>
      <c r="J39" s="114">
        <v>100</v>
      </c>
    </row>
    <row r="40" spans="1:10">
      <c r="A40" s="211" t="s">
        <v>282</v>
      </c>
      <c r="B40" s="117">
        <f t="shared" si="9"/>
        <v>4725</v>
      </c>
      <c r="C40" s="114">
        <v>153</v>
      </c>
      <c r="D40" s="114">
        <v>24</v>
      </c>
      <c r="E40" s="114">
        <v>191</v>
      </c>
      <c r="F40" s="114">
        <v>118</v>
      </c>
      <c r="G40" s="114">
        <v>20</v>
      </c>
      <c r="H40" s="114">
        <v>141</v>
      </c>
      <c r="I40" s="114">
        <v>0</v>
      </c>
      <c r="J40" s="114">
        <v>4078</v>
      </c>
    </row>
    <row r="41" spans="1:10">
      <c r="A41" s="211" t="s">
        <v>313</v>
      </c>
      <c r="B41" s="117">
        <f t="shared" si="9"/>
        <v>120</v>
      </c>
      <c r="C41" s="114">
        <v>24</v>
      </c>
      <c r="D41" s="114">
        <v>1</v>
      </c>
      <c r="E41" s="114">
        <v>15</v>
      </c>
      <c r="F41" s="114">
        <v>5</v>
      </c>
      <c r="G41" s="114">
        <v>1</v>
      </c>
      <c r="H41" s="114">
        <v>3</v>
      </c>
      <c r="I41" s="114">
        <v>0</v>
      </c>
      <c r="J41" s="114">
        <v>71</v>
      </c>
    </row>
    <row r="42" spans="1:10">
      <c r="A42" s="211" t="s">
        <v>283</v>
      </c>
      <c r="B42" s="117">
        <f t="shared" si="9"/>
        <v>2111</v>
      </c>
      <c r="C42" s="114">
        <v>78</v>
      </c>
      <c r="D42" s="114">
        <v>27</v>
      </c>
      <c r="E42" s="114">
        <v>77</v>
      </c>
      <c r="F42" s="114">
        <v>40</v>
      </c>
      <c r="G42" s="114">
        <v>14</v>
      </c>
      <c r="H42" s="114">
        <v>37</v>
      </c>
      <c r="I42" s="114">
        <v>0</v>
      </c>
      <c r="J42" s="114">
        <v>1838</v>
      </c>
    </row>
    <row r="43" spans="1:10">
      <c r="A43" s="222" t="s">
        <v>314</v>
      </c>
      <c r="B43" s="119">
        <f t="shared" ref="B43:J43" si="10">SUM(B44:B50)</f>
        <v>18627</v>
      </c>
      <c r="C43" s="119">
        <f t="shared" si="10"/>
        <v>806</v>
      </c>
      <c r="D43" s="119">
        <f t="shared" si="10"/>
        <v>252</v>
      </c>
      <c r="E43" s="119">
        <f t="shared" si="10"/>
        <v>916</v>
      </c>
      <c r="F43" s="119">
        <f t="shared" si="10"/>
        <v>167</v>
      </c>
      <c r="G43" s="119">
        <f t="shared" si="10"/>
        <v>98</v>
      </c>
      <c r="H43" s="119">
        <f t="shared" si="10"/>
        <v>364</v>
      </c>
      <c r="I43" s="119">
        <f t="shared" si="10"/>
        <v>1</v>
      </c>
      <c r="J43" s="119">
        <f t="shared" si="10"/>
        <v>16023</v>
      </c>
    </row>
    <row r="44" spans="1:10">
      <c r="A44" s="211" t="s">
        <v>291</v>
      </c>
      <c r="B44" s="117">
        <f t="shared" ref="B44:B50" si="11">SUM(C44:J44)</f>
        <v>6310</v>
      </c>
      <c r="C44" s="114">
        <v>302</v>
      </c>
      <c r="D44" s="114">
        <v>123</v>
      </c>
      <c r="E44" s="114">
        <v>232</v>
      </c>
      <c r="F44" s="114">
        <v>18</v>
      </c>
      <c r="G44" s="114">
        <v>15</v>
      </c>
      <c r="H44" s="114">
        <v>120</v>
      </c>
      <c r="I44" s="114">
        <v>0</v>
      </c>
      <c r="J44" s="114">
        <v>5500</v>
      </c>
    </row>
    <row r="45" spans="1:10">
      <c r="A45" s="211" t="s">
        <v>285</v>
      </c>
      <c r="B45" s="117">
        <f t="shared" si="11"/>
        <v>661</v>
      </c>
      <c r="C45" s="114">
        <v>29</v>
      </c>
      <c r="D45" s="114">
        <v>4</v>
      </c>
      <c r="E45" s="114">
        <v>55</v>
      </c>
      <c r="F45" s="114">
        <v>3</v>
      </c>
      <c r="G45" s="114">
        <v>19</v>
      </c>
      <c r="H45" s="114">
        <v>12</v>
      </c>
      <c r="I45" s="114">
        <v>0</v>
      </c>
      <c r="J45" s="114">
        <v>539</v>
      </c>
    </row>
    <row r="46" spans="1:10">
      <c r="A46" s="211" t="s">
        <v>286</v>
      </c>
      <c r="B46" s="117">
        <f t="shared" si="11"/>
        <v>341</v>
      </c>
      <c r="C46" s="114">
        <v>30</v>
      </c>
      <c r="D46" s="114">
        <v>6</v>
      </c>
      <c r="E46" s="114">
        <v>40</v>
      </c>
      <c r="F46" s="114">
        <v>3</v>
      </c>
      <c r="G46" s="114">
        <v>14</v>
      </c>
      <c r="H46" s="114">
        <v>19</v>
      </c>
      <c r="I46" s="114">
        <v>0</v>
      </c>
      <c r="J46" s="114">
        <v>229</v>
      </c>
    </row>
    <row r="47" spans="1:10">
      <c r="A47" s="211" t="s">
        <v>287</v>
      </c>
      <c r="B47" s="117">
        <f t="shared" si="11"/>
        <v>1900</v>
      </c>
      <c r="C47" s="114">
        <v>114</v>
      </c>
      <c r="D47" s="114">
        <v>13</v>
      </c>
      <c r="E47" s="114">
        <v>100</v>
      </c>
      <c r="F47" s="114">
        <v>25</v>
      </c>
      <c r="G47" s="114">
        <v>19</v>
      </c>
      <c r="H47" s="114">
        <v>30</v>
      </c>
      <c r="I47" s="114">
        <v>0</v>
      </c>
      <c r="J47" s="114">
        <v>1599</v>
      </c>
    </row>
    <row r="48" spans="1:10">
      <c r="A48" s="234" t="s">
        <v>288</v>
      </c>
      <c r="B48" s="117">
        <f t="shared" si="11"/>
        <v>2521</v>
      </c>
      <c r="C48" s="114">
        <v>65</v>
      </c>
      <c r="D48" s="114">
        <v>16</v>
      </c>
      <c r="E48" s="114">
        <v>59</v>
      </c>
      <c r="F48" s="114">
        <v>15</v>
      </c>
      <c r="G48" s="114">
        <v>5</v>
      </c>
      <c r="H48" s="114">
        <v>46</v>
      </c>
      <c r="I48" s="114">
        <v>0</v>
      </c>
      <c r="J48" s="114">
        <v>2315</v>
      </c>
    </row>
    <row r="49" spans="1:10">
      <c r="A49" s="211" t="s">
        <v>289</v>
      </c>
      <c r="B49" s="117">
        <f t="shared" si="11"/>
        <v>6724</v>
      </c>
      <c r="C49" s="114">
        <v>252</v>
      </c>
      <c r="D49" s="114">
        <v>85</v>
      </c>
      <c r="E49" s="114">
        <v>407</v>
      </c>
      <c r="F49" s="114">
        <v>102</v>
      </c>
      <c r="G49" s="114">
        <v>22</v>
      </c>
      <c r="H49" s="114">
        <v>133</v>
      </c>
      <c r="I49" s="114">
        <v>1</v>
      </c>
      <c r="J49" s="114">
        <v>5722</v>
      </c>
    </row>
    <row r="50" spans="1:10">
      <c r="A50" s="211" t="s">
        <v>290</v>
      </c>
      <c r="B50" s="117">
        <f t="shared" si="11"/>
        <v>170</v>
      </c>
      <c r="C50" s="114">
        <v>14</v>
      </c>
      <c r="D50" s="114">
        <v>5</v>
      </c>
      <c r="E50" s="114">
        <v>23</v>
      </c>
      <c r="F50" s="114">
        <v>1</v>
      </c>
      <c r="G50" s="114">
        <v>4</v>
      </c>
      <c r="H50" s="114">
        <v>4</v>
      </c>
      <c r="I50" s="114">
        <v>0</v>
      </c>
      <c r="J50" s="114">
        <v>119</v>
      </c>
    </row>
    <row r="51" spans="1:10">
      <c r="A51" s="222" t="s">
        <v>315</v>
      </c>
      <c r="B51" s="119">
        <f t="shared" ref="B51:J51" si="12">SUM(B52:B58)</f>
        <v>32113</v>
      </c>
      <c r="C51" s="119">
        <f t="shared" si="12"/>
        <v>759</v>
      </c>
      <c r="D51" s="119">
        <f t="shared" si="12"/>
        <v>228</v>
      </c>
      <c r="E51" s="119">
        <f t="shared" si="12"/>
        <v>1433</v>
      </c>
      <c r="F51" s="119">
        <f t="shared" si="12"/>
        <v>373</v>
      </c>
      <c r="G51" s="119">
        <f t="shared" si="12"/>
        <v>110</v>
      </c>
      <c r="H51" s="119">
        <f t="shared" si="12"/>
        <v>546</v>
      </c>
      <c r="I51" s="119">
        <f t="shared" si="12"/>
        <v>0</v>
      </c>
      <c r="J51" s="119">
        <f t="shared" si="12"/>
        <v>28664</v>
      </c>
    </row>
    <row r="52" spans="1:10" ht="12">
      <c r="A52" s="234" t="s">
        <v>335</v>
      </c>
      <c r="B52" s="117">
        <f t="shared" ref="B52:B58" si="13">SUM(C52:J52)</f>
        <v>2</v>
      </c>
      <c r="C52" s="114">
        <v>0</v>
      </c>
      <c r="D52" s="114">
        <v>0</v>
      </c>
      <c r="E52" s="114">
        <v>0</v>
      </c>
      <c r="F52" s="114">
        <v>0</v>
      </c>
      <c r="G52" s="114">
        <v>1</v>
      </c>
      <c r="H52" s="114">
        <v>0</v>
      </c>
      <c r="I52" s="114">
        <v>0</v>
      </c>
      <c r="J52" s="114">
        <v>1</v>
      </c>
    </row>
    <row r="53" spans="1:10">
      <c r="A53" s="211" t="s">
        <v>259</v>
      </c>
      <c r="B53" s="117">
        <f t="shared" ref="B53" si="14">SUM(C53:J53)</f>
        <v>1233</v>
      </c>
      <c r="C53" s="114">
        <v>51</v>
      </c>
      <c r="D53" s="114">
        <v>4</v>
      </c>
      <c r="E53" s="114">
        <v>366</v>
      </c>
      <c r="F53" s="114">
        <v>60</v>
      </c>
      <c r="G53" s="114">
        <v>7</v>
      </c>
      <c r="H53" s="114">
        <v>15</v>
      </c>
      <c r="I53" s="114">
        <v>0</v>
      </c>
      <c r="J53" s="114">
        <v>730</v>
      </c>
    </row>
    <row r="54" spans="1:10">
      <c r="A54" s="211" t="s">
        <v>293</v>
      </c>
      <c r="B54" s="117">
        <f t="shared" si="13"/>
        <v>16587</v>
      </c>
      <c r="C54" s="114">
        <v>502</v>
      </c>
      <c r="D54" s="114">
        <v>172</v>
      </c>
      <c r="E54" s="114">
        <v>584</v>
      </c>
      <c r="F54" s="114">
        <v>151</v>
      </c>
      <c r="G54" s="114">
        <v>78</v>
      </c>
      <c r="H54" s="114">
        <v>315</v>
      </c>
      <c r="I54" s="114">
        <v>0</v>
      </c>
      <c r="J54" s="114">
        <v>14785</v>
      </c>
    </row>
    <row r="55" spans="1:10">
      <c r="A55" s="211" t="s">
        <v>292</v>
      </c>
      <c r="B55" s="117">
        <f t="shared" si="13"/>
        <v>12287</v>
      </c>
      <c r="C55" s="114">
        <v>149</v>
      </c>
      <c r="D55" s="114">
        <v>44</v>
      </c>
      <c r="E55" s="114">
        <v>365</v>
      </c>
      <c r="F55" s="114">
        <v>123</v>
      </c>
      <c r="G55" s="114">
        <v>15</v>
      </c>
      <c r="H55" s="114">
        <v>182</v>
      </c>
      <c r="I55" s="114">
        <v>0</v>
      </c>
      <c r="J55" s="114">
        <v>11409</v>
      </c>
    </row>
    <row r="56" spans="1:10">
      <c r="A56" s="211" t="s">
        <v>317</v>
      </c>
      <c r="B56" s="117">
        <f t="shared" si="13"/>
        <v>432</v>
      </c>
      <c r="C56" s="114">
        <v>6</v>
      </c>
      <c r="D56" s="114">
        <v>0</v>
      </c>
      <c r="E56" s="114">
        <v>13</v>
      </c>
      <c r="F56" s="114">
        <v>2</v>
      </c>
      <c r="G56" s="114">
        <v>1</v>
      </c>
      <c r="H56" s="114">
        <v>15</v>
      </c>
      <c r="I56" s="114">
        <v>0</v>
      </c>
      <c r="J56" s="114">
        <v>395</v>
      </c>
    </row>
    <row r="57" spans="1:10">
      <c r="A57" s="211" t="s">
        <v>318</v>
      </c>
      <c r="B57" s="117">
        <f t="shared" si="13"/>
        <v>1538</v>
      </c>
      <c r="C57" s="114">
        <v>50</v>
      </c>
      <c r="D57" s="114">
        <v>8</v>
      </c>
      <c r="E57" s="114">
        <v>101</v>
      </c>
      <c r="F57" s="114">
        <v>37</v>
      </c>
      <c r="G57" s="114">
        <v>8</v>
      </c>
      <c r="H57" s="114">
        <v>15</v>
      </c>
      <c r="I57" s="114">
        <v>0</v>
      </c>
      <c r="J57" s="114">
        <v>1319</v>
      </c>
    </row>
    <row r="58" spans="1:10">
      <c r="A58" s="211" t="s">
        <v>319</v>
      </c>
      <c r="B58" s="117">
        <f t="shared" si="13"/>
        <v>34</v>
      </c>
      <c r="C58" s="114">
        <v>1</v>
      </c>
      <c r="D58" s="114">
        <v>0</v>
      </c>
      <c r="E58" s="114">
        <v>4</v>
      </c>
      <c r="F58" s="114">
        <v>0</v>
      </c>
      <c r="G58" s="114">
        <v>0</v>
      </c>
      <c r="H58" s="114">
        <v>4</v>
      </c>
      <c r="I58" s="114">
        <v>0</v>
      </c>
      <c r="J58" s="114">
        <v>25</v>
      </c>
    </row>
    <row r="59" spans="1:10">
      <c r="A59" s="222" t="s">
        <v>320</v>
      </c>
      <c r="B59" s="119">
        <f>SUM(B60:B65)</f>
        <v>24023</v>
      </c>
      <c r="C59" s="119">
        <f t="shared" ref="C59:J59" si="15">SUM(C60:C65)</f>
        <v>671</v>
      </c>
      <c r="D59" s="119">
        <f t="shared" si="15"/>
        <v>150</v>
      </c>
      <c r="E59" s="119">
        <f t="shared" si="15"/>
        <v>1549</v>
      </c>
      <c r="F59" s="119">
        <f t="shared" si="15"/>
        <v>338</v>
      </c>
      <c r="G59" s="119">
        <f t="shared" si="15"/>
        <v>61</v>
      </c>
      <c r="H59" s="119">
        <f t="shared" si="15"/>
        <v>627</v>
      </c>
      <c r="I59" s="119">
        <f t="shared" si="15"/>
        <v>0</v>
      </c>
      <c r="J59" s="119">
        <f t="shared" si="15"/>
        <v>20627</v>
      </c>
    </row>
    <row r="60" spans="1:10">
      <c r="A60" s="211" t="s">
        <v>298</v>
      </c>
      <c r="B60" s="117">
        <f>SUM(C60:J60)</f>
        <v>595</v>
      </c>
      <c r="C60" s="114">
        <v>31</v>
      </c>
      <c r="D60" s="114">
        <v>6</v>
      </c>
      <c r="E60" s="114">
        <v>62</v>
      </c>
      <c r="F60" s="114">
        <v>25</v>
      </c>
      <c r="G60" s="114">
        <v>2</v>
      </c>
      <c r="H60" s="114">
        <v>9</v>
      </c>
      <c r="I60" s="114">
        <v>0</v>
      </c>
      <c r="J60" s="114">
        <v>460</v>
      </c>
    </row>
    <row r="61" spans="1:10">
      <c r="A61" s="211" t="s">
        <v>294</v>
      </c>
      <c r="B61" s="117">
        <f>SUM(C61:J61)</f>
        <v>1056</v>
      </c>
      <c r="C61" s="114">
        <v>36</v>
      </c>
      <c r="D61" s="114">
        <v>3</v>
      </c>
      <c r="E61" s="114">
        <v>68</v>
      </c>
      <c r="F61" s="114">
        <v>34</v>
      </c>
      <c r="G61" s="114">
        <v>4</v>
      </c>
      <c r="H61" s="114">
        <v>13</v>
      </c>
      <c r="I61" s="114">
        <v>0</v>
      </c>
      <c r="J61" s="114">
        <v>898</v>
      </c>
    </row>
    <row r="62" spans="1:10">
      <c r="A62" s="211" t="s">
        <v>295</v>
      </c>
      <c r="B62" s="117">
        <f t="shared" ref="B62" si="16">SUM(C62:J62)</f>
        <v>696</v>
      </c>
      <c r="C62" s="114">
        <v>23</v>
      </c>
      <c r="D62" s="114">
        <v>10</v>
      </c>
      <c r="E62" s="114">
        <v>45</v>
      </c>
      <c r="F62" s="114">
        <v>13</v>
      </c>
      <c r="G62" s="114">
        <v>2</v>
      </c>
      <c r="H62" s="114">
        <v>34</v>
      </c>
      <c r="I62" s="114">
        <v>0</v>
      </c>
      <c r="J62" s="114">
        <v>569</v>
      </c>
    </row>
    <row r="63" spans="1:10">
      <c r="A63" s="211" t="s">
        <v>321</v>
      </c>
      <c r="B63" s="117">
        <f>SUM(C63:J63)</f>
        <v>674</v>
      </c>
      <c r="C63" s="114">
        <v>42</v>
      </c>
      <c r="D63" s="114">
        <v>1</v>
      </c>
      <c r="E63" s="114">
        <v>52</v>
      </c>
      <c r="F63" s="114">
        <v>11</v>
      </c>
      <c r="G63" s="114">
        <v>5</v>
      </c>
      <c r="H63" s="114">
        <v>11</v>
      </c>
      <c r="I63" s="114">
        <v>0</v>
      </c>
      <c r="J63" s="114">
        <v>552</v>
      </c>
    </row>
    <row r="64" spans="1:10">
      <c r="A64" s="211" t="s">
        <v>296</v>
      </c>
      <c r="B64" s="117">
        <f>SUM(C64:J64)</f>
        <v>1355</v>
      </c>
      <c r="C64" s="114">
        <v>66</v>
      </c>
      <c r="D64" s="114">
        <v>2</v>
      </c>
      <c r="E64" s="114">
        <v>498</v>
      </c>
      <c r="F64" s="114">
        <v>74</v>
      </c>
      <c r="G64" s="114">
        <v>4</v>
      </c>
      <c r="H64" s="114">
        <v>28</v>
      </c>
      <c r="I64" s="114">
        <v>0</v>
      </c>
      <c r="J64" s="114">
        <v>683</v>
      </c>
    </row>
    <row r="65" spans="1:14">
      <c r="A65" s="211" t="s">
        <v>297</v>
      </c>
      <c r="B65" s="117">
        <f>SUM(C65:J65)</f>
        <v>19647</v>
      </c>
      <c r="C65" s="114">
        <v>473</v>
      </c>
      <c r="D65" s="114">
        <v>128</v>
      </c>
      <c r="E65" s="114">
        <v>824</v>
      </c>
      <c r="F65" s="114">
        <v>181</v>
      </c>
      <c r="G65" s="114">
        <v>44</v>
      </c>
      <c r="H65" s="114">
        <v>532</v>
      </c>
      <c r="I65" s="114">
        <v>0</v>
      </c>
      <c r="J65" s="114">
        <v>17465</v>
      </c>
    </row>
    <row r="66" spans="1:14">
      <c r="A66" s="222" t="s">
        <v>322</v>
      </c>
      <c r="B66" s="119">
        <f>SUM(B67:B77)</f>
        <v>32650</v>
      </c>
      <c r="C66" s="119">
        <f t="shared" ref="C66:J66" si="17">SUM(C67:C77)</f>
        <v>1064</v>
      </c>
      <c r="D66" s="119">
        <f t="shared" si="17"/>
        <v>267</v>
      </c>
      <c r="E66" s="119">
        <f t="shared" si="17"/>
        <v>1363</v>
      </c>
      <c r="F66" s="119">
        <f t="shared" si="17"/>
        <v>426</v>
      </c>
      <c r="G66" s="119">
        <f t="shared" si="17"/>
        <v>143</v>
      </c>
      <c r="H66" s="119">
        <f t="shared" si="17"/>
        <v>458</v>
      </c>
      <c r="I66" s="119">
        <f t="shared" si="17"/>
        <v>0</v>
      </c>
      <c r="J66" s="119">
        <f t="shared" si="17"/>
        <v>28929</v>
      </c>
      <c r="K66" s="10"/>
      <c r="L66" s="10"/>
      <c r="M66" s="10"/>
      <c r="N66" s="10"/>
    </row>
    <row r="67" spans="1:14">
      <c r="A67" s="211" t="s">
        <v>323</v>
      </c>
      <c r="B67" s="117">
        <f t="shared" ref="B67:B80" si="18">SUM(C67:J67)</f>
        <v>15</v>
      </c>
      <c r="C67" s="114">
        <v>0</v>
      </c>
      <c r="D67" s="114">
        <v>0</v>
      </c>
      <c r="E67" s="114">
        <v>0</v>
      </c>
      <c r="F67" s="114">
        <v>0</v>
      </c>
      <c r="G67" s="114">
        <v>0</v>
      </c>
      <c r="H67" s="114">
        <v>3</v>
      </c>
      <c r="I67" s="114">
        <v>0</v>
      </c>
      <c r="J67" s="114">
        <v>12</v>
      </c>
    </row>
    <row r="68" spans="1:14" ht="11.4">
      <c r="A68" s="234" t="s">
        <v>336</v>
      </c>
      <c r="B68" s="117">
        <f t="shared" ref="B68" si="19">SUM(C68:J68)</f>
        <v>29</v>
      </c>
      <c r="C68" s="114">
        <v>6</v>
      </c>
      <c r="D68" s="114">
        <v>0</v>
      </c>
      <c r="E68" s="114">
        <v>4</v>
      </c>
      <c r="F68" s="114">
        <v>0</v>
      </c>
      <c r="G68" s="114">
        <v>5</v>
      </c>
      <c r="H68" s="114">
        <v>2</v>
      </c>
      <c r="I68" s="114">
        <v>0</v>
      </c>
      <c r="J68" s="114">
        <v>12</v>
      </c>
    </row>
    <row r="69" spans="1:14">
      <c r="A69" s="211" t="s">
        <v>299</v>
      </c>
      <c r="B69" s="117">
        <f t="shared" si="18"/>
        <v>7197</v>
      </c>
      <c r="C69" s="114">
        <v>232</v>
      </c>
      <c r="D69" s="114">
        <v>43</v>
      </c>
      <c r="E69" s="114">
        <v>226</v>
      </c>
      <c r="F69" s="114">
        <v>99</v>
      </c>
      <c r="G69" s="114">
        <v>32</v>
      </c>
      <c r="H69" s="114">
        <v>98</v>
      </c>
      <c r="I69" s="114">
        <v>0</v>
      </c>
      <c r="J69" s="114">
        <v>6467</v>
      </c>
    </row>
    <row r="70" spans="1:14">
      <c r="A70" s="211" t="s">
        <v>300</v>
      </c>
      <c r="B70" s="117">
        <f t="shared" si="18"/>
        <v>19355</v>
      </c>
      <c r="C70" s="114">
        <v>684</v>
      </c>
      <c r="D70" s="114">
        <v>171</v>
      </c>
      <c r="E70" s="114">
        <v>993</v>
      </c>
      <c r="F70" s="114">
        <v>309</v>
      </c>
      <c r="G70" s="114">
        <v>91</v>
      </c>
      <c r="H70" s="114">
        <v>237</v>
      </c>
      <c r="I70" s="114">
        <v>0</v>
      </c>
      <c r="J70" s="114">
        <v>16870</v>
      </c>
    </row>
    <row r="71" spans="1:14">
      <c r="A71" s="211" t="s">
        <v>324</v>
      </c>
      <c r="B71" s="117">
        <f t="shared" ref="B71" si="20">SUM(C71:J71)</f>
        <v>0</v>
      </c>
      <c r="C71" s="114">
        <v>0</v>
      </c>
      <c r="D71" s="114">
        <v>0</v>
      </c>
      <c r="E71" s="114">
        <v>0</v>
      </c>
      <c r="F71" s="114">
        <v>0</v>
      </c>
      <c r="G71" s="114">
        <v>0</v>
      </c>
      <c r="H71" s="114">
        <v>0</v>
      </c>
      <c r="I71" s="114">
        <v>0</v>
      </c>
      <c r="J71" s="114">
        <v>0</v>
      </c>
    </row>
    <row r="72" spans="1:14">
      <c r="A72" s="211" t="s">
        <v>301</v>
      </c>
      <c r="B72" s="117">
        <f t="shared" si="18"/>
        <v>318</v>
      </c>
      <c r="C72" s="114">
        <v>5</v>
      </c>
      <c r="D72" s="114">
        <v>3</v>
      </c>
      <c r="E72" s="114">
        <v>8</v>
      </c>
      <c r="F72" s="114">
        <v>0</v>
      </c>
      <c r="G72" s="114">
        <v>2</v>
      </c>
      <c r="H72" s="114">
        <v>3</v>
      </c>
      <c r="I72" s="114">
        <v>0</v>
      </c>
      <c r="J72" s="114">
        <v>297</v>
      </c>
    </row>
    <row r="73" spans="1:14">
      <c r="A73" s="211" t="s">
        <v>302</v>
      </c>
      <c r="B73" s="117">
        <f t="shared" ref="B73:B76" si="21">SUM(C73:J73)</f>
        <v>2990</v>
      </c>
      <c r="C73" s="114">
        <v>57</v>
      </c>
      <c r="D73" s="114">
        <v>19</v>
      </c>
      <c r="E73" s="114">
        <v>62</v>
      </c>
      <c r="F73" s="114">
        <v>8</v>
      </c>
      <c r="G73" s="114">
        <v>4</v>
      </c>
      <c r="H73" s="114">
        <v>59</v>
      </c>
      <c r="I73" s="114">
        <v>0</v>
      </c>
      <c r="J73" s="114">
        <v>2781</v>
      </c>
    </row>
    <row r="74" spans="1:14">
      <c r="A74" s="211" t="s">
        <v>325</v>
      </c>
      <c r="B74" s="117">
        <f t="shared" si="21"/>
        <v>0</v>
      </c>
      <c r="C74" s="114">
        <v>0</v>
      </c>
      <c r="D74" s="114">
        <v>0</v>
      </c>
      <c r="E74" s="114">
        <v>0</v>
      </c>
      <c r="F74" s="114">
        <v>0</v>
      </c>
      <c r="G74" s="114">
        <v>0</v>
      </c>
      <c r="H74" s="114">
        <v>0</v>
      </c>
      <c r="I74" s="114">
        <v>0</v>
      </c>
      <c r="J74" s="114">
        <v>0</v>
      </c>
    </row>
    <row r="75" spans="1:14">
      <c r="A75" s="211" t="s">
        <v>303</v>
      </c>
      <c r="B75" s="117">
        <f t="shared" si="21"/>
        <v>2719</v>
      </c>
      <c r="C75" s="114">
        <v>80</v>
      </c>
      <c r="D75" s="114">
        <v>31</v>
      </c>
      <c r="E75" s="114">
        <v>70</v>
      </c>
      <c r="F75" s="114">
        <v>10</v>
      </c>
      <c r="G75" s="114">
        <v>9</v>
      </c>
      <c r="H75" s="114">
        <v>56</v>
      </c>
      <c r="I75" s="114">
        <v>0</v>
      </c>
      <c r="J75" s="114">
        <v>2463</v>
      </c>
    </row>
    <row r="76" spans="1:14">
      <c r="A76" s="211" t="s">
        <v>326</v>
      </c>
      <c r="B76" s="117">
        <f t="shared" si="21"/>
        <v>21</v>
      </c>
      <c r="C76" s="114">
        <v>0</v>
      </c>
      <c r="D76" s="114">
        <v>0</v>
      </c>
      <c r="E76" s="114">
        <v>0</v>
      </c>
      <c r="F76" s="114">
        <v>0</v>
      </c>
      <c r="G76" s="114">
        <v>0</v>
      </c>
      <c r="H76" s="114">
        <v>0</v>
      </c>
      <c r="I76" s="114">
        <v>0</v>
      </c>
      <c r="J76" s="114">
        <v>21</v>
      </c>
    </row>
    <row r="77" spans="1:14">
      <c r="A77" s="211" t="s">
        <v>304</v>
      </c>
      <c r="B77" s="117">
        <f t="shared" ref="B77" si="22">SUM(C77:J77)</f>
        <v>6</v>
      </c>
      <c r="C77" s="114">
        <v>0</v>
      </c>
      <c r="D77" s="114">
        <v>0</v>
      </c>
      <c r="E77" s="114">
        <v>0</v>
      </c>
      <c r="F77" s="114">
        <v>0</v>
      </c>
      <c r="G77" s="114">
        <v>0</v>
      </c>
      <c r="H77" s="114">
        <v>0</v>
      </c>
      <c r="I77" s="114">
        <v>0</v>
      </c>
      <c r="J77" s="114">
        <v>6</v>
      </c>
    </row>
    <row r="78" spans="1:14">
      <c r="A78" s="27" t="s">
        <v>96</v>
      </c>
      <c r="B78" s="119">
        <f t="shared" si="18"/>
        <v>68</v>
      </c>
      <c r="C78" s="112">
        <v>13</v>
      </c>
      <c r="D78" s="112">
        <v>0</v>
      </c>
      <c r="E78" s="112">
        <v>11</v>
      </c>
      <c r="F78" s="112">
        <v>0</v>
      </c>
      <c r="G78" s="112">
        <v>10</v>
      </c>
      <c r="H78" s="112">
        <v>7</v>
      </c>
      <c r="I78" s="112">
        <v>0</v>
      </c>
      <c r="J78" s="112">
        <v>27</v>
      </c>
    </row>
    <row r="79" spans="1:14">
      <c r="A79" s="27" t="s">
        <v>95</v>
      </c>
      <c r="B79" s="119">
        <f t="shared" si="18"/>
        <v>27</v>
      </c>
      <c r="C79" s="112">
        <v>0</v>
      </c>
      <c r="D79" s="112">
        <v>0</v>
      </c>
      <c r="E79" s="112">
        <v>0</v>
      </c>
      <c r="F79" s="112">
        <v>0</v>
      </c>
      <c r="G79" s="112">
        <v>0</v>
      </c>
      <c r="H79" s="112">
        <v>0</v>
      </c>
      <c r="I79" s="112">
        <v>0</v>
      </c>
      <c r="J79" s="112">
        <v>27</v>
      </c>
    </row>
    <row r="80" spans="1:14">
      <c r="A80" s="151" t="s">
        <v>94</v>
      </c>
      <c r="B80" s="177">
        <f t="shared" si="18"/>
        <v>4244</v>
      </c>
      <c r="C80" s="177">
        <v>332</v>
      </c>
      <c r="D80" s="177">
        <v>5</v>
      </c>
      <c r="E80" s="177">
        <v>191</v>
      </c>
      <c r="F80" s="177">
        <v>3</v>
      </c>
      <c r="G80" s="177">
        <v>74</v>
      </c>
      <c r="H80" s="177">
        <v>757</v>
      </c>
      <c r="I80" s="177">
        <v>0</v>
      </c>
      <c r="J80" s="177">
        <v>2882</v>
      </c>
    </row>
    <row r="81" spans="1:9">
      <c r="A81" s="5"/>
      <c r="B81" s="10"/>
      <c r="C81" s="107"/>
      <c r="D81" s="107"/>
      <c r="E81" s="107"/>
      <c r="F81" s="107"/>
      <c r="G81" s="107"/>
      <c r="H81" s="107"/>
      <c r="I81" s="107"/>
    </row>
    <row r="82" spans="1:9">
      <c r="A82" s="5" t="s">
        <v>93</v>
      </c>
      <c r="B82" s="10"/>
      <c r="C82" s="107"/>
      <c r="D82" s="107"/>
      <c r="E82" s="107"/>
      <c r="F82" s="107"/>
      <c r="G82" s="107"/>
      <c r="H82" s="107"/>
      <c r="I82" s="107"/>
    </row>
    <row r="83" spans="1:9">
      <c r="A83" s="184" t="s">
        <v>168</v>
      </c>
      <c r="E83" s="114"/>
    </row>
    <row r="84" spans="1:9">
      <c r="A84" s="184" t="s">
        <v>169</v>
      </c>
    </row>
    <row r="85" spans="1:9">
      <c r="A85" s="184" t="s">
        <v>92</v>
      </c>
    </row>
    <row r="86" spans="1:9">
      <c r="A86" s="5" t="s">
        <v>91</v>
      </c>
    </row>
    <row r="87" spans="1:9">
      <c r="A87" s="5" t="s">
        <v>103</v>
      </c>
    </row>
    <row r="88" spans="1:9">
      <c r="A88" s="5" t="s">
        <v>90</v>
      </c>
    </row>
    <row r="89" spans="1:9">
      <c r="A89" s="186" t="s">
        <v>106</v>
      </c>
    </row>
  </sheetData>
  <pageMargins left="0.46" right="0.17" top="1" bottom="1" header="0.5" footer="0.5"/>
  <pageSetup firstPageNumber="23" orientation="portrait" useFirstPageNumber="1" r:id="rId1"/>
  <headerFooter alignWithMargins="0">
    <oddFooter>&amp;C&amp;P of 31</oddFooter>
  </headerFooter>
  <rowBreaks count="1" manualBreakCount="1">
    <brk id="50" max="9" man="1"/>
  </rowBreaks>
  <ignoredErrors>
    <ignoredError sqref="B17:C17 C34:J34 B10 C10:J10 C43:J43 C59:J59 B66 B59 B43 B51 B34 B19:B33 B35:B42 B52:B58 B44:B50 B60:B65 B67:B81" formula="1"/>
    <ignoredError sqref="C66:J66" formula="1"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showGridLines="0" zoomScaleNormal="100" workbookViewId="0">
      <selection activeCell="L1" sqref="L1"/>
    </sheetView>
  </sheetViews>
  <sheetFormatPr defaultColWidth="9.109375" defaultRowHeight="10.199999999999999"/>
  <cols>
    <col min="1" max="1" width="24.44140625" style="312" customWidth="1"/>
    <col min="2" max="2" width="9.44140625" style="312" customWidth="1"/>
    <col min="3" max="3" width="7.33203125" style="312" customWidth="1"/>
    <col min="4" max="4" width="8" style="312" customWidth="1"/>
    <col min="5" max="5" width="8.88671875" style="312" customWidth="1"/>
    <col min="6" max="6" width="6.88671875" style="312" customWidth="1"/>
    <col min="7" max="7" width="7.33203125" style="312" customWidth="1"/>
    <col min="8" max="8" width="9" style="312" customWidth="1"/>
    <col min="9" max="9" width="7.5546875" style="312" customWidth="1"/>
    <col min="10" max="10" width="7.109375" style="312" customWidth="1"/>
    <col min="11" max="16384" width="9.109375" style="312"/>
  </cols>
  <sheetData>
    <row r="1" spans="1:17" s="331" customFormat="1">
      <c r="A1" s="369" t="s">
        <v>442</v>
      </c>
      <c r="B1" s="367"/>
      <c r="C1" s="367"/>
      <c r="D1" s="367"/>
      <c r="E1" s="370"/>
      <c r="F1" s="367"/>
      <c r="G1" s="367"/>
      <c r="H1" s="367"/>
      <c r="I1" s="367"/>
      <c r="J1" s="367"/>
    </row>
    <row r="2" spans="1:17" s="331" customFormat="1" ht="13.5" customHeight="1">
      <c r="A2" s="369" t="s">
        <v>441</v>
      </c>
      <c r="B2" s="367"/>
      <c r="C2" s="367"/>
      <c r="D2" s="367"/>
      <c r="E2" s="370"/>
      <c r="F2" s="367"/>
      <c r="G2" s="367"/>
      <c r="H2" s="367"/>
      <c r="I2" s="367"/>
      <c r="J2" s="367"/>
    </row>
    <row r="3" spans="1:17" s="331" customFormat="1">
      <c r="A3" s="369" t="s">
        <v>440</v>
      </c>
      <c r="B3" s="367"/>
      <c r="C3" s="371"/>
      <c r="D3" s="369"/>
      <c r="E3" s="370"/>
      <c r="F3" s="369"/>
      <c r="G3" s="367"/>
      <c r="H3" s="367"/>
      <c r="I3" s="368"/>
      <c r="J3" s="367"/>
    </row>
    <row r="4" spans="1:17" s="313" customFormat="1" ht="12" customHeight="1">
      <c r="A4" s="366"/>
    </row>
    <row r="5" spans="1:17" s="313" customFormat="1">
      <c r="A5" s="365"/>
      <c r="B5" s="364"/>
      <c r="C5" s="363" t="s">
        <v>439</v>
      </c>
      <c r="D5" s="362"/>
      <c r="E5" s="362"/>
      <c r="F5" s="361"/>
      <c r="G5" s="363" t="s">
        <v>438</v>
      </c>
      <c r="H5" s="362"/>
      <c r="I5" s="362"/>
      <c r="J5" s="361"/>
    </row>
    <row r="6" spans="1:17" s="313" customFormat="1" ht="36" customHeight="1">
      <c r="A6" s="360" t="s">
        <v>437</v>
      </c>
      <c r="B6" s="359" t="s">
        <v>436</v>
      </c>
      <c r="C6" s="358" t="s">
        <v>26</v>
      </c>
      <c r="D6" s="357" t="s">
        <v>435</v>
      </c>
      <c r="E6" s="355" t="s">
        <v>434</v>
      </c>
      <c r="F6" s="354" t="s">
        <v>433</v>
      </c>
      <c r="G6" s="354" t="s">
        <v>26</v>
      </c>
      <c r="H6" s="356" t="s">
        <v>435</v>
      </c>
      <c r="I6" s="355" t="s">
        <v>434</v>
      </c>
      <c r="J6" s="354" t="s">
        <v>433</v>
      </c>
    </row>
    <row r="7" spans="1:17" s="346" customFormat="1" ht="13.5" customHeight="1">
      <c r="A7" s="353" t="s">
        <v>1</v>
      </c>
      <c r="B7" s="352">
        <f>C7+G7</f>
        <v>78341</v>
      </c>
      <c r="C7" s="351">
        <f>D7+E7+F7</f>
        <v>37524</v>
      </c>
      <c r="D7" s="349">
        <f>SUM(D8:D16)</f>
        <v>30049</v>
      </c>
      <c r="E7" s="349">
        <f>SUM(E8:E16)</f>
        <v>392</v>
      </c>
      <c r="F7" s="348">
        <f>SUM(F8:F16)</f>
        <v>7083</v>
      </c>
      <c r="G7" s="348">
        <f>H7+I7+J7</f>
        <v>40817</v>
      </c>
      <c r="H7" s="350">
        <f>SUM(H8:H16)</f>
        <v>33880</v>
      </c>
      <c r="I7" s="349">
        <f>SUM(I8:I16)</f>
        <v>933</v>
      </c>
      <c r="J7" s="348">
        <f>SUM(J8:J16)</f>
        <v>6004</v>
      </c>
      <c r="M7" s="347"/>
      <c r="O7" s="347"/>
      <c r="Q7" s="347"/>
    </row>
    <row r="8" spans="1:17" s="313" customFormat="1" ht="11.4">
      <c r="A8" s="330" t="s">
        <v>432</v>
      </c>
      <c r="B8" s="328">
        <f>(C8+G8)</f>
        <v>2271</v>
      </c>
      <c r="C8" s="329">
        <f>D8+E8+F8</f>
        <v>1681</v>
      </c>
      <c r="D8" s="328">
        <v>2</v>
      </c>
      <c r="E8" s="327">
        <v>3</v>
      </c>
      <c r="F8" s="326">
        <v>1676</v>
      </c>
      <c r="G8" s="314">
        <f>H8+I8+J8</f>
        <v>590</v>
      </c>
      <c r="H8" s="328">
        <v>1</v>
      </c>
      <c r="I8" s="327">
        <v>2</v>
      </c>
      <c r="J8" s="326">
        <v>587</v>
      </c>
      <c r="K8" s="314"/>
    </row>
    <row r="9" spans="1:17" s="313" customFormat="1">
      <c r="A9" s="330" t="s">
        <v>431</v>
      </c>
      <c r="B9" s="328">
        <f>(C9+G9)</f>
        <v>29</v>
      </c>
      <c r="C9" s="329">
        <f>D9+E9+F9</f>
        <v>29</v>
      </c>
      <c r="D9" s="328">
        <v>29</v>
      </c>
      <c r="E9" s="327">
        <v>0</v>
      </c>
      <c r="F9" s="326">
        <v>0</v>
      </c>
      <c r="G9" s="314">
        <f>H9+I9+J9</f>
        <v>0</v>
      </c>
      <c r="H9" s="328">
        <v>0</v>
      </c>
      <c r="I9" s="327">
        <v>0</v>
      </c>
      <c r="J9" s="326">
        <v>0</v>
      </c>
    </row>
    <row r="10" spans="1:17" s="313" customFormat="1">
      <c r="A10" s="330" t="s">
        <v>430</v>
      </c>
      <c r="B10" s="328">
        <f>(C10+G10)</f>
        <v>428</v>
      </c>
      <c r="C10" s="329">
        <f>D10+E10+F10</f>
        <v>399</v>
      </c>
      <c r="D10" s="328">
        <v>398</v>
      </c>
      <c r="E10" s="327">
        <v>1</v>
      </c>
      <c r="F10" s="326">
        <v>0</v>
      </c>
      <c r="G10" s="314">
        <f>H10+I10+J10</f>
        <v>29</v>
      </c>
      <c r="H10" s="328">
        <v>29</v>
      </c>
      <c r="I10" s="327">
        <v>0</v>
      </c>
      <c r="J10" s="326">
        <v>0</v>
      </c>
    </row>
    <row r="11" spans="1:17" s="313" customFormat="1">
      <c r="A11" s="330" t="s">
        <v>59</v>
      </c>
      <c r="B11" s="328"/>
      <c r="C11" s="329" t="s">
        <v>8</v>
      </c>
      <c r="D11" s="314"/>
      <c r="E11" s="314"/>
      <c r="F11" s="345"/>
      <c r="G11" s="314" t="s">
        <v>8</v>
      </c>
      <c r="H11" s="328"/>
      <c r="I11" s="314"/>
      <c r="J11" s="345"/>
      <c r="K11" s="314"/>
      <c r="M11" s="316"/>
      <c r="O11" s="316"/>
      <c r="Q11" s="316"/>
    </row>
    <row r="12" spans="1:17" s="313" customFormat="1">
      <c r="A12" s="344" t="s">
        <v>189</v>
      </c>
      <c r="B12" s="328">
        <f t="shared" ref="B12:B17" si="0">(C12+G12)</f>
        <v>27540</v>
      </c>
      <c r="C12" s="329">
        <f t="shared" ref="C12:C17" si="1">D12+E12+F12</f>
        <v>16473</v>
      </c>
      <c r="D12" s="328">
        <v>14436</v>
      </c>
      <c r="E12" s="327">
        <v>53</v>
      </c>
      <c r="F12" s="326">
        <v>1984</v>
      </c>
      <c r="G12" s="314">
        <f t="shared" ref="G12:G17" si="2">H12+I12+J12</f>
        <v>11067</v>
      </c>
      <c r="H12" s="328">
        <v>9519</v>
      </c>
      <c r="I12" s="327">
        <v>40</v>
      </c>
      <c r="J12" s="326">
        <v>1508</v>
      </c>
      <c r="K12" s="314"/>
    </row>
    <row r="13" spans="1:17" s="313" customFormat="1">
      <c r="A13" s="344" t="s">
        <v>190</v>
      </c>
      <c r="B13" s="328">
        <f t="shared" si="0"/>
        <v>17559</v>
      </c>
      <c r="C13" s="329">
        <f t="shared" si="1"/>
        <v>9211</v>
      </c>
      <c r="D13" s="328">
        <v>6503</v>
      </c>
      <c r="E13" s="327">
        <v>33</v>
      </c>
      <c r="F13" s="326">
        <v>2675</v>
      </c>
      <c r="G13" s="314">
        <f t="shared" si="2"/>
        <v>8348</v>
      </c>
      <c r="H13" s="328">
        <v>6067</v>
      </c>
      <c r="I13" s="327">
        <v>88</v>
      </c>
      <c r="J13" s="326">
        <v>2193</v>
      </c>
      <c r="K13" s="314"/>
    </row>
    <row r="14" spans="1:17" s="313" customFormat="1">
      <c r="A14" s="344" t="s">
        <v>191</v>
      </c>
      <c r="B14" s="328">
        <f t="shared" si="0"/>
        <v>26367</v>
      </c>
      <c r="C14" s="329">
        <f t="shared" si="1"/>
        <v>6544</v>
      </c>
      <c r="D14" s="328">
        <v>6262</v>
      </c>
      <c r="E14" s="327">
        <v>257</v>
      </c>
      <c r="F14" s="326">
        <v>25</v>
      </c>
      <c r="G14" s="314">
        <f t="shared" si="2"/>
        <v>19823</v>
      </c>
      <c r="H14" s="328">
        <v>17492</v>
      </c>
      <c r="I14" s="327">
        <v>777</v>
      </c>
      <c r="J14" s="326">
        <v>1554</v>
      </c>
      <c r="K14" s="314"/>
    </row>
    <row r="15" spans="1:17" s="313" customFormat="1">
      <c r="A15" s="330" t="s">
        <v>429</v>
      </c>
      <c r="B15" s="328">
        <f t="shared" si="0"/>
        <v>3956</v>
      </c>
      <c r="C15" s="329">
        <f t="shared" si="1"/>
        <v>2999</v>
      </c>
      <c r="D15" s="328">
        <v>2234</v>
      </c>
      <c r="E15" s="327">
        <v>43</v>
      </c>
      <c r="F15" s="326">
        <v>722</v>
      </c>
      <c r="G15" s="314">
        <f t="shared" si="2"/>
        <v>957</v>
      </c>
      <c r="H15" s="328">
        <v>770</v>
      </c>
      <c r="I15" s="327">
        <v>26</v>
      </c>
      <c r="J15" s="326">
        <v>161</v>
      </c>
      <c r="K15" s="314"/>
    </row>
    <row r="16" spans="1:17" s="313" customFormat="1">
      <c r="A16" s="330" t="s">
        <v>428</v>
      </c>
      <c r="B16" s="328">
        <f t="shared" si="0"/>
        <v>191</v>
      </c>
      <c r="C16" s="329">
        <f t="shared" si="1"/>
        <v>188</v>
      </c>
      <c r="D16" s="328">
        <v>185</v>
      </c>
      <c r="E16" s="327">
        <v>2</v>
      </c>
      <c r="F16" s="326">
        <v>1</v>
      </c>
      <c r="G16" s="314">
        <f t="shared" si="2"/>
        <v>3</v>
      </c>
      <c r="H16" s="328">
        <v>2</v>
      </c>
      <c r="I16" s="327">
        <v>0</v>
      </c>
      <c r="J16" s="326">
        <v>1</v>
      </c>
      <c r="K16" s="314"/>
    </row>
    <row r="17" spans="1:19" s="331" customFormat="1" ht="21" customHeight="1">
      <c r="A17" s="343" t="s">
        <v>427</v>
      </c>
      <c r="B17" s="340">
        <f t="shared" si="0"/>
        <v>8775</v>
      </c>
      <c r="C17" s="342">
        <f t="shared" si="1"/>
        <v>4544</v>
      </c>
      <c r="D17" s="340">
        <v>2517</v>
      </c>
      <c r="E17" s="339">
        <v>350</v>
      </c>
      <c r="F17" s="338">
        <v>1677</v>
      </c>
      <c r="G17" s="341">
        <f t="shared" si="2"/>
        <v>4231</v>
      </c>
      <c r="H17" s="340">
        <v>3855</v>
      </c>
      <c r="I17" s="339">
        <v>56</v>
      </c>
      <c r="J17" s="338">
        <v>320</v>
      </c>
      <c r="K17" s="332"/>
    </row>
    <row r="18" spans="1:19" s="331" customFormat="1" ht="14.25" customHeight="1">
      <c r="A18" s="337" t="s">
        <v>0</v>
      </c>
      <c r="B18" s="335">
        <f t="shared" ref="B18:J18" si="3">SUM(B19:B28)</f>
        <v>15281</v>
      </c>
      <c r="C18" s="336">
        <f t="shared" si="3"/>
        <v>12442</v>
      </c>
      <c r="D18" s="334">
        <f t="shared" si="3"/>
        <v>8104</v>
      </c>
      <c r="E18" s="334">
        <f t="shared" si="3"/>
        <v>126</v>
      </c>
      <c r="F18" s="333">
        <f t="shared" si="3"/>
        <v>4212</v>
      </c>
      <c r="G18" s="334">
        <f t="shared" si="3"/>
        <v>2839</v>
      </c>
      <c r="H18" s="335">
        <f t="shared" si="3"/>
        <v>2581</v>
      </c>
      <c r="I18" s="334">
        <f t="shared" si="3"/>
        <v>2</v>
      </c>
      <c r="J18" s="333">
        <f t="shared" si="3"/>
        <v>256</v>
      </c>
      <c r="K18" s="332"/>
    </row>
    <row r="19" spans="1:19" s="313" customFormat="1">
      <c r="A19" s="330" t="s">
        <v>426</v>
      </c>
      <c r="B19" s="328">
        <f t="shared" ref="B19:B28" si="4">(C19+G19)</f>
        <v>8907</v>
      </c>
      <c r="C19" s="329">
        <f>D19+E19+F19</f>
        <v>6366</v>
      </c>
      <c r="D19" s="328">
        <v>6291</v>
      </c>
      <c r="E19" s="327">
        <v>29</v>
      </c>
      <c r="F19" s="326">
        <v>46</v>
      </c>
      <c r="G19" s="314">
        <f t="shared" ref="G19:G28" si="5">H19+I19+J19</f>
        <v>2541</v>
      </c>
      <c r="H19" s="328">
        <v>2533</v>
      </c>
      <c r="I19" s="327">
        <v>1</v>
      </c>
      <c r="J19" s="326">
        <v>7</v>
      </c>
      <c r="K19" s="314"/>
    </row>
    <row r="20" spans="1:19" s="313" customFormat="1">
      <c r="A20" s="330" t="s">
        <v>425</v>
      </c>
      <c r="B20" s="328">
        <f t="shared" si="4"/>
        <v>717</v>
      </c>
      <c r="C20" s="329">
        <f t="shared" ref="C20:C28" si="6">SUM(D20:F20)</f>
        <v>708</v>
      </c>
      <c r="D20" s="328">
        <v>707</v>
      </c>
      <c r="E20" s="327">
        <v>0</v>
      </c>
      <c r="F20" s="326">
        <v>1</v>
      </c>
      <c r="G20" s="314">
        <f t="shared" si="5"/>
        <v>9</v>
      </c>
      <c r="H20" s="328">
        <v>9</v>
      </c>
      <c r="I20" s="327">
        <v>0</v>
      </c>
      <c r="J20" s="326">
        <v>0</v>
      </c>
      <c r="K20" s="314"/>
    </row>
    <row r="21" spans="1:19" s="313" customFormat="1">
      <c r="A21" s="330" t="s">
        <v>424</v>
      </c>
      <c r="B21" s="328">
        <f t="shared" si="4"/>
        <v>2717</v>
      </c>
      <c r="C21" s="329">
        <f t="shared" si="6"/>
        <v>2675</v>
      </c>
      <c r="D21" s="328">
        <v>0</v>
      </c>
      <c r="E21" s="327">
        <v>2</v>
      </c>
      <c r="F21" s="326">
        <v>2673</v>
      </c>
      <c r="G21" s="314">
        <f t="shared" si="5"/>
        <v>42</v>
      </c>
      <c r="H21" s="328">
        <v>0</v>
      </c>
      <c r="I21" s="327">
        <v>0</v>
      </c>
      <c r="J21" s="326">
        <v>42</v>
      </c>
      <c r="K21" s="314"/>
    </row>
    <row r="22" spans="1:19" s="313" customFormat="1">
      <c r="A22" s="330" t="s">
        <v>423</v>
      </c>
      <c r="B22" s="328">
        <f t="shared" si="4"/>
        <v>202</v>
      </c>
      <c r="C22" s="329">
        <f t="shared" si="6"/>
        <v>187</v>
      </c>
      <c r="D22" s="328">
        <v>0</v>
      </c>
      <c r="E22" s="327">
        <v>0</v>
      </c>
      <c r="F22" s="326">
        <v>187</v>
      </c>
      <c r="G22" s="314">
        <f t="shared" si="5"/>
        <v>15</v>
      </c>
      <c r="H22" s="328">
        <v>0</v>
      </c>
      <c r="I22" s="327">
        <v>0</v>
      </c>
      <c r="J22" s="326">
        <v>15</v>
      </c>
      <c r="K22" s="314"/>
    </row>
    <row r="23" spans="1:19" s="313" customFormat="1">
      <c r="A23" s="330" t="s">
        <v>422</v>
      </c>
      <c r="B23" s="328">
        <f t="shared" si="4"/>
        <v>434</v>
      </c>
      <c r="C23" s="329">
        <f t="shared" si="6"/>
        <v>396</v>
      </c>
      <c r="D23" s="328">
        <v>228</v>
      </c>
      <c r="E23" s="327">
        <v>29</v>
      </c>
      <c r="F23" s="326">
        <v>139</v>
      </c>
      <c r="G23" s="314">
        <f t="shared" si="5"/>
        <v>38</v>
      </c>
      <c r="H23" s="328">
        <v>37</v>
      </c>
      <c r="I23" s="327">
        <v>1</v>
      </c>
      <c r="J23" s="326">
        <v>0</v>
      </c>
      <c r="K23" s="314"/>
    </row>
    <row r="24" spans="1:19" s="313" customFormat="1">
      <c r="A24" s="330" t="s">
        <v>421</v>
      </c>
      <c r="B24" s="328">
        <f t="shared" si="4"/>
        <v>1352</v>
      </c>
      <c r="C24" s="329">
        <f t="shared" si="6"/>
        <v>1160</v>
      </c>
      <c r="D24" s="328">
        <v>0</v>
      </c>
      <c r="E24" s="327">
        <v>1</v>
      </c>
      <c r="F24" s="326">
        <v>1159</v>
      </c>
      <c r="G24" s="314">
        <f t="shared" si="5"/>
        <v>192</v>
      </c>
      <c r="H24" s="328">
        <v>0</v>
      </c>
      <c r="I24" s="327">
        <v>0</v>
      </c>
      <c r="J24" s="326">
        <v>192</v>
      </c>
      <c r="K24" s="314"/>
    </row>
    <row r="25" spans="1:19" s="313" customFormat="1">
      <c r="A25" s="330" t="s">
        <v>97</v>
      </c>
      <c r="B25" s="328">
        <f t="shared" si="4"/>
        <v>923</v>
      </c>
      <c r="C25" s="329">
        <f t="shared" si="6"/>
        <v>922</v>
      </c>
      <c r="D25" s="328">
        <v>868</v>
      </c>
      <c r="E25" s="327">
        <v>47</v>
      </c>
      <c r="F25" s="326">
        <v>7</v>
      </c>
      <c r="G25" s="314">
        <f t="shared" si="5"/>
        <v>1</v>
      </c>
      <c r="H25" s="328">
        <v>1</v>
      </c>
      <c r="I25" s="327">
        <v>0</v>
      </c>
      <c r="J25" s="326">
        <v>0</v>
      </c>
      <c r="K25" s="314"/>
    </row>
    <row r="26" spans="1:19" s="313" customFormat="1">
      <c r="A26" s="330" t="s">
        <v>420</v>
      </c>
      <c r="B26" s="328">
        <f t="shared" si="4"/>
        <v>0</v>
      </c>
      <c r="C26" s="329">
        <f t="shared" si="6"/>
        <v>0</v>
      </c>
      <c r="D26" s="328">
        <v>0</v>
      </c>
      <c r="E26" s="327">
        <v>0</v>
      </c>
      <c r="F26" s="326">
        <v>0</v>
      </c>
      <c r="G26" s="314">
        <f t="shared" si="5"/>
        <v>0</v>
      </c>
      <c r="H26" s="328">
        <v>0</v>
      </c>
      <c r="I26" s="327">
        <v>0</v>
      </c>
      <c r="J26" s="326">
        <v>0</v>
      </c>
      <c r="K26" s="314"/>
    </row>
    <row r="27" spans="1:19" s="313" customFormat="1">
      <c r="A27" s="330" t="s">
        <v>183</v>
      </c>
      <c r="B27" s="328">
        <f t="shared" si="4"/>
        <v>0</v>
      </c>
      <c r="C27" s="329">
        <f t="shared" si="6"/>
        <v>0</v>
      </c>
      <c r="D27" s="328">
        <v>0</v>
      </c>
      <c r="E27" s="327">
        <v>0</v>
      </c>
      <c r="F27" s="326">
        <v>0</v>
      </c>
      <c r="G27" s="314">
        <f t="shared" si="5"/>
        <v>0</v>
      </c>
      <c r="H27" s="328">
        <v>0</v>
      </c>
      <c r="I27" s="327">
        <v>0</v>
      </c>
      <c r="J27" s="326">
        <v>0</v>
      </c>
      <c r="K27" s="314"/>
      <c r="M27" s="316"/>
      <c r="O27" s="316"/>
      <c r="Q27" s="316"/>
    </row>
    <row r="28" spans="1:19" s="313" customFormat="1">
      <c r="A28" s="325" t="s">
        <v>180</v>
      </c>
      <c r="B28" s="323">
        <f t="shared" si="4"/>
        <v>29</v>
      </c>
      <c r="C28" s="324">
        <f t="shared" si="6"/>
        <v>28</v>
      </c>
      <c r="D28" s="322">
        <v>10</v>
      </c>
      <c r="E28" s="321">
        <v>18</v>
      </c>
      <c r="F28" s="320">
        <v>0</v>
      </c>
      <c r="G28" s="323">
        <f t="shared" si="5"/>
        <v>1</v>
      </c>
      <c r="H28" s="322">
        <v>1</v>
      </c>
      <c r="I28" s="321">
        <v>0</v>
      </c>
      <c r="J28" s="320">
        <v>0</v>
      </c>
      <c r="K28" s="314"/>
      <c r="L28" s="317"/>
      <c r="M28" s="317"/>
      <c r="N28" s="317"/>
      <c r="O28" s="317"/>
      <c r="P28" s="317"/>
      <c r="Q28" s="317"/>
      <c r="R28" s="317"/>
      <c r="S28" s="317"/>
    </row>
    <row r="29" spans="1:19" s="313" customFormat="1">
      <c r="A29" s="316"/>
      <c r="B29" s="314"/>
      <c r="C29" s="314"/>
      <c r="D29" s="314"/>
      <c r="E29" s="314"/>
      <c r="F29" s="314"/>
      <c r="G29" s="314"/>
      <c r="H29" s="314"/>
      <c r="I29" s="314"/>
      <c r="J29" s="314"/>
      <c r="K29" s="314"/>
      <c r="L29" s="317"/>
      <c r="M29" s="317"/>
      <c r="N29" s="317"/>
      <c r="O29" s="317"/>
      <c r="P29" s="317"/>
      <c r="Q29" s="317"/>
      <c r="R29" s="317"/>
      <c r="S29" s="317"/>
    </row>
    <row r="30" spans="1:19" s="313" customFormat="1" ht="12.6">
      <c r="A30" s="319" t="s">
        <v>419</v>
      </c>
      <c r="B30" s="314"/>
      <c r="C30" s="314"/>
      <c r="D30" s="318"/>
      <c r="E30" s="318"/>
      <c r="F30" s="318"/>
      <c r="G30" s="318"/>
      <c r="H30" s="318"/>
      <c r="I30" s="318"/>
      <c r="J30" s="318"/>
      <c r="K30" s="314"/>
    </row>
    <row r="31" spans="1:19" s="313" customFormat="1">
      <c r="A31" s="316" t="s">
        <v>418</v>
      </c>
      <c r="M31" s="316"/>
      <c r="O31" s="316"/>
      <c r="Q31" s="316"/>
    </row>
    <row r="32" spans="1:19" s="313" customFormat="1">
      <c r="A32" s="316" t="s">
        <v>417</v>
      </c>
      <c r="L32" s="317"/>
      <c r="M32" s="317"/>
      <c r="N32" s="317"/>
      <c r="O32" s="317"/>
      <c r="P32" s="317"/>
      <c r="Q32" s="317"/>
      <c r="R32" s="317"/>
      <c r="S32" s="317"/>
    </row>
    <row r="33" spans="1:10" s="313" customFormat="1">
      <c r="A33" s="316" t="s">
        <v>416</v>
      </c>
    </row>
    <row r="34" spans="1:10" s="313" customFormat="1">
      <c r="A34" s="316" t="s">
        <v>415</v>
      </c>
    </row>
    <row r="35" spans="1:10" s="313" customFormat="1">
      <c r="A35" s="316" t="s">
        <v>414</v>
      </c>
    </row>
    <row r="36" spans="1:10" s="313" customFormat="1">
      <c r="A36" s="316" t="s">
        <v>413</v>
      </c>
    </row>
    <row r="37" spans="1:10" s="313" customFormat="1">
      <c r="A37" s="316" t="s">
        <v>412</v>
      </c>
    </row>
    <row r="38" spans="1:10" s="313" customFormat="1" ht="11.4">
      <c r="A38" s="315" t="s">
        <v>411</v>
      </c>
    </row>
    <row r="39" spans="1:10" s="313" customFormat="1"/>
    <row r="40" spans="1:10">
      <c r="A40" s="313"/>
      <c r="B40" s="314"/>
      <c r="C40" s="314"/>
      <c r="D40" s="314"/>
      <c r="E40" s="314"/>
      <c r="F40" s="314"/>
      <c r="G40" s="314"/>
      <c r="H40" s="314"/>
      <c r="I40" s="314"/>
      <c r="J40" s="314"/>
    </row>
    <row r="41" spans="1:10">
      <c r="A41" s="313"/>
      <c r="B41" s="313"/>
    </row>
    <row r="42" spans="1:10">
      <c r="A42" s="313"/>
      <c r="B42" s="313"/>
    </row>
    <row r="43" spans="1:10">
      <c r="A43" s="313"/>
      <c r="B43" s="313"/>
    </row>
    <row r="44" spans="1:10">
      <c r="B44" s="313"/>
    </row>
    <row r="45" spans="1:10">
      <c r="B45" s="313"/>
    </row>
    <row r="46" spans="1:10">
      <c r="B46" s="313"/>
    </row>
    <row r="47" spans="1:10">
      <c r="B47" s="313"/>
    </row>
    <row r="48" spans="1:10">
      <c r="B48" s="313"/>
    </row>
    <row r="49" spans="2:2">
      <c r="B49" s="313"/>
    </row>
  </sheetData>
  <pageMargins left="0.5" right="0.35" top="1" bottom="1" header="0.5" footer="0.5"/>
  <pageSetup firstPageNumber="25" orientation="portrait" useFirstPageNumber="1" horizontalDpi="4294967292" verticalDpi="300" r:id="rId1"/>
  <headerFooter alignWithMargins="0">
    <oddFooter>&amp;C&amp;"Times New Roman,Regular"&amp;P of 31</oddFooter>
  </headerFooter>
  <ignoredErrors>
    <ignoredError sqref="D7:F7 H7:J7" formulaRange="1"/>
    <ignoredError sqref="B18:G18" formula="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5"/>
  <sheetViews>
    <sheetView showGridLines="0" zoomScaleNormal="100" workbookViewId="0">
      <selection activeCell="R1" sqref="R1"/>
    </sheetView>
  </sheetViews>
  <sheetFormatPr defaultColWidth="9.33203125" defaultRowHeight="10.199999999999999"/>
  <cols>
    <col min="1" max="1" width="21.109375" style="1" customWidth="1"/>
    <col min="2" max="9" width="8.44140625" style="1" customWidth="1"/>
    <col min="10" max="10" width="8.44140625" style="7" customWidth="1"/>
    <col min="11" max="11" width="8.44140625" style="1" customWidth="1"/>
    <col min="12" max="12" width="8.44140625" style="2" hidden="1" customWidth="1"/>
    <col min="13" max="13" width="8.44140625" style="1" hidden="1" customWidth="1"/>
    <col min="14" max="14" width="8.44140625" style="2" hidden="1" customWidth="1"/>
    <col min="15" max="16" width="10.33203125" style="1" hidden="1" customWidth="1"/>
    <col min="17" max="16384" width="9.33203125" style="7"/>
  </cols>
  <sheetData>
    <row r="1" spans="1:31">
      <c r="A1" s="35" t="s">
        <v>16</v>
      </c>
      <c r="B1" s="35"/>
      <c r="C1" s="35"/>
      <c r="D1" s="35"/>
      <c r="E1" s="35"/>
      <c r="F1" s="35"/>
      <c r="G1" s="35"/>
      <c r="H1" s="35"/>
      <c r="I1" s="35"/>
      <c r="J1" s="48"/>
      <c r="K1" s="32"/>
      <c r="L1" s="33"/>
      <c r="M1" s="32"/>
      <c r="N1" s="33"/>
      <c r="O1" s="32"/>
      <c r="P1" s="32"/>
    </row>
    <row r="2" spans="1:31" ht="13.5" customHeight="1">
      <c r="A2" s="35" t="s">
        <v>15</v>
      </c>
      <c r="B2" s="35"/>
      <c r="C2" s="35"/>
      <c r="D2" s="35"/>
      <c r="E2" s="35"/>
      <c r="F2" s="35"/>
      <c r="G2" s="35"/>
      <c r="H2" s="35"/>
      <c r="I2" s="35"/>
      <c r="J2" s="48"/>
      <c r="K2" s="32"/>
      <c r="L2" s="33"/>
      <c r="M2" s="32"/>
      <c r="N2" s="33"/>
      <c r="O2" s="32"/>
      <c r="P2" s="32"/>
    </row>
    <row r="3" spans="1:31">
      <c r="A3" s="188" t="s">
        <v>126</v>
      </c>
      <c r="B3" s="35"/>
      <c r="C3" s="35"/>
      <c r="D3" s="35"/>
      <c r="E3" s="35"/>
      <c r="F3" s="35"/>
      <c r="G3" s="35"/>
      <c r="H3" s="35"/>
      <c r="I3" s="35"/>
      <c r="J3" s="48"/>
      <c r="K3" s="32"/>
      <c r="L3" s="33"/>
      <c r="M3" s="32"/>
      <c r="N3" s="33"/>
      <c r="O3" s="32"/>
      <c r="P3" s="32"/>
    </row>
    <row r="4" spans="1:31">
      <c r="A4" s="32"/>
      <c r="B4" s="32"/>
      <c r="C4" s="32"/>
      <c r="D4" s="32"/>
      <c r="E4" s="32"/>
      <c r="F4" s="32"/>
      <c r="G4" s="32"/>
      <c r="H4" s="32"/>
      <c r="I4" s="32"/>
      <c r="K4" s="32"/>
      <c r="L4" s="33"/>
      <c r="M4" s="32"/>
      <c r="N4" s="33"/>
      <c r="O4" s="32"/>
      <c r="P4" s="32"/>
    </row>
    <row r="5" spans="1:31" ht="13.5" customHeight="1">
      <c r="A5" s="31" t="s">
        <v>9</v>
      </c>
      <c r="B5" s="47">
        <v>2015</v>
      </c>
      <c r="C5" s="47">
        <v>2014</v>
      </c>
      <c r="D5" s="47">
        <v>2013</v>
      </c>
      <c r="E5" s="47">
        <v>2012</v>
      </c>
      <c r="F5" s="47">
        <v>2011</v>
      </c>
      <c r="G5" s="47">
        <v>2010</v>
      </c>
      <c r="H5" s="47">
        <v>2009</v>
      </c>
      <c r="I5" s="47">
        <v>2008</v>
      </c>
      <c r="J5" s="47">
        <v>2007</v>
      </c>
      <c r="K5" s="47">
        <v>2006</v>
      </c>
      <c r="L5" s="47">
        <v>2005</v>
      </c>
      <c r="M5" s="47">
        <v>2004</v>
      </c>
      <c r="N5" s="47">
        <v>2003</v>
      </c>
      <c r="O5" s="47">
        <v>2002</v>
      </c>
      <c r="P5" s="47">
        <v>2001</v>
      </c>
      <c r="Q5" s="46"/>
    </row>
    <row r="6" spans="1:31" ht="21" customHeight="1">
      <c r="A6" s="27" t="s">
        <v>1</v>
      </c>
      <c r="B6" s="21">
        <f>SUM(B7:B15)</f>
        <v>590039</v>
      </c>
      <c r="C6" s="21">
        <f>SUM(C7:C15)</f>
        <v>593499</v>
      </c>
      <c r="D6" s="21">
        <f>SUM(D7:D15)</f>
        <v>599086</v>
      </c>
      <c r="E6" s="21">
        <f>SUM(E7:E15)</f>
        <v>610576</v>
      </c>
      <c r="F6" s="21">
        <f t="shared" ref="F6:P6" si="0">SUM(F7:F15)</f>
        <v>617128</v>
      </c>
      <c r="G6" s="21">
        <f t="shared" si="0"/>
        <v>627588</v>
      </c>
      <c r="H6" s="21">
        <f t="shared" si="0"/>
        <v>594285</v>
      </c>
      <c r="I6" s="21">
        <f t="shared" si="0"/>
        <v>613746</v>
      </c>
      <c r="J6" s="21">
        <f t="shared" si="0"/>
        <v>590349</v>
      </c>
      <c r="K6" s="21">
        <f t="shared" si="0"/>
        <v>597109</v>
      </c>
      <c r="L6" s="21">
        <f t="shared" si="0"/>
        <v>609737</v>
      </c>
      <c r="M6" s="21">
        <f t="shared" si="0"/>
        <v>618633</v>
      </c>
      <c r="N6" s="21">
        <f t="shared" si="0"/>
        <v>625011</v>
      </c>
      <c r="O6" s="21">
        <f t="shared" si="0"/>
        <v>631762</v>
      </c>
      <c r="P6" s="21">
        <f t="shared" si="0"/>
        <v>612274</v>
      </c>
    </row>
    <row r="7" spans="1:31">
      <c r="A7" s="210" t="s">
        <v>187</v>
      </c>
      <c r="B7" s="41">
        <v>122729</v>
      </c>
      <c r="C7" s="41">
        <v>120546</v>
      </c>
      <c r="D7" s="41">
        <v>120285</v>
      </c>
      <c r="E7" s="41">
        <v>119946</v>
      </c>
      <c r="F7" s="41">
        <v>118657</v>
      </c>
      <c r="G7" s="41">
        <v>119119</v>
      </c>
      <c r="H7" s="41">
        <v>72280</v>
      </c>
      <c r="I7" s="41">
        <v>80989</v>
      </c>
      <c r="J7" s="41">
        <v>84339</v>
      </c>
      <c r="K7" s="41">
        <v>84866</v>
      </c>
      <c r="L7" s="41">
        <v>87213</v>
      </c>
      <c r="M7" s="41">
        <v>87910</v>
      </c>
      <c r="N7" s="41">
        <v>87296</v>
      </c>
      <c r="O7" s="41">
        <v>85991</v>
      </c>
      <c r="P7" s="41">
        <v>86731</v>
      </c>
      <c r="Q7" s="38"/>
    </row>
    <row r="8" spans="1:31">
      <c r="A8" s="210" t="s">
        <v>188</v>
      </c>
      <c r="B8" s="41">
        <v>190</v>
      </c>
      <c r="C8" s="41">
        <v>220</v>
      </c>
      <c r="D8" s="41">
        <v>238</v>
      </c>
      <c r="E8" s="41">
        <v>218</v>
      </c>
      <c r="F8" s="41">
        <v>227</v>
      </c>
      <c r="G8" s="41">
        <v>212</v>
      </c>
      <c r="H8" s="41">
        <v>234</v>
      </c>
      <c r="I8" s="41">
        <v>252</v>
      </c>
      <c r="J8" s="41">
        <v>239</v>
      </c>
      <c r="K8" s="41">
        <v>239</v>
      </c>
      <c r="L8" s="41">
        <v>278</v>
      </c>
      <c r="M8" s="41">
        <v>291</v>
      </c>
      <c r="N8" s="41">
        <v>310</v>
      </c>
      <c r="O8" s="41">
        <v>317</v>
      </c>
      <c r="P8" s="41">
        <v>316</v>
      </c>
      <c r="Q8" s="38"/>
      <c r="R8" s="45"/>
      <c r="S8" s="45"/>
      <c r="T8" s="45"/>
      <c r="U8" s="45"/>
      <c r="V8" s="45"/>
      <c r="W8" s="45"/>
      <c r="X8" s="45"/>
      <c r="Y8" s="45"/>
      <c r="Z8" s="45"/>
      <c r="AA8" s="45"/>
      <c r="AB8" s="45"/>
      <c r="AC8" s="45"/>
      <c r="AD8" s="45"/>
      <c r="AE8" s="45"/>
    </row>
    <row r="9" spans="1:31">
      <c r="A9" s="210" t="s">
        <v>40</v>
      </c>
      <c r="B9" s="41">
        <v>5482</v>
      </c>
      <c r="C9" s="41">
        <v>5157</v>
      </c>
      <c r="D9" s="41">
        <v>4824</v>
      </c>
      <c r="E9" s="41">
        <v>4493</v>
      </c>
      <c r="F9" s="41">
        <v>4066</v>
      </c>
      <c r="G9" s="41">
        <v>3682</v>
      </c>
      <c r="H9" s="41">
        <v>3248</v>
      </c>
      <c r="I9" s="41">
        <v>2623</v>
      </c>
      <c r="J9" s="41">
        <v>2031</v>
      </c>
      <c r="K9" s="41">
        <v>939</v>
      </c>
      <c r="L9" s="41">
        <v>134</v>
      </c>
      <c r="M9" s="18" t="s">
        <v>7</v>
      </c>
      <c r="N9" s="18" t="s">
        <v>7</v>
      </c>
      <c r="O9" s="18" t="s">
        <v>7</v>
      </c>
      <c r="P9" s="18" t="s">
        <v>7</v>
      </c>
      <c r="Q9" s="40"/>
    </row>
    <row r="10" spans="1:31">
      <c r="A10" s="210" t="s">
        <v>116</v>
      </c>
      <c r="B10" s="41"/>
      <c r="C10" s="41"/>
      <c r="D10" s="41"/>
      <c r="E10" s="41"/>
      <c r="F10" s="41"/>
      <c r="G10" s="41"/>
      <c r="H10" s="41"/>
      <c r="I10" s="41"/>
      <c r="J10" s="44"/>
      <c r="K10" s="41"/>
      <c r="L10" s="41"/>
      <c r="M10" s="41"/>
      <c r="N10" s="41"/>
      <c r="O10" s="41"/>
      <c r="P10" s="41"/>
      <c r="Q10" s="38"/>
    </row>
    <row r="11" spans="1:31">
      <c r="A11" s="211" t="s">
        <v>189</v>
      </c>
      <c r="B11" s="41">
        <v>170718</v>
      </c>
      <c r="C11" s="41">
        <v>174883</v>
      </c>
      <c r="D11" s="41">
        <v>180214</v>
      </c>
      <c r="E11" s="41">
        <v>188001</v>
      </c>
      <c r="F11" s="41">
        <v>194441</v>
      </c>
      <c r="G11" s="41">
        <v>202020</v>
      </c>
      <c r="H11" s="41">
        <v>211619</v>
      </c>
      <c r="I11" s="41">
        <v>222596</v>
      </c>
      <c r="J11" s="41">
        <v>211096</v>
      </c>
      <c r="K11" s="41">
        <v>219233</v>
      </c>
      <c r="L11" s="41">
        <v>228619</v>
      </c>
      <c r="M11" s="41">
        <v>235994</v>
      </c>
      <c r="N11" s="41">
        <v>241045</v>
      </c>
      <c r="O11" s="41">
        <v>245230</v>
      </c>
      <c r="P11" s="41">
        <v>243823</v>
      </c>
      <c r="Q11" s="38"/>
    </row>
    <row r="12" spans="1:31">
      <c r="A12" s="211" t="s">
        <v>190</v>
      </c>
      <c r="B12" s="41">
        <v>101164</v>
      </c>
      <c r="C12" s="41">
        <v>104322</v>
      </c>
      <c r="D12" s="41">
        <v>108206</v>
      </c>
      <c r="E12" s="41">
        <v>116400</v>
      </c>
      <c r="F12" s="41">
        <v>120865</v>
      </c>
      <c r="G12" s="41">
        <v>123705</v>
      </c>
      <c r="H12" s="41">
        <v>125738</v>
      </c>
      <c r="I12" s="41">
        <v>124746</v>
      </c>
      <c r="J12" s="41">
        <v>115127</v>
      </c>
      <c r="K12" s="41">
        <v>117610</v>
      </c>
      <c r="L12" s="41">
        <v>120614</v>
      </c>
      <c r="M12" s="41">
        <v>122592</v>
      </c>
      <c r="N12" s="41">
        <v>123990</v>
      </c>
      <c r="O12" s="41">
        <v>125920</v>
      </c>
      <c r="P12" s="41">
        <v>120502</v>
      </c>
      <c r="Q12" s="38"/>
    </row>
    <row r="13" spans="1:31">
      <c r="A13" s="211" t="s">
        <v>191</v>
      </c>
      <c r="B13" s="41">
        <v>154730</v>
      </c>
      <c r="C13" s="41">
        <v>152933</v>
      </c>
      <c r="D13" s="41">
        <v>149824</v>
      </c>
      <c r="E13" s="41">
        <v>145590</v>
      </c>
      <c r="F13" s="41">
        <v>142511</v>
      </c>
      <c r="G13" s="41">
        <v>142198</v>
      </c>
      <c r="H13" s="41">
        <v>144600</v>
      </c>
      <c r="I13" s="41">
        <v>146838</v>
      </c>
      <c r="J13" s="41">
        <v>143953</v>
      </c>
      <c r="K13" s="41">
        <v>141935</v>
      </c>
      <c r="L13" s="41">
        <v>141992</v>
      </c>
      <c r="M13" s="41">
        <v>142160</v>
      </c>
      <c r="N13" s="41">
        <v>143504</v>
      </c>
      <c r="O13" s="41">
        <v>144708</v>
      </c>
      <c r="P13" s="41">
        <v>144702</v>
      </c>
      <c r="Q13" s="38"/>
    </row>
    <row r="14" spans="1:31">
      <c r="A14" s="210" t="s">
        <v>192</v>
      </c>
      <c r="B14" s="41">
        <v>15566</v>
      </c>
      <c r="C14" s="41">
        <v>15511</v>
      </c>
      <c r="D14" s="41">
        <v>15114</v>
      </c>
      <c r="E14" s="41">
        <v>15126</v>
      </c>
      <c r="F14" s="41">
        <v>15220</v>
      </c>
      <c r="G14" s="41">
        <v>15377</v>
      </c>
      <c r="H14" s="41">
        <v>15298</v>
      </c>
      <c r="I14" s="41">
        <v>14647</v>
      </c>
      <c r="J14" s="41">
        <v>12290</v>
      </c>
      <c r="K14" s="41">
        <v>10690</v>
      </c>
      <c r="L14" s="41">
        <v>9518</v>
      </c>
      <c r="M14" s="41">
        <v>8586</v>
      </c>
      <c r="N14" s="41">
        <v>7916</v>
      </c>
      <c r="O14" s="41">
        <v>7770</v>
      </c>
      <c r="P14" s="41">
        <v>7727</v>
      </c>
      <c r="Q14" s="38"/>
    </row>
    <row r="15" spans="1:31">
      <c r="A15" s="210" t="s">
        <v>193</v>
      </c>
      <c r="B15" s="41">
        <v>19460</v>
      </c>
      <c r="C15" s="41">
        <v>19927</v>
      </c>
      <c r="D15" s="41">
        <v>20381</v>
      </c>
      <c r="E15" s="41">
        <v>20802</v>
      </c>
      <c r="F15" s="41">
        <v>21141</v>
      </c>
      <c r="G15" s="41">
        <v>21275</v>
      </c>
      <c r="H15" s="41">
        <v>21268</v>
      </c>
      <c r="I15" s="41">
        <v>21055</v>
      </c>
      <c r="J15" s="41">
        <v>21274</v>
      </c>
      <c r="K15" s="41">
        <v>21597</v>
      </c>
      <c r="L15" s="41">
        <v>21369</v>
      </c>
      <c r="M15" s="41">
        <v>21100</v>
      </c>
      <c r="N15" s="41">
        <v>20950</v>
      </c>
      <c r="O15" s="41">
        <v>21826</v>
      </c>
      <c r="P15" s="41">
        <v>8473</v>
      </c>
      <c r="Q15" s="38"/>
    </row>
    <row r="16" spans="1:31" ht="22.5" customHeight="1">
      <c r="A16" s="208" t="s">
        <v>185</v>
      </c>
      <c r="B16" s="207">
        <v>102628</v>
      </c>
      <c r="C16" s="207">
        <v>100993</v>
      </c>
      <c r="D16" s="21">
        <v>98842</v>
      </c>
      <c r="E16" s="21">
        <v>98328</v>
      </c>
      <c r="F16" s="21">
        <v>97409</v>
      </c>
      <c r="G16" s="21">
        <v>96473</v>
      </c>
      <c r="H16" s="21">
        <v>94863</v>
      </c>
      <c r="I16" s="21">
        <v>93202</v>
      </c>
      <c r="J16" s="21">
        <v>92175</v>
      </c>
      <c r="K16" s="21">
        <v>91343</v>
      </c>
      <c r="L16" s="21">
        <v>90555</v>
      </c>
      <c r="M16" s="21">
        <v>89596</v>
      </c>
      <c r="N16" s="21">
        <v>87816</v>
      </c>
      <c r="O16" s="21">
        <v>86089</v>
      </c>
      <c r="P16" s="21">
        <v>82875</v>
      </c>
      <c r="Q16" s="42"/>
    </row>
    <row r="17" spans="1:17">
      <c r="A17" s="151" t="s">
        <v>127</v>
      </c>
      <c r="B17" s="43">
        <v>304329</v>
      </c>
      <c r="C17" s="43">
        <v>306066</v>
      </c>
      <c r="D17" s="43">
        <v>307120</v>
      </c>
      <c r="E17" s="43">
        <v>311952</v>
      </c>
      <c r="F17" s="43">
        <v>314122</v>
      </c>
      <c r="G17" s="43">
        <v>318001</v>
      </c>
      <c r="H17" s="43">
        <v>323495</v>
      </c>
      <c r="I17" s="43">
        <v>325247</v>
      </c>
      <c r="J17" s="43">
        <v>309865</v>
      </c>
      <c r="K17" s="43">
        <v>309333</v>
      </c>
      <c r="L17" s="43">
        <v>311828</v>
      </c>
      <c r="M17" s="43">
        <v>313545</v>
      </c>
      <c r="N17" s="43">
        <v>315413</v>
      </c>
      <c r="O17" s="43">
        <v>317389</v>
      </c>
      <c r="P17" s="43">
        <v>315276</v>
      </c>
      <c r="Q17" s="42"/>
    </row>
    <row r="18" spans="1:17" ht="21.75" customHeight="1">
      <c r="A18" s="150" t="s">
        <v>128</v>
      </c>
      <c r="B18" s="21">
        <f>SUM(B19:B26)</f>
        <v>728329</v>
      </c>
      <c r="C18" s="21">
        <f>SUM(C19:C26)</f>
        <v>717399</v>
      </c>
      <c r="D18" s="21">
        <f>SUM(D19:D26)</f>
        <v>707155</v>
      </c>
      <c r="E18" s="21">
        <f>SUM(E19:E26)</f>
        <v>701291</v>
      </c>
      <c r="F18" s="21">
        <f t="shared" ref="F18:P18" si="1">SUM(F19:F26)</f>
        <v>695515</v>
      </c>
      <c r="G18" s="21">
        <f t="shared" si="1"/>
        <v>686717</v>
      </c>
      <c r="H18" s="21">
        <f t="shared" si="1"/>
        <v>682315</v>
      </c>
      <c r="I18" s="21">
        <f t="shared" si="1"/>
        <v>678181</v>
      </c>
      <c r="J18" s="21">
        <f t="shared" si="1"/>
        <v>666559</v>
      </c>
      <c r="K18" s="21">
        <f t="shared" si="1"/>
        <v>656227</v>
      </c>
      <c r="L18" s="21">
        <f t="shared" si="1"/>
        <v>644016</v>
      </c>
      <c r="M18" s="21">
        <f t="shared" si="1"/>
        <v>515293</v>
      </c>
      <c r="N18" s="21">
        <f t="shared" si="1"/>
        <v>509835</v>
      </c>
      <c r="O18" s="21">
        <f t="shared" si="1"/>
        <v>515570</v>
      </c>
      <c r="P18" s="21">
        <f t="shared" si="1"/>
        <v>513100</v>
      </c>
      <c r="Q18" s="20"/>
    </row>
    <row r="19" spans="1:17">
      <c r="A19" s="212" t="s">
        <v>194</v>
      </c>
      <c r="B19" s="41">
        <v>342528</v>
      </c>
      <c r="C19" s="41">
        <v>341409</v>
      </c>
      <c r="D19" s="41">
        <v>338844</v>
      </c>
      <c r="E19" s="41">
        <v>337775</v>
      </c>
      <c r="F19" s="41">
        <v>335431</v>
      </c>
      <c r="G19" s="41">
        <v>331989</v>
      </c>
      <c r="H19" s="41">
        <v>329027</v>
      </c>
      <c r="I19" s="41">
        <v>326276</v>
      </c>
      <c r="J19" s="41">
        <v>322852</v>
      </c>
      <c r="K19" s="41">
        <v>323097</v>
      </c>
      <c r="L19" s="41">
        <v>320293</v>
      </c>
      <c r="M19" s="41">
        <v>317111</v>
      </c>
      <c r="N19" s="41">
        <v>313032</v>
      </c>
      <c r="O19" s="41">
        <v>315928</v>
      </c>
      <c r="P19" s="41">
        <v>310850</v>
      </c>
      <c r="Q19" s="38"/>
    </row>
    <row r="20" spans="1:17">
      <c r="A20" s="212" t="s">
        <v>196</v>
      </c>
      <c r="B20" s="41">
        <v>39363</v>
      </c>
      <c r="C20" s="41">
        <v>39566</v>
      </c>
      <c r="D20" s="41">
        <v>39952</v>
      </c>
      <c r="E20" s="41">
        <v>40444</v>
      </c>
      <c r="F20" s="41">
        <v>40802</v>
      </c>
      <c r="G20" s="41">
        <v>41267</v>
      </c>
      <c r="H20" s="41">
        <v>41389</v>
      </c>
      <c r="I20" s="41">
        <v>41056</v>
      </c>
      <c r="J20" s="41">
        <v>40277</v>
      </c>
      <c r="K20" s="41">
        <v>40329</v>
      </c>
      <c r="L20" s="41">
        <v>40030</v>
      </c>
      <c r="M20" s="41">
        <v>39231</v>
      </c>
      <c r="N20" s="41">
        <v>37248</v>
      </c>
      <c r="O20" s="41">
        <v>37114</v>
      </c>
      <c r="P20" s="41">
        <v>40085</v>
      </c>
      <c r="Q20" s="38"/>
    </row>
    <row r="21" spans="1:17">
      <c r="A21" s="212" t="s">
        <v>197</v>
      </c>
      <c r="B21" s="41">
        <v>8846</v>
      </c>
      <c r="C21" s="41">
        <v>8702</v>
      </c>
      <c r="D21" s="41">
        <v>8491</v>
      </c>
      <c r="E21" s="41">
        <v>8474</v>
      </c>
      <c r="F21" s="41">
        <v>8491</v>
      </c>
      <c r="G21" s="41">
        <v>8407</v>
      </c>
      <c r="H21" s="41">
        <v>8362</v>
      </c>
      <c r="I21" s="41">
        <v>8248</v>
      </c>
      <c r="J21" s="41">
        <v>8186</v>
      </c>
      <c r="K21" s="41">
        <v>8252</v>
      </c>
      <c r="L21" s="41">
        <v>8150</v>
      </c>
      <c r="M21" s="41">
        <v>8011</v>
      </c>
      <c r="N21" s="41">
        <v>7883</v>
      </c>
      <c r="O21" s="41">
        <v>8063</v>
      </c>
      <c r="P21" s="41">
        <v>7927</v>
      </c>
      <c r="Q21" s="38"/>
    </row>
    <row r="22" spans="1:17">
      <c r="A22" s="212" t="s">
        <v>195</v>
      </c>
      <c r="B22" s="41">
        <v>70957</v>
      </c>
      <c r="C22" s="41">
        <v>71755</v>
      </c>
      <c r="D22" s="41">
        <v>72493</v>
      </c>
      <c r="E22" s="41">
        <v>73599</v>
      </c>
      <c r="F22" s="41">
        <v>74586</v>
      </c>
      <c r="G22" s="41">
        <v>75205</v>
      </c>
      <c r="H22" s="41">
        <v>75461</v>
      </c>
      <c r="I22" s="41">
        <v>74983</v>
      </c>
      <c r="J22" s="41">
        <v>74544</v>
      </c>
      <c r="K22" s="41">
        <v>74849</v>
      </c>
      <c r="L22" s="41">
        <v>74378</v>
      </c>
      <c r="M22" s="41">
        <v>73735</v>
      </c>
      <c r="N22" s="41">
        <v>72692</v>
      </c>
      <c r="O22" s="41">
        <v>73658</v>
      </c>
      <c r="P22" s="41">
        <v>72261</v>
      </c>
      <c r="Q22" s="38"/>
    </row>
    <row r="23" spans="1:17">
      <c r="A23" s="212" t="s">
        <v>198</v>
      </c>
      <c r="B23" s="41">
        <v>23754</v>
      </c>
      <c r="C23" s="41">
        <v>23113</v>
      </c>
      <c r="D23" s="41">
        <v>22401</v>
      </c>
      <c r="E23" s="41">
        <v>21862</v>
      </c>
      <c r="F23" s="41">
        <v>21363</v>
      </c>
      <c r="G23" s="41">
        <v>20691</v>
      </c>
      <c r="H23" s="41">
        <v>20132</v>
      </c>
      <c r="I23" s="41">
        <v>19590</v>
      </c>
      <c r="J23" s="41">
        <v>19043</v>
      </c>
      <c r="K23" s="41">
        <v>18610</v>
      </c>
      <c r="L23" s="41">
        <v>18079</v>
      </c>
      <c r="M23" s="41">
        <v>17493</v>
      </c>
      <c r="N23" s="41">
        <v>16955</v>
      </c>
      <c r="O23" s="41">
        <v>16695</v>
      </c>
      <c r="P23" s="41">
        <v>16070</v>
      </c>
      <c r="Q23" s="38"/>
    </row>
    <row r="24" spans="1:17">
      <c r="A24" s="210" t="s">
        <v>183</v>
      </c>
      <c r="B24" s="41">
        <v>102</v>
      </c>
      <c r="C24" s="41">
        <v>115</v>
      </c>
      <c r="D24" s="41">
        <v>126</v>
      </c>
      <c r="E24" s="41">
        <v>141</v>
      </c>
      <c r="F24" s="41">
        <v>146</v>
      </c>
      <c r="G24" s="41">
        <v>174</v>
      </c>
      <c r="H24" s="41">
        <v>181</v>
      </c>
      <c r="I24" s="41">
        <v>222</v>
      </c>
      <c r="J24" s="41">
        <v>250</v>
      </c>
      <c r="K24" s="41">
        <v>264</v>
      </c>
      <c r="L24" s="41">
        <v>298</v>
      </c>
      <c r="M24" s="41">
        <v>336</v>
      </c>
      <c r="N24" s="41">
        <v>382</v>
      </c>
      <c r="O24" s="41">
        <v>431</v>
      </c>
      <c r="P24" s="41">
        <v>509</v>
      </c>
      <c r="Q24" s="38"/>
    </row>
    <row r="25" spans="1:17">
      <c r="A25" s="210" t="s">
        <v>199</v>
      </c>
      <c r="B25" s="41">
        <v>200319</v>
      </c>
      <c r="C25" s="41">
        <v>188936</v>
      </c>
      <c r="D25" s="41">
        <v>179531</v>
      </c>
      <c r="E25" s="41">
        <v>172357</v>
      </c>
      <c r="F25" s="41">
        <v>167037</v>
      </c>
      <c r="G25" s="41">
        <v>159946</v>
      </c>
      <c r="H25" s="41">
        <v>156741</v>
      </c>
      <c r="I25" s="41">
        <v>154671</v>
      </c>
      <c r="J25" s="41">
        <v>147013</v>
      </c>
      <c r="K25" s="41">
        <v>134874</v>
      </c>
      <c r="L25" s="41">
        <v>125032</v>
      </c>
      <c r="M25" s="18" t="s">
        <v>7</v>
      </c>
      <c r="N25" s="18" t="s">
        <v>7</v>
      </c>
      <c r="O25" s="18" t="s">
        <v>7</v>
      </c>
      <c r="P25" s="18" t="s">
        <v>7</v>
      </c>
      <c r="Q25" s="40"/>
    </row>
    <row r="26" spans="1:17">
      <c r="A26" s="213" t="s">
        <v>180</v>
      </c>
      <c r="B26" s="39">
        <v>42460</v>
      </c>
      <c r="C26" s="39">
        <v>43803</v>
      </c>
      <c r="D26" s="39">
        <v>45317</v>
      </c>
      <c r="E26" s="39">
        <v>46639</v>
      </c>
      <c r="F26" s="39">
        <v>47659</v>
      </c>
      <c r="G26" s="39">
        <v>49038</v>
      </c>
      <c r="H26" s="39">
        <v>51022</v>
      </c>
      <c r="I26" s="39">
        <v>53135</v>
      </c>
      <c r="J26" s="39">
        <v>54394</v>
      </c>
      <c r="K26" s="39">
        <v>55952</v>
      </c>
      <c r="L26" s="39">
        <v>57756</v>
      </c>
      <c r="M26" s="39">
        <v>59376</v>
      </c>
      <c r="N26" s="39">
        <v>61643</v>
      </c>
      <c r="O26" s="39">
        <v>63681</v>
      </c>
      <c r="P26" s="39">
        <v>65398</v>
      </c>
      <c r="Q26" s="38"/>
    </row>
    <row r="27" spans="1:17">
      <c r="A27" s="5"/>
      <c r="B27" s="5"/>
      <c r="C27" s="5"/>
      <c r="D27" s="5"/>
      <c r="E27" s="5"/>
      <c r="F27" s="5"/>
      <c r="G27" s="5"/>
      <c r="H27" s="5"/>
      <c r="I27" s="14"/>
      <c r="J27" s="2"/>
      <c r="K27" s="2"/>
      <c r="M27" s="2"/>
      <c r="O27" s="2"/>
      <c r="P27" s="2"/>
      <c r="Q27" s="37"/>
    </row>
    <row r="28" spans="1:17">
      <c r="A28" s="12" t="s">
        <v>14</v>
      </c>
      <c r="B28" s="12"/>
      <c r="C28" s="12"/>
      <c r="D28" s="12"/>
      <c r="E28" s="12"/>
      <c r="F28" s="12"/>
      <c r="G28" s="12"/>
      <c r="H28" s="12"/>
      <c r="I28" s="12"/>
      <c r="O28" s="10"/>
      <c r="P28" s="10"/>
    </row>
    <row r="29" spans="1:17">
      <c r="A29" s="185" t="s">
        <v>125</v>
      </c>
      <c r="B29" s="11"/>
      <c r="C29" s="11"/>
      <c r="D29" s="11"/>
      <c r="E29" s="11"/>
      <c r="F29" s="11"/>
      <c r="G29" s="11"/>
      <c r="H29" s="11"/>
      <c r="I29" s="11"/>
      <c r="O29" s="10"/>
      <c r="P29" s="10"/>
    </row>
    <row r="30" spans="1:17">
      <c r="A30" s="185" t="s">
        <v>101</v>
      </c>
      <c r="B30" s="11"/>
      <c r="C30" s="11"/>
      <c r="D30" s="11"/>
      <c r="E30" s="11"/>
      <c r="F30" s="11"/>
      <c r="G30" s="11"/>
      <c r="H30" s="11"/>
      <c r="I30" s="11"/>
      <c r="K30" s="4"/>
      <c r="L30" s="9"/>
      <c r="M30" s="4"/>
      <c r="N30" s="9"/>
      <c r="O30" s="4"/>
      <c r="P30" s="4"/>
    </row>
    <row r="31" spans="1:17">
      <c r="A31" s="11" t="s">
        <v>145</v>
      </c>
      <c r="B31" s="36"/>
      <c r="C31" s="36"/>
      <c r="D31" s="36"/>
      <c r="E31" s="36"/>
      <c r="F31" s="36"/>
      <c r="G31" s="36"/>
      <c r="H31" s="36"/>
      <c r="I31" s="36"/>
      <c r="K31" s="4"/>
      <c r="L31" s="9"/>
      <c r="M31" s="4"/>
      <c r="N31" s="9"/>
      <c r="O31" s="4"/>
      <c r="P31" s="4"/>
    </row>
    <row r="32" spans="1:17">
      <c r="A32" s="11" t="s">
        <v>144</v>
      </c>
      <c r="B32" s="36"/>
      <c r="C32" s="36"/>
      <c r="D32" s="36"/>
      <c r="E32" s="36"/>
      <c r="F32" s="36"/>
      <c r="G32" s="36"/>
      <c r="H32" s="36"/>
      <c r="I32" s="36"/>
      <c r="K32" s="4"/>
      <c r="L32" s="9"/>
      <c r="M32" s="4"/>
      <c r="N32" s="9"/>
      <c r="O32" s="4"/>
      <c r="P32" s="4"/>
    </row>
    <row r="33" spans="1:16">
      <c r="A33" s="36" t="s">
        <v>146</v>
      </c>
      <c r="B33" s="11"/>
      <c r="C33" s="11"/>
      <c r="D33" s="11"/>
      <c r="E33" s="11"/>
      <c r="F33" s="11"/>
      <c r="G33" s="11"/>
      <c r="H33" s="11"/>
      <c r="I33" s="11"/>
      <c r="K33" s="4"/>
      <c r="L33" s="9"/>
      <c r="M33" s="4"/>
      <c r="N33" s="9"/>
      <c r="O33" s="4"/>
      <c r="P33" s="4"/>
    </row>
    <row r="34" spans="1:16">
      <c r="A34" s="36" t="s">
        <v>147</v>
      </c>
      <c r="B34" s="11"/>
      <c r="C34" s="11"/>
      <c r="D34" s="11"/>
      <c r="E34" s="11"/>
      <c r="F34" s="11"/>
      <c r="G34" s="11"/>
      <c r="H34" s="11"/>
      <c r="I34" s="11"/>
      <c r="K34" s="4"/>
      <c r="L34" s="9"/>
      <c r="M34" s="4"/>
      <c r="N34" s="9"/>
      <c r="O34" s="4"/>
      <c r="P34" s="4"/>
    </row>
    <row r="35" spans="1:16">
      <c r="A35" s="11" t="s">
        <v>104</v>
      </c>
      <c r="B35" s="6"/>
      <c r="C35" s="6"/>
      <c r="D35" s="6"/>
      <c r="E35" s="6"/>
      <c r="F35" s="6"/>
      <c r="G35" s="6"/>
      <c r="H35" s="6"/>
      <c r="I35" s="6"/>
      <c r="K35" s="4"/>
      <c r="L35" s="9"/>
      <c r="M35" s="4"/>
      <c r="N35" s="9"/>
      <c r="O35" s="4"/>
      <c r="P35" s="4"/>
    </row>
    <row r="36" spans="1:16">
      <c r="A36" s="11" t="s">
        <v>105</v>
      </c>
      <c r="B36" s="6"/>
      <c r="C36" s="6"/>
      <c r="D36" s="6"/>
      <c r="E36" s="6"/>
      <c r="F36" s="6"/>
      <c r="G36" s="6"/>
      <c r="H36" s="6"/>
      <c r="I36" s="6"/>
      <c r="K36" s="4"/>
      <c r="L36" s="9"/>
      <c r="M36" s="4"/>
      <c r="N36" s="9"/>
      <c r="O36" s="4"/>
      <c r="P36" s="4"/>
    </row>
    <row r="37" spans="1:16">
      <c r="A37" s="6" t="s">
        <v>148</v>
      </c>
      <c r="B37" s="6"/>
      <c r="C37" s="6"/>
      <c r="D37" s="6"/>
      <c r="E37" s="6"/>
      <c r="F37" s="6"/>
      <c r="G37" s="6"/>
      <c r="H37" s="6"/>
      <c r="I37" s="6"/>
      <c r="K37" s="3"/>
      <c r="M37" s="3"/>
      <c r="O37" s="3"/>
      <c r="P37" s="3"/>
    </row>
    <row r="38" spans="1:16">
      <c r="A38" s="6" t="s">
        <v>13</v>
      </c>
      <c r="B38" s="6"/>
      <c r="C38" s="6"/>
      <c r="D38" s="6"/>
      <c r="E38" s="6"/>
      <c r="F38" s="6"/>
      <c r="G38" s="6"/>
      <c r="H38" s="6"/>
      <c r="I38" s="6"/>
      <c r="K38" s="3"/>
      <c r="M38" s="3"/>
      <c r="O38" s="3"/>
      <c r="P38" s="3"/>
    </row>
    <row r="39" spans="1:16">
      <c r="A39" s="6" t="s">
        <v>129</v>
      </c>
      <c r="B39" s="8"/>
      <c r="C39" s="8"/>
      <c r="D39" s="8"/>
      <c r="E39" s="8"/>
      <c r="F39" s="8"/>
      <c r="G39" s="8"/>
      <c r="H39" s="8"/>
      <c r="I39" s="8"/>
      <c r="K39" s="3"/>
      <c r="M39" s="3"/>
      <c r="O39" s="3"/>
      <c r="P39" s="3"/>
    </row>
    <row r="40" spans="1:16">
      <c r="A40" s="6" t="s">
        <v>130</v>
      </c>
      <c r="B40" s="8"/>
      <c r="C40" s="8"/>
      <c r="D40" s="8"/>
      <c r="E40" s="8"/>
      <c r="F40" s="8"/>
      <c r="G40" s="8"/>
      <c r="H40" s="8"/>
      <c r="I40" s="8"/>
      <c r="K40" s="3"/>
      <c r="M40" s="3"/>
      <c r="O40" s="3"/>
      <c r="P40" s="3"/>
    </row>
    <row r="41" spans="1:16">
      <c r="A41" s="8" t="s">
        <v>149</v>
      </c>
      <c r="B41" s="6"/>
      <c r="C41" s="6"/>
      <c r="D41" s="6"/>
      <c r="E41" s="6"/>
      <c r="F41" s="6"/>
      <c r="G41" s="6"/>
      <c r="H41" s="6"/>
      <c r="I41" s="6"/>
      <c r="K41" s="3"/>
      <c r="M41" s="3"/>
      <c r="O41" s="3"/>
      <c r="P41" s="3"/>
    </row>
    <row r="42" spans="1:16">
      <c r="A42" s="8" t="s">
        <v>3</v>
      </c>
      <c r="B42" s="6"/>
      <c r="C42" s="6"/>
      <c r="D42" s="6"/>
      <c r="E42" s="6"/>
      <c r="F42" s="6"/>
      <c r="G42" s="6"/>
      <c r="H42" s="6"/>
      <c r="I42" s="6"/>
      <c r="K42" s="3"/>
      <c r="M42" s="3"/>
      <c r="O42" s="3"/>
      <c r="P42" s="3"/>
    </row>
    <row r="43" spans="1:16">
      <c r="A43" s="6" t="s">
        <v>150</v>
      </c>
      <c r="B43" s="6"/>
      <c r="C43" s="6"/>
      <c r="D43" s="6"/>
      <c r="E43" s="6"/>
      <c r="F43" s="6"/>
      <c r="G43" s="6"/>
      <c r="H43" s="6"/>
      <c r="I43" s="6"/>
      <c r="K43" s="3"/>
      <c r="M43" s="3"/>
      <c r="O43" s="3"/>
      <c r="P43" s="3"/>
    </row>
    <row r="44" spans="1:16">
      <c r="A44" s="6" t="s">
        <v>151</v>
      </c>
      <c r="B44" s="5"/>
      <c r="C44" s="5"/>
      <c r="D44" s="5"/>
      <c r="E44" s="5"/>
      <c r="F44" s="5"/>
      <c r="G44" s="5"/>
      <c r="H44" s="5"/>
      <c r="I44" s="5"/>
      <c r="K44" s="3"/>
      <c r="M44" s="3"/>
      <c r="O44" s="3"/>
      <c r="P44" s="3"/>
    </row>
    <row r="45" spans="1:16">
      <c r="A45" s="6" t="s">
        <v>12</v>
      </c>
      <c r="B45" s="3"/>
      <c r="C45" s="3"/>
      <c r="D45" s="3"/>
      <c r="E45" s="3"/>
      <c r="F45" s="3"/>
      <c r="G45" s="3"/>
      <c r="H45" s="3"/>
      <c r="I45" s="3"/>
      <c r="K45" s="3"/>
      <c r="M45" s="3"/>
      <c r="O45" s="3"/>
      <c r="P45" s="3"/>
    </row>
  </sheetData>
  <printOptions gridLinesSet="0"/>
  <pageMargins left="0.5" right="0.17" top="1" bottom="1" header="0.5" footer="0.5"/>
  <pageSetup orientation="portrait" useFirstPageNumber="1" horizontalDpi="300" verticalDpi="300" r:id="rId1"/>
  <headerFooter alignWithMargins="0">
    <oddFooter>&amp;C1 of 31</oddFooter>
  </headerFooter>
  <ignoredErrors>
    <ignoredError sqref="B6:K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showGridLines="0" zoomScaleNormal="100" workbookViewId="0">
      <selection activeCell="R1" sqref="R1"/>
    </sheetView>
  </sheetViews>
  <sheetFormatPr defaultColWidth="9.109375" defaultRowHeight="12.6"/>
  <cols>
    <col min="1" max="1" width="25.88671875" style="372" customWidth="1"/>
    <col min="2" max="11" width="6.5546875" style="372" customWidth="1"/>
    <col min="12" max="12" width="6.5546875" style="372" hidden="1" customWidth="1"/>
    <col min="13" max="16" width="7.33203125" style="372" hidden="1" customWidth="1"/>
    <col min="17" max="17" width="9.109375" style="373"/>
    <col min="18" max="18" width="6.88671875" style="373" customWidth="1"/>
    <col min="19" max="22" width="9.109375" style="373"/>
    <col min="23" max="16384" width="9.109375" style="372"/>
  </cols>
  <sheetData>
    <row r="1" spans="1:23" ht="13.5" customHeight="1">
      <c r="A1" s="403" t="s">
        <v>460</v>
      </c>
      <c r="B1" s="403"/>
      <c r="C1" s="403"/>
      <c r="D1" s="403"/>
      <c r="E1" s="403"/>
      <c r="F1" s="403"/>
      <c r="G1" s="403"/>
      <c r="H1" s="403"/>
      <c r="I1" s="403"/>
      <c r="J1" s="402"/>
      <c r="K1" s="402"/>
      <c r="L1" s="402"/>
      <c r="M1" s="400"/>
      <c r="N1" s="401"/>
      <c r="O1" s="401"/>
      <c r="P1" s="400"/>
      <c r="R1" s="502"/>
    </row>
    <row r="2" spans="1:23">
      <c r="A2" s="403" t="s">
        <v>459</v>
      </c>
      <c r="B2" s="403"/>
      <c r="C2" s="403"/>
      <c r="D2" s="403"/>
      <c r="E2" s="403"/>
      <c r="F2" s="403"/>
      <c r="G2" s="403"/>
      <c r="H2" s="403"/>
      <c r="I2" s="403"/>
      <c r="J2" s="402"/>
      <c r="K2" s="402"/>
      <c r="L2" s="402"/>
      <c r="M2" s="400"/>
      <c r="N2" s="401"/>
      <c r="O2" s="401"/>
      <c r="P2" s="400"/>
    </row>
    <row r="3" spans="1:23">
      <c r="A3" s="403" t="s">
        <v>458</v>
      </c>
      <c r="B3" s="403"/>
      <c r="C3" s="403"/>
      <c r="D3" s="403"/>
      <c r="E3" s="403"/>
      <c r="F3" s="403"/>
      <c r="G3" s="403"/>
      <c r="H3" s="403"/>
      <c r="I3" s="403"/>
      <c r="J3" s="402"/>
      <c r="K3" s="402"/>
      <c r="L3" s="402"/>
      <c r="M3" s="400"/>
      <c r="N3" s="401"/>
      <c r="O3" s="401"/>
      <c r="P3" s="400"/>
    </row>
    <row r="4" spans="1:23">
      <c r="A4" s="378"/>
      <c r="B4" s="378"/>
      <c r="C4" s="378"/>
      <c r="D4" s="378"/>
      <c r="E4" s="378"/>
      <c r="F4" s="378"/>
      <c r="G4" s="378"/>
      <c r="H4" s="378"/>
      <c r="I4" s="378"/>
      <c r="M4" s="378"/>
      <c r="N4" s="377"/>
      <c r="O4" s="376"/>
      <c r="P4" s="378"/>
    </row>
    <row r="5" spans="1:23" ht="16.5" customHeight="1">
      <c r="A5" s="399" t="s">
        <v>437</v>
      </c>
      <c r="B5" s="398">
        <v>2015</v>
      </c>
      <c r="C5" s="398">
        <v>2014</v>
      </c>
      <c r="D5" s="398">
        <v>2013</v>
      </c>
      <c r="E5" s="398">
        <v>2012</v>
      </c>
      <c r="F5" s="398">
        <v>2011</v>
      </c>
      <c r="G5" s="398">
        <v>2010</v>
      </c>
      <c r="H5" s="398">
        <v>2009</v>
      </c>
      <c r="I5" s="398">
        <v>2008</v>
      </c>
      <c r="J5" s="398">
        <v>2007</v>
      </c>
      <c r="K5" s="398">
        <v>2006</v>
      </c>
      <c r="L5" s="398">
        <v>2005</v>
      </c>
      <c r="M5" s="398">
        <v>2004</v>
      </c>
      <c r="N5" s="398">
        <v>2003</v>
      </c>
      <c r="O5" s="398">
        <v>2002</v>
      </c>
      <c r="P5" s="398">
        <v>2001</v>
      </c>
      <c r="W5" s="373"/>
    </row>
    <row r="6" spans="1:23">
      <c r="A6" s="388" t="s">
        <v>1</v>
      </c>
      <c r="B6" s="397">
        <f t="shared" ref="B6:P6" si="0">SUM(B7:B15)</f>
        <v>84905</v>
      </c>
      <c r="C6" s="397">
        <f t="shared" si="0"/>
        <v>89022</v>
      </c>
      <c r="D6" s="397">
        <f t="shared" si="0"/>
        <v>85353.372666666663</v>
      </c>
      <c r="E6" s="397">
        <f t="shared" si="0"/>
        <v>91617.93</v>
      </c>
      <c r="F6" s="397">
        <f t="shared" si="0"/>
        <v>91081</v>
      </c>
      <c r="G6" s="397">
        <f t="shared" si="0"/>
        <v>85576</v>
      </c>
      <c r="H6" s="397">
        <f t="shared" si="0"/>
        <v>96069</v>
      </c>
      <c r="I6" s="397">
        <f t="shared" si="0"/>
        <v>102829</v>
      </c>
      <c r="J6" s="397">
        <f t="shared" si="0"/>
        <v>110331</v>
      </c>
      <c r="K6" s="397">
        <f t="shared" si="0"/>
        <v>102042</v>
      </c>
      <c r="L6" s="397">
        <f t="shared" si="0"/>
        <v>92792</v>
      </c>
      <c r="M6" s="397">
        <f t="shared" si="0"/>
        <v>99431</v>
      </c>
      <c r="N6" s="397">
        <f t="shared" si="0"/>
        <v>98643</v>
      </c>
      <c r="O6" s="397">
        <f t="shared" si="0"/>
        <v>113583</v>
      </c>
      <c r="P6" s="397">
        <f t="shared" si="0"/>
        <v>108000</v>
      </c>
      <c r="W6" s="373"/>
    </row>
    <row r="7" spans="1:23">
      <c r="A7" s="396" t="s">
        <v>432</v>
      </c>
      <c r="B7" s="384">
        <v>49062</v>
      </c>
      <c r="C7" s="384">
        <v>49261</v>
      </c>
      <c r="D7" s="384">
        <v>49566.37266666667</v>
      </c>
      <c r="E7" s="384">
        <v>56347.93</v>
      </c>
      <c r="F7" s="395">
        <v>57168</v>
      </c>
      <c r="G7" s="395">
        <v>56008</v>
      </c>
      <c r="H7" s="384">
        <v>57084</v>
      </c>
      <c r="I7" s="384">
        <v>63468</v>
      </c>
      <c r="J7" s="384">
        <v>69265</v>
      </c>
      <c r="K7" s="386">
        <v>63698</v>
      </c>
      <c r="L7" s="386">
        <v>54922</v>
      </c>
      <c r="M7" s="386">
        <v>59217</v>
      </c>
      <c r="N7" s="386">
        <v>58842</v>
      </c>
      <c r="O7" s="386">
        <v>65421</v>
      </c>
      <c r="P7" s="386">
        <v>61897</v>
      </c>
      <c r="W7" s="373"/>
    </row>
    <row r="8" spans="1:23">
      <c r="A8" s="385" t="s">
        <v>431</v>
      </c>
      <c r="B8" s="384">
        <v>29</v>
      </c>
      <c r="C8" s="384">
        <v>38</v>
      </c>
      <c r="D8" s="384">
        <v>54</v>
      </c>
      <c r="E8" s="384">
        <v>52</v>
      </c>
      <c r="F8" s="384">
        <v>51</v>
      </c>
      <c r="G8" s="384">
        <v>37</v>
      </c>
      <c r="H8" s="384">
        <v>48</v>
      </c>
      <c r="I8" s="394">
        <v>39</v>
      </c>
      <c r="J8" s="386">
        <v>48</v>
      </c>
      <c r="K8" s="383">
        <v>41</v>
      </c>
      <c r="L8" s="383">
        <v>57</v>
      </c>
      <c r="M8" s="383">
        <f>47</f>
        <v>47</v>
      </c>
      <c r="N8" s="383">
        <v>48</v>
      </c>
      <c r="O8" s="383">
        <v>77</v>
      </c>
      <c r="P8" s="383">
        <f>60+1</f>
        <v>61</v>
      </c>
      <c r="W8" s="373"/>
    </row>
    <row r="9" spans="1:23">
      <c r="A9" s="385" t="s">
        <v>210</v>
      </c>
      <c r="B9" s="384">
        <v>399</v>
      </c>
      <c r="C9" s="384">
        <v>427</v>
      </c>
      <c r="D9" s="384">
        <v>420</v>
      </c>
      <c r="E9" s="384">
        <v>528</v>
      </c>
      <c r="F9" s="384">
        <v>482</v>
      </c>
      <c r="G9" s="384">
        <v>518</v>
      </c>
      <c r="H9" s="384">
        <v>684</v>
      </c>
      <c r="I9" s="394">
        <v>628</v>
      </c>
      <c r="J9" s="386">
        <v>1147</v>
      </c>
      <c r="K9" s="383">
        <v>784</v>
      </c>
      <c r="L9" s="383">
        <v>133</v>
      </c>
      <c r="M9" s="386" t="s">
        <v>7</v>
      </c>
      <c r="N9" s="386" t="s">
        <v>7</v>
      </c>
      <c r="O9" s="386" t="s">
        <v>7</v>
      </c>
      <c r="P9" s="386" t="s">
        <v>7</v>
      </c>
      <c r="W9" s="373"/>
    </row>
    <row r="10" spans="1:23">
      <c r="A10" s="385" t="s">
        <v>59</v>
      </c>
      <c r="B10" s="384"/>
      <c r="C10" s="384"/>
      <c r="D10" s="384"/>
      <c r="E10" s="384"/>
      <c r="F10" s="384"/>
      <c r="G10" s="384"/>
      <c r="H10" s="384"/>
      <c r="I10" s="386"/>
      <c r="J10" s="386"/>
      <c r="K10" s="383"/>
      <c r="L10" s="383"/>
      <c r="M10" s="383"/>
      <c r="N10" s="383"/>
      <c r="O10" s="383"/>
      <c r="P10" s="383"/>
      <c r="W10" s="373"/>
    </row>
    <row r="11" spans="1:23">
      <c r="A11" s="393" t="s">
        <v>189</v>
      </c>
      <c r="B11" s="384">
        <v>16473</v>
      </c>
      <c r="C11" s="384">
        <v>17795</v>
      </c>
      <c r="D11" s="384">
        <v>15776</v>
      </c>
      <c r="E11" s="384">
        <v>16571</v>
      </c>
      <c r="F11" s="384">
        <v>16802</v>
      </c>
      <c r="G11" s="384">
        <v>14977</v>
      </c>
      <c r="H11" s="384">
        <v>19893</v>
      </c>
      <c r="I11" s="386">
        <v>19052</v>
      </c>
      <c r="J11" s="386">
        <v>20299</v>
      </c>
      <c r="K11" s="383">
        <v>20217</v>
      </c>
      <c r="L11" s="383">
        <v>20889</v>
      </c>
      <c r="M11" s="383">
        <f>21275+85+1671</f>
        <v>23031</v>
      </c>
      <c r="N11" s="383">
        <v>23866</v>
      </c>
      <c r="O11" s="383">
        <v>28659</v>
      </c>
      <c r="P11" s="383">
        <f>23346+109+1917</f>
        <v>25372</v>
      </c>
      <c r="W11" s="373"/>
    </row>
    <row r="12" spans="1:23">
      <c r="A12" s="393" t="s">
        <v>190</v>
      </c>
      <c r="B12" s="384">
        <v>9211</v>
      </c>
      <c r="C12" s="384">
        <v>9803</v>
      </c>
      <c r="D12" s="384">
        <v>8140</v>
      </c>
      <c r="E12" s="384">
        <v>8651</v>
      </c>
      <c r="F12" s="384">
        <v>8559</v>
      </c>
      <c r="G12" s="384">
        <v>8056</v>
      </c>
      <c r="H12" s="384">
        <v>11350</v>
      </c>
      <c r="I12" s="386">
        <v>10595</v>
      </c>
      <c r="J12" s="386">
        <v>9318</v>
      </c>
      <c r="K12" s="383">
        <v>8687</v>
      </c>
      <c r="L12" s="383">
        <v>8834</v>
      </c>
      <c r="M12" s="383">
        <f>7136+133+2567</f>
        <v>9836</v>
      </c>
      <c r="N12" s="383">
        <v>9670</v>
      </c>
      <c r="O12" s="383">
        <v>12299</v>
      </c>
      <c r="P12" s="383">
        <f>8800+204+2495</f>
        <v>11499</v>
      </c>
      <c r="W12" s="373"/>
    </row>
    <row r="13" spans="1:23">
      <c r="A13" s="393" t="s">
        <v>191</v>
      </c>
      <c r="B13" s="384">
        <v>6544</v>
      </c>
      <c r="C13" s="384">
        <v>7749</v>
      </c>
      <c r="D13" s="384">
        <v>8346</v>
      </c>
      <c r="E13" s="384">
        <v>6396</v>
      </c>
      <c r="F13" s="384">
        <v>4677</v>
      </c>
      <c r="G13" s="384">
        <v>3072</v>
      </c>
      <c r="H13" s="384">
        <v>3113</v>
      </c>
      <c r="I13" s="386">
        <v>5204</v>
      </c>
      <c r="J13" s="386">
        <v>5918</v>
      </c>
      <c r="K13" s="383">
        <v>4748</v>
      </c>
      <c r="L13" s="383">
        <v>4750</v>
      </c>
      <c r="M13" s="383">
        <f>4098+98+59</f>
        <v>4255</v>
      </c>
      <c r="N13" s="383">
        <v>3892</v>
      </c>
      <c r="O13" s="383">
        <v>4718</v>
      </c>
      <c r="P13" s="383">
        <f>6367+576+127</f>
        <v>7070</v>
      </c>
      <c r="W13" s="373"/>
    </row>
    <row r="14" spans="1:23">
      <c r="A14" s="385" t="s">
        <v>429</v>
      </c>
      <c r="B14" s="384">
        <v>2999</v>
      </c>
      <c r="C14" s="384">
        <v>3754</v>
      </c>
      <c r="D14" s="384">
        <v>2888</v>
      </c>
      <c r="E14" s="384">
        <v>2892</v>
      </c>
      <c r="F14" s="384">
        <v>3123</v>
      </c>
      <c r="G14" s="384">
        <v>2686</v>
      </c>
      <c r="H14" s="384">
        <v>3648</v>
      </c>
      <c r="I14" s="386">
        <v>3639</v>
      </c>
      <c r="J14" s="386">
        <v>4073</v>
      </c>
      <c r="K14" s="383">
        <v>3569</v>
      </c>
      <c r="L14" s="383">
        <v>2917</v>
      </c>
      <c r="M14" s="383">
        <f>1791+93+852</f>
        <v>2736</v>
      </c>
      <c r="N14" s="383">
        <v>2013</v>
      </c>
      <c r="O14" s="383">
        <v>2073</v>
      </c>
      <c r="P14" s="383">
        <f>1077+97+524</f>
        <v>1698</v>
      </c>
      <c r="W14" s="373"/>
    </row>
    <row r="15" spans="1:23">
      <c r="A15" s="385" t="s">
        <v>428</v>
      </c>
      <c r="B15" s="384">
        <v>188</v>
      </c>
      <c r="C15" s="384">
        <v>195</v>
      </c>
      <c r="D15" s="384">
        <v>163</v>
      </c>
      <c r="E15" s="384">
        <v>180</v>
      </c>
      <c r="F15" s="384">
        <v>219</v>
      </c>
      <c r="G15" s="384">
        <v>222</v>
      </c>
      <c r="H15" s="384">
        <v>249</v>
      </c>
      <c r="I15" s="386">
        <v>204</v>
      </c>
      <c r="J15" s="386">
        <v>263</v>
      </c>
      <c r="K15" s="383">
        <v>298</v>
      </c>
      <c r="L15" s="383">
        <v>290</v>
      </c>
      <c r="M15" s="383">
        <f>276+21+12</f>
        <v>309</v>
      </c>
      <c r="N15" s="383">
        <v>312</v>
      </c>
      <c r="O15" s="383">
        <v>336</v>
      </c>
      <c r="P15" s="383">
        <f>317+60+26</f>
        <v>403</v>
      </c>
      <c r="W15" s="373"/>
    </row>
    <row r="16" spans="1:23" ht="19.5" customHeight="1">
      <c r="A16" s="388" t="s">
        <v>457</v>
      </c>
      <c r="B16" s="392">
        <v>4544</v>
      </c>
      <c r="C16" s="392">
        <v>4987</v>
      </c>
      <c r="D16" s="392">
        <v>3723</v>
      </c>
      <c r="E16" s="392">
        <v>4116</v>
      </c>
      <c r="F16" s="392">
        <v>4097</v>
      </c>
      <c r="G16" s="392">
        <v>4486</v>
      </c>
      <c r="H16" s="387">
        <v>4348</v>
      </c>
      <c r="I16" s="387">
        <v>4415</v>
      </c>
      <c r="J16" s="387">
        <v>4667</v>
      </c>
      <c r="K16" s="387">
        <v>4506</v>
      </c>
      <c r="L16" s="387">
        <v>3654</v>
      </c>
      <c r="M16" s="387">
        <f>3227+1105+712</f>
        <v>5044</v>
      </c>
      <c r="N16" s="387">
        <v>5012</v>
      </c>
      <c r="O16" s="387">
        <v>6221</v>
      </c>
      <c r="P16" s="387">
        <f>3457+1526+798</f>
        <v>5781</v>
      </c>
      <c r="W16" s="373"/>
    </row>
    <row r="17" spans="1:23">
      <c r="A17" s="391" t="s">
        <v>456</v>
      </c>
      <c r="B17" s="390">
        <v>10103</v>
      </c>
      <c r="C17" s="390">
        <v>11290</v>
      </c>
      <c r="D17" s="390">
        <v>9318</v>
      </c>
      <c r="E17" s="390">
        <v>9643</v>
      </c>
      <c r="F17" s="390">
        <v>9555</v>
      </c>
      <c r="G17" s="390">
        <v>8828</v>
      </c>
      <c r="H17" s="390">
        <v>12403</v>
      </c>
      <c r="I17" s="390">
        <v>11480</v>
      </c>
      <c r="J17" s="390">
        <v>10318</v>
      </c>
      <c r="K17" s="389">
        <v>9559</v>
      </c>
      <c r="L17" s="389">
        <v>9482</v>
      </c>
      <c r="M17" s="389">
        <f>10452</f>
        <v>10452</v>
      </c>
      <c r="N17" s="389">
        <v>10069</v>
      </c>
      <c r="O17" s="389">
        <v>12626</v>
      </c>
      <c r="P17" s="389">
        <v>11552</v>
      </c>
      <c r="W17" s="373"/>
    </row>
    <row r="18" spans="1:23" ht="23.25" customHeight="1">
      <c r="A18" s="388" t="s">
        <v>0</v>
      </c>
      <c r="B18" s="387">
        <f t="shared" ref="B18:P18" si="1">SUM(B19:B28)</f>
        <v>12442</v>
      </c>
      <c r="C18" s="387">
        <f t="shared" si="1"/>
        <v>13971</v>
      </c>
      <c r="D18" s="387">
        <f t="shared" si="1"/>
        <v>12018</v>
      </c>
      <c r="E18" s="387">
        <f t="shared" si="1"/>
        <v>12701</v>
      </c>
      <c r="F18" s="387">
        <f t="shared" si="1"/>
        <v>12798</v>
      </c>
      <c r="G18" s="387">
        <f t="shared" si="1"/>
        <v>11741</v>
      </c>
      <c r="H18" s="387">
        <f t="shared" si="1"/>
        <v>14378</v>
      </c>
      <c r="I18" s="387">
        <f t="shared" si="1"/>
        <v>13730</v>
      </c>
      <c r="J18" s="387">
        <f t="shared" si="1"/>
        <v>13332</v>
      </c>
      <c r="K18" s="387">
        <f t="shared" si="1"/>
        <v>12535</v>
      </c>
      <c r="L18" s="387">
        <f t="shared" si="1"/>
        <v>13218</v>
      </c>
      <c r="M18" s="387">
        <f t="shared" si="1"/>
        <v>14656</v>
      </c>
      <c r="N18" s="387">
        <f t="shared" si="1"/>
        <v>13211</v>
      </c>
      <c r="O18" s="387">
        <f t="shared" si="1"/>
        <v>16172</v>
      </c>
      <c r="P18" s="387">
        <f t="shared" si="1"/>
        <v>18102</v>
      </c>
      <c r="W18" s="373"/>
    </row>
    <row r="19" spans="1:23">
      <c r="A19" s="385" t="s">
        <v>426</v>
      </c>
      <c r="B19" s="384">
        <v>6366</v>
      </c>
      <c r="C19" s="384">
        <v>7216</v>
      </c>
      <c r="D19" s="384">
        <v>6316</v>
      </c>
      <c r="E19" s="384">
        <v>6662</v>
      </c>
      <c r="F19" s="384">
        <v>6499</v>
      </c>
      <c r="G19" s="384">
        <v>5744</v>
      </c>
      <c r="H19" s="383">
        <v>6352</v>
      </c>
      <c r="I19" s="383">
        <v>5830</v>
      </c>
      <c r="J19" s="383">
        <v>5980</v>
      </c>
      <c r="K19" s="383">
        <v>5555</v>
      </c>
      <c r="L19" s="383">
        <v>5651</v>
      </c>
      <c r="M19" s="383">
        <v>6126</v>
      </c>
      <c r="N19" s="383">
        <v>6064</v>
      </c>
      <c r="O19" s="383">
        <v>7733</v>
      </c>
      <c r="P19" s="383">
        <f>8023+60</f>
        <v>8083</v>
      </c>
      <c r="W19" s="373"/>
    </row>
    <row r="20" spans="1:23">
      <c r="A20" s="385" t="s">
        <v>455</v>
      </c>
      <c r="B20" s="384">
        <v>708</v>
      </c>
      <c r="C20" s="384">
        <v>975</v>
      </c>
      <c r="D20" s="384">
        <v>1067</v>
      </c>
      <c r="E20" s="384">
        <v>1106</v>
      </c>
      <c r="F20" s="384">
        <v>1238</v>
      </c>
      <c r="G20" s="384">
        <v>1181</v>
      </c>
      <c r="H20" s="383">
        <v>1224</v>
      </c>
      <c r="I20" s="383">
        <v>1010</v>
      </c>
      <c r="J20" s="383">
        <v>779</v>
      </c>
      <c r="K20" s="383">
        <v>802</v>
      </c>
      <c r="L20" s="383">
        <v>819</v>
      </c>
      <c r="M20" s="383">
        <v>893</v>
      </c>
      <c r="N20" s="383">
        <v>856</v>
      </c>
      <c r="O20" s="383">
        <v>862</v>
      </c>
      <c r="P20" s="383">
        <v>790</v>
      </c>
      <c r="W20" s="373"/>
    </row>
    <row r="21" spans="1:23">
      <c r="A21" s="385" t="s">
        <v>454</v>
      </c>
      <c r="B21" s="384">
        <v>2675</v>
      </c>
      <c r="C21" s="384">
        <v>2912</v>
      </c>
      <c r="D21" s="384">
        <v>2472</v>
      </c>
      <c r="E21" s="384">
        <v>2681</v>
      </c>
      <c r="F21" s="384">
        <v>2719</v>
      </c>
      <c r="G21" s="384">
        <v>2465</v>
      </c>
      <c r="H21" s="383">
        <v>3427</v>
      </c>
      <c r="I21" s="383">
        <v>3328</v>
      </c>
      <c r="J21" s="383">
        <v>3326</v>
      </c>
      <c r="K21" s="383">
        <v>3307</v>
      </c>
      <c r="L21" s="383">
        <v>3628</v>
      </c>
      <c r="M21" s="383">
        <v>4622</v>
      </c>
      <c r="N21" s="383">
        <v>3415</v>
      </c>
      <c r="O21" s="383">
        <v>3743</v>
      </c>
      <c r="P21" s="383">
        <f>4+4+3781</f>
        <v>3789</v>
      </c>
      <c r="W21" s="373"/>
    </row>
    <row r="22" spans="1:23">
      <c r="A22" s="385" t="s">
        <v>453</v>
      </c>
      <c r="B22" s="384">
        <v>187</v>
      </c>
      <c r="C22" s="384">
        <v>206</v>
      </c>
      <c r="D22" s="384">
        <v>147</v>
      </c>
      <c r="E22" s="384">
        <v>227</v>
      </c>
      <c r="F22" s="384">
        <v>251</v>
      </c>
      <c r="G22" s="384">
        <v>271</v>
      </c>
      <c r="H22" s="383">
        <v>688</v>
      </c>
      <c r="I22" s="383">
        <v>895</v>
      </c>
      <c r="J22" s="383">
        <v>505</v>
      </c>
      <c r="K22" s="383">
        <v>98</v>
      </c>
      <c r="L22" s="383">
        <v>1</v>
      </c>
      <c r="M22" s="386" t="s">
        <v>7</v>
      </c>
      <c r="N22" s="386" t="s">
        <v>7</v>
      </c>
      <c r="O22" s="386" t="s">
        <v>7</v>
      </c>
      <c r="P22" s="386" t="s">
        <v>7</v>
      </c>
      <c r="W22" s="373"/>
    </row>
    <row r="23" spans="1:23">
      <c r="A23" s="385" t="s">
        <v>422</v>
      </c>
      <c r="B23" s="384">
        <v>396</v>
      </c>
      <c r="C23" s="384">
        <v>419</v>
      </c>
      <c r="D23" s="384">
        <v>246</v>
      </c>
      <c r="E23" s="384">
        <v>220</v>
      </c>
      <c r="F23" s="384">
        <v>246</v>
      </c>
      <c r="G23" s="384">
        <v>210</v>
      </c>
      <c r="H23" s="383">
        <v>268</v>
      </c>
      <c r="I23" s="383">
        <v>229</v>
      </c>
      <c r="J23" s="383">
        <v>210</v>
      </c>
      <c r="K23" s="383">
        <v>237</v>
      </c>
      <c r="L23" s="383">
        <v>243</v>
      </c>
      <c r="M23" s="383">
        <f>180+37+21</f>
        <v>238</v>
      </c>
      <c r="N23" s="383">
        <v>228</v>
      </c>
      <c r="O23" s="383">
        <v>238</v>
      </c>
      <c r="P23" s="383">
        <f>160+37+17</f>
        <v>214</v>
      </c>
      <c r="W23" s="373"/>
    </row>
    <row r="24" spans="1:23">
      <c r="A24" s="385" t="s">
        <v>421</v>
      </c>
      <c r="B24" s="384">
        <v>1160</v>
      </c>
      <c r="C24" s="384">
        <v>1228</v>
      </c>
      <c r="D24" s="384">
        <v>947</v>
      </c>
      <c r="E24" s="384">
        <v>1006</v>
      </c>
      <c r="F24" s="384">
        <v>927</v>
      </c>
      <c r="G24" s="384">
        <v>1148</v>
      </c>
      <c r="H24" s="383">
        <v>1710</v>
      </c>
      <c r="I24" s="383">
        <v>1626</v>
      </c>
      <c r="J24" s="383">
        <v>1560</v>
      </c>
      <c r="K24" s="383">
        <v>1553</v>
      </c>
      <c r="L24" s="383">
        <v>1585</v>
      </c>
      <c r="M24" s="383">
        <v>1919</v>
      </c>
      <c r="N24" s="383">
        <v>1948</v>
      </c>
      <c r="O24" s="383">
        <v>2344</v>
      </c>
      <c r="P24" s="383">
        <f>1+7+2079</f>
        <v>2087</v>
      </c>
      <c r="W24" s="373"/>
    </row>
    <row r="25" spans="1:23">
      <c r="A25" s="385" t="s">
        <v>97</v>
      </c>
      <c r="B25" s="384">
        <v>922</v>
      </c>
      <c r="C25" s="384">
        <v>987</v>
      </c>
      <c r="D25" s="384">
        <v>808</v>
      </c>
      <c r="E25" s="384">
        <v>745</v>
      </c>
      <c r="F25" s="384">
        <v>840</v>
      </c>
      <c r="G25" s="384">
        <v>664</v>
      </c>
      <c r="H25" s="383">
        <v>655</v>
      </c>
      <c r="I25" s="383">
        <v>655</v>
      </c>
      <c r="J25" s="383">
        <v>653</v>
      </c>
      <c r="K25" s="383">
        <v>628</v>
      </c>
      <c r="L25" s="383">
        <v>657</v>
      </c>
      <c r="M25" s="383">
        <f>517+61+25</f>
        <v>603</v>
      </c>
      <c r="N25" s="383">
        <v>550</v>
      </c>
      <c r="O25" s="383">
        <v>722</v>
      </c>
      <c r="P25" s="383">
        <f>810+117+29</f>
        <v>956</v>
      </c>
      <c r="W25" s="373"/>
    </row>
    <row r="26" spans="1:23">
      <c r="A26" s="385" t="s">
        <v>452</v>
      </c>
      <c r="B26" s="384">
        <v>0</v>
      </c>
      <c r="C26" s="384">
        <v>0</v>
      </c>
      <c r="D26" s="384">
        <v>0</v>
      </c>
      <c r="E26" s="384">
        <v>0</v>
      </c>
      <c r="F26" s="384">
        <v>0</v>
      </c>
      <c r="G26" s="384">
        <v>0</v>
      </c>
      <c r="H26" s="383">
        <v>0</v>
      </c>
      <c r="I26" s="383">
        <v>0</v>
      </c>
      <c r="J26" s="383">
        <v>0</v>
      </c>
      <c r="K26" s="383">
        <v>6</v>
      </c>
      <c r="L26" s="383">
        <v>38</v>
      </c>
      <c r="M26" s="383">
        <v>72</v>
      </c>
      <c r="N26" s="386" t="s">
        <v>7</v>
      </c>
      <c r="O26" s="386" t="s">
        <v>7</v>
      </c>
      <c r="P26" s="386" t="s">
        <v>7</v>
      </c>
      <c r="W26" s="373"/>
    </row>
    <row r="27" spans="1:23">
      <c r="A27" s="385" t="s">
        <v>183</v>
      </c>
      <c r="B27" s="384">
        <v>0</v>
      </c>
      <c r="C27" s="384">
        <v>1</v>
      </c>
      <c r="D27" s="384">
        <v>1</v>
      </c>
      <c r="E27" s="384">
        <v>0</v>
      </c>
      <c r="F27" s="384">
        <v>0</v>
      </c>
      <c r="G27" s="384">
        <v>1</v>
      </c>
      <c r="H27" s="383">
        <v>1</v>
      </c>
      <c r="I27" s="383">
        <v>0</v>
      </c>
      <c r="J27" s="383">
        <v>2</v>
      </c>
      <c r="K27" s="383">
        <v>0</v>
      </c>
      <c r="L27" s="383">
        <v>2</v>
      </c>
      <c r="M27" s="383">
        <v>1</v>
      </c>
      <c r="N27" s="383">
        <v>3</v>
      </c>
      <c r="O27" s="383">
        <v>1</v>
      </c>
      <c r="P27" s="383">
        <v>1</v>
      </c>
      <c r="W27" s="373"/>
    </row>
    <row r="28" spans="1:23">
      <c r="A28" s="382" t="s">
        <v>180</v>
      </c>
      <c r="B28" s="381">
        <v>28</v>
      </c>
      <c r="C28" s="381">
        <v>27</v>
      </c>
      <c r="D28" s="381">
        <v>14</v>
      </c>
      <c r="E28" s="381">
        <v>54</v>
      </c>
      <c r="F28" s="381">
        <v>78</v>
      </c>
      <c r="G28" s="381">
        <v>57</v>
      </c>
      <c r="H28" s="380">
        <v>53</v>
      </c>
      <c r="I28" s="380">
        <v>157</v>
      </c>
      <c r="J28" s="380">
        <v>317</v>
      </c>
      <c r="K28" s="380">
        <v>349</v>
      </c>
      <c r="L28" s="380">
        <v>594</v>
      </c>
      <c r="M28" s="380">
        <f>137+35+10</f>
        <v>182</v>
      </c>
      <c r="N28" s="380">
        <v>147</v>
      </c>
      <c r="O28" s="380">
        <v>529</v>
      </c>
      <c r="P28" s="380">
        <f>1881+141+160</f>
        <v>2182</v>
      </c>
      <c r="W28" s="373"/>
    </row>
    <row r="29" spans="1:23">
      <c r="A29" s="374"/>
      <c r="B29" s="374"/>
      <c r="C29" s="374"/>
      <c r="D29" s="374"/>
      <c r="E29" s="374"/>
      <c r="F29" s="374"/>
      <c r="G29" s="374"/>
      <c r="H29" s="374"/>
      <c r="I29" s="374"/>
      <c r="J29" s="377"/>
      <c r="K29" s="377"/>
      <c r="L29" s="377"/>
      <c r="M29" s="377"/>
      <c r="N29" s="377"/>
      <c r="O29" s="377"/>
      <c r="P29" s="377"/>
      <c r="W29" s="373"/>
    </row>
    <row r="30" spans="1:23">
      <c r="A30" s="374" t="s">
        <v>451</v>
      </c>
      <c r="B30" s="374"/>
      <c r="C30" s="374"/>
      <c r="D30" s="374"/>
      <c r="E30" s="374"/>
      <c r="F30" s="374"/>
      <c r="G30" s="374"/>
      <c r="H30" s="374"/>
      <c r="I30" s="374"/>
      <c r="J30" s="377"/>
      <c r="K30" s="377"/>
      <c r="L30" s="377"/>
      <c r="M30" s="377"/>
      <c r="N30" s="377"/>
      <c r="O30" s="376"/>
      <c r="P30" s="375"/>
    </row>
    <row r="31" spans="1:23">
      <c r="A31" s="379" t="s">
        <v>450</v>
      </c>
      <c r="B31" s="379"/>
      <c r="C31" s="379"/>
      <c r="D31" s="379"/>
      <c r="E31" s="379"/>
      <c r="F31" s="379"/>
      <c r="G31" s="379"/>
      <c r="H31" s="379"/>
      <c r="I31" s="379"/>
      <c r="J31" s="377"/>
      <c r="K31" s="377"/>
      <c r="L31" s="377"/>
      <c r="M31" s="377"/>
      <c r="N31" s="377"/>
      <c r="O31" s="376"/>
      <c r="P31" s="375"/>
    </row>
    <row r="32" spans="1:23">
      <c r="A32" s="374" t="s">
        <v>449</v>
      </c>
      <c r="B32" s="379"/>
      <c r="C32" s="379"/>
      <c r="D32" s="379"/>
      <c r="E32" s="379"/>
      <c r="F32" s="379"/>
      <c r="G32" s="379"/>
      <c r="H32" s="379"/>
      <c r="I32" s="379"/>
      <c r="J32" s="377"/>
      <c r="K32" s="377"/>
      <c r="L32" s="377"/>
      <c r="M32" s="377"/>
      <c r="N32" s="377"/>
      <c r="O32" s="376"/>
      <c r="P32" s="375"/>
    </row>
    <row r="33" spans="1:16">
      <c r="A33" s="374" t="s">
        <v>448</v>
      </c>
      <c r="B33" s="374"/>
      <c r="C33" s="374"/>
      <c r="D33" s="374"/>
      <c r="E33" s="374"/>
      <c r="F33" s="374"/>
      <c r="G33" s="374"/>
      <c r="H33" s="374"/>
      <c r="I33" s="374"/>
      <c r="M33" s="378"/>
      <c r="N33" s="377"/>
      <c r="O33" s="376"/>
      <c r="P33" s="375"/>
    </row>
    <row r="34" spans="1:16">
      <c r="A34" s="374" t="s">
        <v>447</v>
      </c>
      <c r="B34" s="374"/>
      <c r="C34" s="374"/>
      <c r="D34" s="374"/>
      <c r="E34" s="374"/>
      <c r="F34" s="374"/>
      <c r="G34" s="374"/>
      <c r="H34" s="374"/>
      <c r="I34" s="374"/>
      <c r="M34" s="378"/>
      <c r="N34" s="377"/>
      <c r="O34" s="376"/>
      <c r="P34" s="375"/>
    </row>
    <row r="35" spans="1:16">
      <c r="A35" s="374" t="s">
        <v>446</v>
      </c>
      <c r="B35" s="374"/>
      <c r="C35" s="374"/>
      <c r="D35" s="374"/>
      <c r="E35" s="374"/>
      <c r="F35" s="374"/>
      <c r="G35" s="374"/>
      <c r="H35" s="374"/>
      <c r="I35" s="374"/>
      <c r="M35" s="378"/>
      <c r="N35" s="377"/>
      <c r="O35" s="376"/>
      <c r="P35" s="375"/>
    </row>
    <row r="36" spans="1:16">
      <c r="A36" s="374" t="s">
        <v>445</v>
      </c>
      <c r="B36" s="374"/>
      <c r="C36" s="374"/>
      <c r="D36" s="374"/>
      <c r="E36" s="374"/>
      <c r="F36" s="374"/>
      <c r="G36" s="374"/>
      <c r="H36" s="374"/>
      <c r="I36" s="374"/>
      <c r="M36" s="378"/>
      <c r="N36" s="377"/>
      <c r="O36" s="376"/>
      <c r="P36" s="375"/>
    </row>
    <row r="37" spans="1:16">
      <c r="A37" s="372" t="s">
        <v>444</v>
      </c>
      <c r="M37" s="378"/>
      <c r="N37" s="377"/>
      <c r="O37" s="376"/>
      <c r="P37" s="375"/>
    </row>
    <row r="38" spans="1:16">
      <c r="A38" s="374" t="s">
        <v>443</v>
      </c>
      <c r="B38" s="374"/>
      <c r="C38" s="374"/>
      <c r="D38" s="374"/>
    </row>
    <row r="39" spans="1:16">
      <c r="B39" s="374"/>
      <c r="C39" s="374"/>
      <c r="D39" s="374"/>
    </row>
    <row r="40" spans="1:16">
      <c r="B40" s="374"/>
      <c r="C40" s="374"/>
      <c r="D40" s="374"/>
    </row>
    <row r="41" spans="1:16">
      <c r="B41" s="374"/>
      <c r="C41" s="374"/>
      <c r="D41" s="374"/>
    </row>
    <row r="42" spans="1:16">
      <c r="B42" s="374"/>
      <c r="C42" s="374"/>
      <c r="D42" s="374"/>
    </row>
  </sheetData>
  <printOptions gridLinesSet="0"/>
  <pageMargins left="0.5" right="0.22" top="1" bottom="1" header="0.5" footer="0.5"/>
  <pageSetup firstPageNumber="26" orientation="portrait" useFirstPageNumber="1" horizontalDpi="4294967292" verticalDpi="4294967292" r:id="rId1"/>
  <headerFooter alignWithMargins="0">
    <oddFooter>&amp;C&amp;"Times New Roman,Regular"&amp;P of 31</oddFooter>
  </headerFooter>
  <ignoredErrors>
    <ignoredError sqref="B6:K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workbookViewId="0">
      <selection activeCell="S1" sqref="S1"/>
    </sheetView>
  </sheetViews>
  <sheetFormatPr defaultColWidth="9.109375" defaultRowHeight="12.6"/>
  <cols>
    <col min="1" max="1" width="26.5546875" style="372" customWidth="1"/>
    <col min="2" max="11" width="6.5546875" style="372" customWidth="1"/>
    <col min="12" max="12" width="6.5546875" style="372" hidden="1" customWidth="1"/>
    <col min="13" max="16" width="7.33203125" style="372" hidden="1" customWidth="1"/>
    <col min="17" max="17" width="8.33203125" style="373" customWidth="1"/>
    <col min="18" max="19" width="9.109375" style="373"/>
    <col min="20" max="16384" width="9.109375" style="372"/>
  </cols>
  <sheetData>
    <row r="1" spans="1:17">
      <c r="A1" s="403" t="s">
        <v>465</v>
      </c>
      <c r="B1" s="403"/>
      <c r="C1" s="403"/>
      <c r="D1" s="403"/>
      <c r="E1" s="403"/>
      <c r="F1" s="403"/>
      <c r="G1" s="403"/>
      <c r="H1" s="403"/>
      <c r="I1" s="403"/>
      <c r="J1" s="402"/>
      <c r="K1" s="402"/>
      <c r="L1" s="402"/>
      <c r="M1" s="400"/>
      <c r="N1" s="402"/>
      <c r="O1" s="402"/>
      <c r="P1" s="402"/>
    </row>
    <row r="2" spans="1:17">
      <c r="A2" s="409" t="s">
        <v>464</v>
      </c>
      <c r="B2" s="409"/>
      <c r="C2" s="409"/>
      <c r="D2" s="409"/>
      <c r="E2" s="409"/>
      <c r="F2" s="409"/>
      <c r="G2" s="409"/>
      <c r="H2" s="409"/>
      <c r="I2" s="409"/>
      <c r="J2" s="402"/>
      <c r="K2" s="402"/>
      <c r="L2" s="402"/>
      <c r="M2" s="400"/>
      <c r="N2" s="402"/>
      <c r="O2" s="402"/>
      <c r="P2" s="402"/>
    </row>
    <row r="3" spans="1:17">
      <c r="A3" s="403" t="s">
        <v>458</v>
      </c>
      <c r="B3" s="403"/>
      <c r="C3" s="403"/>
      <c r="D3" s="403"/>
      <c r="E3" s="403"/>
      <c r="F3" s="403"/>
      <c r="G3" s="403"/>
      <c r="H3" s="403"/>
      <c r="I3" s="403"/>
      <c r="J3" s="402"/>
      <c r="K3" s="402"/>
      <c r="L3" s="402"/>
      <c r="M3" s="400"/>
      <c r="N3" s="402"/>
      <c r="O3" s="402"/>
      <c r="P3" s="402"/>
    </row>
    <row r="4" spans="1:17">
      <c r="A4" s="378"/>
      <c r="B4" s="378"/>
      <c r="C4" s="378"/>
      <c r="D4" s="378"/>
      <c r="E4" s="378"/>
      <c r="F4" s="378"/>
      <c r="G4" s="378"/>
      <c r="H4" s="378"/>
      <c r="I4" s="378"/>
      <c r="M4" s="378"/>
      <c r="N4" s="377"/>
      <c r="O4" s="377"/>
      <c r="P4" s="374"/>
    </row>
    <row r="5" spans="1:17" ht="16.5" customHeight="1">
      <c r="A5" s="399" t="s">
        <v>437</v>
      </c>
      <c r="B5" s="398">
        <v>2015</v>
      </c>
      <c r="C5" s="398">
        <v>2014</v>
      </c>
      <c r="D5" s="398">
        <v>2013</v>
      </c>
      <c r="E5" s="398">
        <v>2012</v>
      </c>
      <c r="F5" s="398">
        <v>2011</v>
      </c>
      <c r="G5" s="398">
        <v>2010</v>
      </c>
      <c r="H5" s="398">
        <v>2009</v>
      </c>
      <c r="I5" s="398">
        <v>2008</v>
      </c>
      <c r="J5" s="398">
        <v>2007</v>
      </c>
      <c r="K5" s="398">
        <v>2006</v>
      </c>
      <c r="L5" s="398">
        <v>2005</v>
      </c>
      <c r="M5" s="398">
        <v>2004</v>
      </c>
      <c r="N5" s="398">
        <v>2003</v>
      </c>
      <c r="O5" s="398">
        <v>2002</v>
      </c>
      <c r="P5" s="398">
        <v>2001</v>
      </c>
    </row>
    <row r="6" spans="1:17">
      <c r="A6" s="388" t="s">
        <v>1</v>
      </c>
      <c r="B6" s="387">
        <f t="shared" ref="B6:P6" si="0">SUM(B8:B15)</f>
        <v>40227</v>
      </c>
      <c r="C6" s="387">
        <f t="shared" si="0"/>
        <v>40822</v>
      </c>
      <c r="D6" s="387">
        <f t="shared" si="0"/>
        <v>32216</v>
      </c>
      <c r="E6" s="387">
        <f t="shared" si="0"/>
        <v>33731</v>
      </c>
      <c r="F6" s="387">
        <f t="shared" si="0"/>
        <v>35329</v>
      </c>
      <c r="G6" s="387">
        <f t="shared" si="0"/>
        <v>29606</v>
      </c>
      <c r="H6" s="387">
        <f t="shared" si="0"/>
        <v>36597</v>
      </c>
      <c r="I6" s="387">
        <f t="shared" si="0"/>
        <v>41212</v>
      </c>
      <c r="J6" s="387">
        <f t="shared" si="0"/>
        <v>40597</v>
      </c>
      <c r="K6" s="387">
        <f t="shared" si="0"/>
        <v>39524</v>
      </c>
      <c r="L6" s="387">
        <f t="shared" si="0"/>
        <v>37910</v>
      </c>
      <c r="M6" s="387">
        <f t="shared" si="0"/>
        <v>39608</v>
      </c>
      <c r="N6" s="387">
        <f t="shared" si="0"/>
        <v>37286</v>
      </c>
      <c r="O6" s="387">
        <f t="shared" si="0"/>
        <v>49051</v>
      </c>
      <c r="P6" s="387">
        <f t="shared" si="0"/>
        <v>49576</v>
      </c>
    </row>
    <row r="7" spans="1:17">
      <c r="A7" s="385" t="s">
        <v>463</v>
      </c>
      <c r="B7" s="384">
        <v>590</v>
      </c>
      <c r="C7" s="384">
        <v>698</v>
      </c>
      <c r="D7" s="384">
        <v>676</v>
      </c>
      <c r="E7" s="384">
        <v>694</v>
      </c>
      <c r="F7" s="384">
        <v>857</v>
      </c>
      <c r="G7" s="384">
        <v>1057</v>
      </c>
      <c r="H7" s="386">
        <v>2006</v>
      </c>
      <c r="I7" s="386">
        <v>1507</v>
      </c>
      <c r="J7" s="386">
        <v>1450</v>
      </c>
      <c r="K7" s="386">
        <v>1551</v>
      </c>
      <c r="L7" s="386">
        <v>1418</v>
      </c>
      <c r="M7" s="386">
        <v>1302</v>
      </c>
      <c r="N7" s="386">
        <v>1230</v>
      </c>
      <c r="O7" s="386">
        <v>1317</v>
      </c>
      <c r="P7" s="386">
        <v>1161</v>
      </c>
      <c r="Q7" s="406"/>
    </row>
    <row r="8" spans="1:17">
      <c r="A8" s="385" t="s">
        <v>431</v>
      </c>
      <c r="B8" s="384">
        <v>0</v>
      </c>
      <c r="C8" s="384">
        <v>0</v>
      </c>
      <c r="D8" s="384">
        <v>0</v>
      </c>
      <c r="E8" s="384">
        <v>0</v>
      </c>
      <c r="F8" s="384">
        <v>0</v>
      </c>
      <c r="G8" s="384">
        <v>0</v>
      </c>
      <c r="H8" s="386">
        <v>1</v>
      </c>
      <c r="I8" s="386">
        <v>1</v>
      </c>
      <c r="J8" s="386">
        <v>2</v>
      </c>
      <c r="K8" s="383">
        <v>3</v>
      </c>
      <c r="L8" s="383">
        <v>0</v>
      </c>
      <c r="M8" s="383">
        <v>2</v>
      </c>
      <c r="N8" s="383">
        <v>3</v>
      </c>
      <c r="O8" s="383">
        <v>1</v>
      </c>
      <c r="P8" s="383">
        <v>2</v>
      </c>
      <c r="Q8" s="407"/>
    </row>
    <row r="9" spans="1:17">
      <c r="A9" s="385" t="s">
        <v>210</v>
      </c>
      <c r="B9" s="384">
        <v>29</v>
      </c>
      <c r="C9" s="384">
        <v>28</v>
      </c>
      <c r="D9" s="384">
        <v>8</v>
      </c>
      <c r="E9" s="384">
        <v>2</v>
      </c>
      <c r="F9" s="384">
        <v>1</v>
      </c>
      <c r="G9" s="384">
        <v>0</v>
      </c>
      <c r="H9" s="386">
        <v>1</v>
      </c>
      <c r="I9" s="386">
        <v>1</v>
      </c>
      <c r="J9" s="386">
        <v>23</v>
      </c>
      <c r="K9" s="383">
        <v>39</v>
      </c>
      <c r="L9" s="383">
        <v>2</v>
      </c>
      <c r="M9" s="386" t="s">
        <v>7</v>
      </c>
      <c r="N9" s="386" t="s">
        <v>7</v>
      </c>
      <c r="O9" s="386" t="s">
        <v>7</v>
      </c>
      <c r="P9" s="386" t="s">
        <v>7</v>
      </c>
      <c r="Q9" s="407"/>
    </row>
    <row r="10" spans="1:17">
      <c r="A10" s="385" t="s">
        <v>59</v>
      </c>
      <c r="B10" s="384"/>
      <c r="C10" s="384"/>
      <c r="D10" s="384"/>
      <c r="E10" s="384"/>
      <c r="F10" s="384"/>
      <c r="G10" s="384"/>
      <c r="H10" s="386"/>
      <c r="I10" s="386"/>
      <c r="J10" s="386"/>
      <c r="K10" s="383"/>
      <c r="L10" s="383"/>
      <c r="M10" s="383"/>
      <c r="N10" s="383"/>
      <c r="O10" s="383"/>
      <c r="P10" s="383"/>
      <c r="Q10" s="407"/>
    </row>
    <row r="11" spans="1:17">
      <c r="A11" s="393" t="s">
        <v>189</v>
      </c>
      <c r="B11" s="384">
        <v>11067</v>
      </c>
      <c r="C11" s="384">
        <v>11396</v>
      </c>
      <c r="D11" s="384">
        <v>10098</v>
      </c>
      <c r="E11" s="384">
        <v>10720</v>
      </c>
      <c r="F11" s="384">
        <v>10703</v>
      </c>
      <c r="G11" s="384">
        <v>10260</v>
      </c>
      <c r="H11" s="386">
        <v>14570</v>
      </c>
      <c r="I11" s="386">
        <v>14409</v>
      </c>
      <c r="J11" s="386">
        <v>13970</v>
      </c>
      <c r="K11" s="383">
        <v>13079</v>
      </c>
      <c r="L11" s="383">
        <v>12952</v>
      </c>
      <c r="M11" s="383">
        <f>12551+115+1568</f>
        <v>14234</v>
      </c>
      <c r="N11" s="383">
        <v>14899</v>
      </c>
      <c r="O11" s="383">
        <v>18607</v>
      </c>
      <c r="P11" s="383">
        <v>16807</v>
      </c>
      <c r="Q11" s="406"/>
    </row>
    <row r="12" spans="1:17">
      <c r="A12" s="393" t="s">
        <v>190</v>
      </c>
      <c r="B12" s="384">
        <v>8348</v>
      </c>
      <c r="C12" s="384">
        <v>8840</v>
      </c>
      <c r="D12" s="384">
        <v>7922</v>
      </c>
      <c r="E12" s="384">
        <v>9341</v>
      </c>
      <c r="F12" s="384">
        <v>10027</v>
      </c>
      <c r="G12" s="384">
        <v>7778</v>
      </c>
      <c r="H12" s="386">
        <v>9399</v>
      </c>
      <c r="I12" s="386">
        <v>10202</v>
      </c>
      <c r="J12" s="386">
        <v>9574</v>
      </c>
      <c r="K12" s="383">
        <v>9603</v>
      </c>
      <c r="L12" s="383">
        <v>8874</v>
      </c>
      <c r="M12" s="383">
        <f>8041+197+1397</f>
        <v>9635</v>
      </c>
      <c r="N12" s="383">
        <v>8872</v>
      </c>
      <c r="O12" s="383">
        <v>11628</v>
      </c>
      <c r="P12" s="383">
        <v>11115</v>
      </c>
      <c r="Q12" s="406"/>
    </row>
    <row r="13" spans="1:17">
      <c r="A13" s="393" t="s">
        <v>191</v>
      </c>
      <c r="B13" s="384">
        <v>19823</v>
      </c>
      <c r="C13" s="384">
        <v>19481</v>
      </c>
      <c r="D13" s="384">
        <v>13288</v>
      </c>
      <c r="E13" s="384">
        <v>12768</v>
      </c>
      <c r="F13" s="384">
        <v>13694</v>
      </c>
      <c r="G13" s="384">
        <v>10890</v>
      </c>
      <c r="H13" s="386">
        <v>11605</v>
      </c>
      <c r="I13" s="386">
        <v>15658</v>
      </c>
      <c r="J13" s="386">
        <v>15973</v>
      </c>
      <c r="K13" s="383">
        <v>15942</v>
      </c>
      <c r="L13" s="383">
        <v>15534</v>
      </c>
      <c r="M13" s="383">
        <f>13580+1184+564</f>
        <v>15328</v>
      </c>
      <c r="N13" s="383">
        <v>13196</v>
      </c>
      <c r="O13" s="383">
        <v>18502</v>
      </c>
      <c r="P13" s="383">
        <v>21357</v>
      </c>
      <c r="Q13" s="406"/>
    </row>
    <row r="14" spans="1:17">
      <c r="A14" s="385" t="s">
        <v>429</v>
      </c>
      <c r="B14" s="384">
        <v>957</v>
      </c>
      <c r="C14" s="384">
        <v>1072</v>
      </c>
      <c r="D14" s="384">
        <v>899</v>
      </c>
      <c r="E14" s="384">
        <v>900</v>
      </c>
      <c r="F14" s="384">
        <v>894</v>
      </c>
      <c r="G14" s="384">
        <v>670</v>
      </c>
      <c r="H14" s="386">
        <v>1011</v>
      </c>
      <c r="I14" s="386">
        <v>930</v>
      </c>
      <c r="J14" s="386">
        <v>1041</v>
      </c>
      <c r="K14" s="383">
        <v>816</v>
      </c>
      <c r="L14" s="383">
        <v>521</v>
      </c>
      <c r="M14" s="383">
        <f>321+18+27</f>
        <v>366</v>
      </c>
      <c r="N14" s="383">
        <v>269</v>
      </c>
      <c r="O14" s="383">
        <v>275</v>
      </c>
      <c r="P14" s="383">
        <v>218</v>
      </c>
      <c r="Q14" s="406"/>
    </row>
    <row r="15" spans="1:17">
      <c r="A15" s="385" t="s">
        <v>428</v>
      </c>
      <c r="B15" s="384">
        <v>3</v>
      </c>
      <c r="C15" s="384">
        <v>5</v>
      </c>
      <c r="D15" s="384">
        <v>1</v>
      </c>
      <c r="E15" s="384">
        <v>0</v>
      </c>
      <c r="F15" s="384">
        <v>10</v>
      </c>
      <c r="G15" s="384">
        <v>8</v>
      </c>
      <c r="H15" s="386">
        <v>10</v>
      </c>
      <c r="I15" s="383">
        <v>11</v>
      </c>
      <c r="J15" s="383">
        <v>14</v>
      </c>
      <c r="K15" s="383">
        <v>42</v>
      </c>
      <c r="L15" s="383">
        <v>27</v>
      </c>
      <c r="M15" s="383">
        <f>11+25+7</f>
        <v>43</v>
      </c>
      <c r="N15" s="383">
        <v>47</v>
      </c>
      <c r="O15" s="383">
        <v>38</v>
      </c>
      <c r="P15" s="383">
        <v>77</v>
      </c>
      <c r="Q15" s="406"/>
    </row>
    <row r="16" spans="1:17" ht="20.25" customHeight="1">
      <c r="A16" s="388" t="s">
        <v>457</v>
      </c>
      <c r="B16" s="392">
        <v>4231</v>
      </c>
      <c r="C16" s="392">
        <v>4501</v>
      </c>
      <c r="D16" s="392">
        <v>3723</v>
      </c>
      <c r="E16" s="392">
        <v>4323</v>
      </c>
      <c r="F16" s="392">
        <v>4417</v>
      </c>
      <c r="G16" s="392">
        <v>4595</v>
      </c>
      <c r="H16" s="387">
        <v>5758</v>
      </c>
      <c r="I16" s="387">
        <v>5838</v>
      </c>
      <c r="J16" s="387">
        <v>6050</v>
      </c>
      <c r="K16" s="387">
        <v>6492</v>
      </c>
      <c r="L16" s="387">
        <v>7066</v>
      </c>
      <c r="M16" s="387">
        <f>6915+224+336</f>
        <v>7475</v>
      </c>
      <c r="N16" s="387">
        <v>8144</v>
      </c>
      <c r="O16" s="387">
        <v>10345</v>
      </c>
      <c r="P16" s="387">
        <v>9674</v>
      </c>
      <c r="Q16" s="406"/>
    </row>
    <row r="17" spans="1:17">
      <c r="A17" s="408" t="s">
        <v>456</v>
      </c>
      <c r="B17" s="390">
        <v>10070</v>
      </c>
      <c r="C17" s="390">
        <v>10243</v>
      </c>
      <c r="D17" s="390">
        <v>8900</v>
      </c>
      <c r="E17" s="390">
        <v>9192</v>
      </c>
      <c r="F17" s="390">
        <v>9122</v>
      </c>
      <c r="G17" s="390">
        <v>8775</v>
      </c>
      <c r="H17" s="390">
        <v>12934</v>
      </c>
      <c r="I17" s="390">
        <v>12206</v>
      </c>
      <c r="J17" s="390">
        <v>12024</v>
      </c>
      <c r="K17" s="390">
        <v>10932</v>
      </c>
      <c r="L17" s="390">
        <v>10624</v>
      </c>
      <c r="M17" s="390">
        <v>11605</v>
      </c>
      <c r="N17" s="390">
        <v>11782</v>
      </c>
      <c r="O17" s="390">
        <v>15120</v>
      </c>
      <c r="P17" s="390">
        <v>13884</v>
      </c>
      <c r="Q17" s="406"/>
    </row>
    <row r="18" spans="1:17" ht="23.25" customHeight="1">
      <c r="A18" s="388" t="s">
        <v>0</v>
      </c>
      <c r="B18" s="387">
        <f t="shared" ref="B18:P18" si="1">SUM(B19:B28)</f>
        <v>2839</v>
      </c>
      <c r="C18" s="387">
        <f t="shared" si="1"/>
        <v>3159</v>
      </c>
      <c r="D18" s="387">
        <f t="shared" si="1"/>
        <v>2848</v>
      </c>
      <c r="E18" s="387">
        <f t="shared" si="1"/>
        <v>2988</v>
      </c>
      <c r="F18" s="387">
        <f t="shared" si="1"/>
        <v>3305</v>
      </c>
      <c r="G18" s="387">
        <f t="shared" si="1"/>
        <v>2614</v>
      </c>
      <c r="H18" s="387">
        <f t="shared" si="1"/>
        <v>3026</v>
      </c>
      <c r="I18" s="387">
        <f t="shared" si="1"/>
        <v>2618</v>
      </c>
      <c r="J18" s="387">
        <f t="shared" si="1"/>
        <v>2689</v>
      </c>
      <c r="K18" s="387">
        <f t="shared" si="1"/>
        <v>2539</v>
      </c>
      <c r="L18" s="387">
        <f t="shared" si="1"/>
        <v>2579</v>
      </c>
      <c r="M18" s="387">
        <f t="shared" si="1"/>
        <v>2918</v>
      </c>
      <c r="N18" s="387">
        <f t="shared" si="1"/>
        <v>3006</v>
      </c>
      <c r="O18" s="387">
        <f t="shared" si="1"/>
        <v>3819</v>
      </c>
      <c r="P18" s="387">
        <f t="shared" si="1"/>
        <v>3943</v>
      </c>
      <c r="Q18" s="407"/>
    </row>
    <row r="19" spans="1:17">
      <c r="A19" s="385" t="s">
        <v>426</v>
      </c>
      <c r="B19" s="384">
        <v>2541</v>
      </c>
      <c r="C19" s="384">
        <v>2850</v>
      </c>
      <c r="D19" s="384">
        <v>2556</v>
      </c>
      <c r="E19" s="384">
        <v>2625</v>
      </c>
      <c r="F19" s="384">
        <v>2835</v>
      </c>
      <c r="G19" s="384">
        <v>2151</v>
      </c>
      <c r="H19" s="383">
        <v>2303</v>
      </c>
      <c r="I19" s="383">
        <v>1980</v>
      </c>
      <c r="J19" s="383">
        <v>2162</v>
      </c>
      <c r="K19" s="383">
        <v>2061</v>
      </c>
      <c r="L19" s="383">
        <v>2155</v>
      </c>
      <c r="M19" s="383">
        <v>2419</v>
      </c>
      <c r="N19" s="383">
        <v>2531</v>
      </c>
      <c r="O19" s="383">
        <v>3207</v>
      </c>
      <c r="P19" s="383">
        <v>3095</v>
      </c>
      <c r="Q19" s="406"/>
    </row>
    <row r="20" spans="1:17">
      <c r="A20" s="385" t="s">
        <v>455</v>
      </c>
      <c r="B20" s="384">
        <v>9</v>
      </c>
      <c r="C20" s="384">
        <v>26</v>
      </c>
      <c r="D20" s="384">
        <v>15</v>
      </c>
      <c r="E20" s="384">
        <v>33</v>
      </c>
      <c r="F20" s="384">
        <v>124</v>
      </c>
      <c r="G20" s="384">
        <v>76</v>
      </c>
      <c r="H20" s="383">
        <v>204</v>
      </c>
      <c r="I20" s="383">
        <v>128</v>
      </c>
      <c r="J20" s="383">
        <v>137</v>
      </c>
      <c r="K20" s="383">
        <v>112</v>
      </c>
      <c r="L20" s="383">
        <v>67</v>
      </c>
      <c r="M20" s="383">
        <v>91</v>
      </c>
      <c r="N20" s="383">
        <v>57</v>
      </c>
      <c r="O20" s="383">
        <v>51</v>
      </c>
      <c r="P20" s="383">
        <v>86</v>
      </c>
      <c r="Q20" s="406"/>
    </row>
    <row r="21" spans="1:17">
      <c r="A21" s="385" t="s">
        <v>454</v>
      </c>
      <c r="B21" s="384">
        <v>42</v>
      </c>
      <c r="C21" s="384">
        <v>40</v>
      </c>
      <c r="D21" s="384">
        <v>51</v>
      </c>
      <c r="E21" s="384">
        <v>88</v>
      </c>
      <c r="F21" s="384">
        <v>105</v>
      </c>
      <c r="G21" s="384">
        <v>81</v>
      </c>
      <c r="H21" s="383">
        <v>91</v>
      </c>
      <c r="I21" s="383">
        <v>109</v>
      </c>
      <c r="J21" s="383">
        <v>67</v>
      </c>
      <c r="K21" s="383">
        <v>40</v>
      </c>
      <c r="L21" s="383">
        <v>24</v>
      </c>
      <c r="M21" s="383">
        <f>2+50</f>
        <v>52</v>
      </c>
      <c r="N21" s="383">
        <v>16</v>
      </c>
      <c r="O21" s="383">
        <v>12</v>
      </c>
      <c r="P21" s="383">
        <v>52</v>
      </c>
      <c r="Q21" s="406"/>
    </row>
    <row r="22" spans="1:17">
      <c r="A22" s="396" t="s">
        <v>462</v>
      </c>
      <c r="B22" s="384">
        <v>15</v>
      </c>
      <c r="C22" s="384">
        <v>8</v>
      </c>
      <c r="D22" s="384">
        <v>13</v>
      </c>
      <c r="E22" s="384">
        <v>9</v>
      </c>
      <c r="F22" s="384">
        <v>19</v>
      </c>
      <c r="G22" s="384">
        <v>30</v>
      </c>
      <c r="H22" s="383">
        <v>64</v>
      </c>
      <c r="I22" s="383">
        <v>33</v>
      </c>
      <c r="J22" s="383">
        <v>38</v>
      </c>
      <c r="K22" s="383">
        <v>2</v>
      </c>
      <c r="L22" s="383">
        <v>0</v>
      </c>
      <c r="M22" s="386" t="s">
        <v>7</v>
      </c>
      <c r="N22" s="386" t="s">
        <v>7</v>
      </c>
      <c r="O22" s="386" t="s">
        <v>7</v>
      </c>
      <c r="P22" s="386" t="s">
        <v>7</v>
      </c>
      <c r="Q22" s="406"/>
    </row>
    <row r="23" spans="1:17">
      <c r="A23" s="385" t="s">
        <v>422</v>
      </c>
      <c r="B23" s="384">
        <v>38</v>
      </c>
      <c r="C23" s="384">
        <v>28</v>
      </c>
      <c r="D23" s="384">
        <v>28</v>
      </c>
      <c r="E23" s="384">
        <v>29</v>
      </c>
      <c r="F23" s="384">
        <v>29</v>
      </c>
      <c r="G23" s="384">
        <v>19</v>
      </c>
      <c r="H23" s="383">
        <v>40</v>
      </c>
      <c r="I23" s="383">
        <v>36</v>
      </c>
      <c r="J23" s="383">
        <v>26</v>
      </c>
      <c r="K23" s="383">
        <v>17</v>
      </c>
      <c r="L23" s="383">
        <v>23</v>
      </c>
      <c r="M23" s="383">
        <v>19</v>
      </c>
      <c r="N23" s="383">
        <v>29</v>
      </c>
      <c r="O23" s="383">
        <v>21</v>
      </c>
      <c r="P23" s="383">
        <v>23</v>
      </c>
      <c r="Q23" s="406"/>
    </row>
    <row r="24" spans="1:17">
      <c r="A24" s="385" t="s">
        <v>421</v>
      </c>
      <c r="B24" s="384">
        <v>192</v>
      </c>
      <c r="C24" s="384">
        <v>202</v>
      </c>
      <c r="D24" s="384">
        <v>181</v>
      </c>
      <c r="E24" s="384">
        <v>190</v>
      </c>
      <c r="F24" s="384">
        <v>181</v>
      </c>
      <c r="G24" s="384">
        <v>242</v>
      </c>
      <c r="H24" s="383">
        <v>307</v>
      </c>
      <c r="I24" s="383">
        <v>317</v>
      </c>
      <c r="J24" s="383">
        <v>251</v>
      </c>
      <c r="K24" s="383">
        <v>285</v>
      </c>
      <c r="L24" s="383">
        <v>295</v>
      </c>
      <c r="M24" s="383">
        <v>333</v>
      </c>
      <c r="N24" s="383">
        <v>325</v>
      </c>
      <c r="O24" s="383">
        <v>431</v>
      </c>
      <c r="P24" s="383">
        <v>415</v>
      </c>
      <c r="Q24" s="406"/>
    </row>
    <row r="25" spans="1:17">
      <c r="A25" s="385" t="s">
        <v>97</v>
      </c>
      <c r="B25" s="384">
        <v>1</v>
      </c>
      <c r="C25" s="384">
        <v>5</v>
      </c>
      <c r="D25" s="384">
        <v>1</v>
      </c>
      <c r="E25" s="384">
        <v>9</v>
      </c>
      <c r="F25" s="384">
        <v>3</v>
      </c>
      <c r="G25" s="384">
        <v>9</v>
      </c>
      <c r="H25" s="383">
        <v>13</v>
      </c>
      <c r="I25" s="383">
        <v>11</v>
      </c>
      <c r="J25" s="383">
        <v>0</v>
      </c>
      <c r="K25" s="383">
        <v>0</v>
      </c>
      <c r="L25" s="383">
        <v>0</v>
      </c>
      <c r="M25" s="383">
        <v>1</v>
      </c>
      <c r="N25" s="383">
        <v>0</v>
      </c>
      <c r="O25" s="383">
        <v>2</v>
      </c>
      <c r="P25" s="383">
        <v>3</v>
      </c>
      <c r="Q25" s="406"/>
    </row>
    <row r="26" spans="1:17">
      <c r="A26" s="385" t="s">
        <v>452</v>
      </c>
      <c r="B26" s="384">
        <v>0</v>
      </c>
      <c r="C26" s="384">
        <v>0</v>
      </c>
      <c r="D26" s="384">
        <v>0</v>
      </c>
      <c r="E26" s="384">
        <v>0</v>
      </c>
      <c r="F26" s="384">
        <v>0</v>
      </c>
      <c r="G26" s="384">
        <v>0</v>
      </c>
      <c r="H26" s="383">
        <v>0</v>
      </c>
      <c r="I26" s="383">
        <v>0</v>
      </c>
      <c r="J26" s="383">
        <v>1</v>
      </c>
      <c r="K26" s="383">
        <v>1</v>
      </c>
      <c r="L26" s="383">
        <v>0</v>
      </c>
      <c r="M26" s="386" t="s">
        <v>53</v>
      </c>
      <c r="N26" s="386" t="s">
        <v>53</v>
      </c>
      <c r="O26" s="386" t="s">
        <v>53</v>
      </c>
      <c r="P26" s="386" t="s">
        <v>53</v>
      </c>
      <c r="Q26" s="406"/>
    </row>
    <row r="27" spans="1:17">
      <c r="A27" s="385" t="s">
        <v>183</v>
      </c>
      <c r="B27" s="384">
        <v>0</v>
      </c>
      <c r="C27" s="384">
        <v>0</v>
      </c>
      <c r="D27" s="384">
        <v>0</v>
      </c>
      <c r="E27" s="384">
        <v>0</v>
      </c>
      <c r="F27" s="384">
        <v>0</v>
      </c>
      <c r="G27" s="384">
        <v>0</v>
      </c>
      <c r="H27" s="383">
        <v>0</v>
      </c>
      <c r="I27" s="383">
        <v>0</v>
      </c>
      <c r="J27" s="383">
        <v>0</v>
      </c>
      <c r="K27" s="383">
        <v>0</v>
      </c>
      <c r="L27" s="383">
        <v>0</v>
      </c>
      <c r="M27" s="383">
        <v>0</v>
      </c>
      <c r="N27" s="383">
        <v>0</v>
      </c>
      <c r="O27" s="383">
        <v>0</v>
      </c>
      <c r="P27" s="383">
        <v>0</v>
      </c>
      <c r="Q27" s="406"/>
    </row>
    <row r="28" spans="1:17">
      <c r="A28" s="382" t="s">
        <v>180</v>
      </c>
      <c r="B28" s="381">
        <v>1</v>
      </c>
      <c r="C28" s="381">
        <v>0</v>
      </c>
      <c r="D28" s="381">
        <v>3</v>
      </c>
      <c r="E28" s="381">
        <v>5</v>
      </c>
      <c r="F28" s="381">
        <v>9</v>
      </c>
      <c r="G28" s="381">
        <v>6</v>
      </c>
      <c r="H28" s="380">
        <v>4</v>
      </c>
      <c r="I28" s="380">
        <v>4</v>
      </c>
      <c r="J28" s="380">
        <v>7</v>
      </c>
      <c r="K28" s="380">
        <v>21</v>
      </c>
      <c r="L28" s="380">
        <v>15</v>
      </c>
      <c r="M28" s="380">
        <v>3</v>
      </c>
      <c r="N28" s="380">
        <v>48</v>
      </c>
      <c r="O28" s="380">
        <v>95</v>
      </c>
      <c r="P28" s="380">
        <v>269</v>
      </c>
      <c r="Q28" s="406"/>
    </row>
    <row r="29" spans="1:17">
      <c r="A29" s="374"/>
      <c r="B29" s="374"/>
      <c r="C29" s="374"/>
      <c r="D29" s="374"/>
      <c r="E29" s="374"/>
      <c r="F29" s="374"/>
      <c r="G29" s="374"/>
      <c r="H29" s="374"/>
      <c r="I29" s="374"/>
      <c r="J29" s="377"/>
      <c r="K29" s="377"/>
      <c r="L29" s="377"/>
      <c r="M29" s="377"/>
      <c r="N29" s="377"/>
      <c r="O29" s="377"/>
      <c r="P29" s="377"/>
      <c r="Q29" s="406"/>
    </row>
    <row r="30" spans="1:17">
      <c r="A30" s="374" t="s">
        <v>448</v>
      </c>
      <c r="B30" s="374"/>
      <c r="C30" s="374"/>
      <c r="D30" s="374"/>
      <c r="E30" s="374"/>
      <c r="F30" s="374"/>
      <c r="G30" s="374"/>
      <c r="H30" s="374"/>
      <c r="I30" s="374"/>
      <c r="M30" s="378"/>
      <c r="N30" s="377"/>
      <c r="O30" s="377"/>
      <c r="P30" s="375"/>
    </row>
    <row r="31" spans="1:17">
      <c r="A31" s="374" t="s">
        <v>447</v>
      </c>
      <c r="B31" s="374"/>
      <c r="C31" s="374"/>
      <c r="D31" s="374"/>
      <c r="E31" s="374"/>
      <c r="F31" s="379"/>
      <c r="G31" s="374"/>
      <c r="H31" s="374"/>
      <c r="I31" s="374"/>
      <c r="M31" s="378"/>
      <c r="N31" s="377"/>
      <c r="O31" s="377"/>
      <c r="P31" s="375"/>
    </row>
    <row r="32" spans="1:17">
      <c r="A32" s="374" t="s">
        <v>446</v>
      </c>
      <c r="B32" s="374"/>
      <c r="C32" s="374"/>
      <c r="D32" s="374"/>
      <c r="E32" s="374"/>
      <c r="F32" s="374"/>
      <c r="G32" s="374"/>
      <c r="H32" s="374"/>
      <c r="I32" s="374"/>
      <c r="M32" s="378"/>
      <c r="N32" s="377"/>
      <c r="O32" s="376"/>
      <c r="P32" s="375"/>
    </row>
    <row r="33" spans="1:16">
      <c r="A33" s="374" t="s">
        <v>445</v>
      </c>
      <c r="B33" s="374"/>
      <c r="C33" s="374"/>
      <c r="D33" s="374"/>
      <c r="E33" s="374"/>
      <c r="F33" s="374"/>
      <c r="G33" s="374"/>
      <c r="H33" s="374"/>
      <c r="I33" s="374"/>
      <c r="M33" s="378"/>
      <c r="N33" s="377"/>
      <c r="O33" s="376"/>
      <c r="P33" s="375"/>
    </row>
    <row r="34" spans="1:16">
      <c r="A34" s="372" t="s">
        <v>444</v>
      </c>
      <c r="M34" s="378"/>
      <c r="N34" s="377"/>
      <c r="O34" s="376"/>
      <c r="P34" s="375"/>
    </row>
    <row r="35" spans="1:16">
      <c r="A35" s="374" t="s">
        <v>461</v>
      </c>
      <c r="B35" s="374"/>
      <c r="C35" s="374"/>
      <c r="D35" s="374"/>
      <c r="E35" s="374"/>
      <c r="F35" s="374"/>
      <c r="G35" s="374"/>
      <c r="H35" s="374"/>
      <c r="I35" s="374"/>
      <c r="M35" s="405"/>
      <c r="N35" s="404"/>
      <c r="O35" s="377"/>
      <c r="P35" s="378"/>
    </row>
    <row r="36" spans="1:16">
      <c r="A36" s="374" t="s">
        <v>418</v>
      </c>
      <c r="B36" s="374"/>
      <c r="C36" s="374"/>
      <c r="D36" s="374"/>
      <c r="E36" s="374"/>
      <c r="F36" s="374"/>
      <c r="G36" s="374"/>
      <c r="H36" s="374"/>
      <c r="I36" s="374"/>
      <c r="M36" s="378"/>
      <c r="N36" s="404"/>
      <c r="O36" s="377"/>
      <c r="P36" s="378"/>
    </row>
    <row r="37" spans="1:16">
      <c r="A37" s="374" t="s">
        <v>417</v>
      </c>
      <c r="B37" s="374"/>
      <c r="C37" s="374"/>
      <c r="D37" s="374"/>
      <c r="E37" s="374"/>
      <c r="F37" s="374"/>
      <c r="G37" s="374"/>
      <c r="H37" s="374"/>
      <c r="I37" s="374"/>
      <c r="M37" s="378"/>
      <c r="N37" s="404"/>
      <c r="O37" s="377"/>
      <c r="P37" s="378"/>
    </row>
    <row r="38" spans="1:16">
      <c r="A38" s="374" t="s">
        <v>416</v>
      </c>
      <c r="B38" s="374"/>
      <c r="C38" s="374"/>
      <c r="D38" s="374"/>
      <c r="E38" s="374"/>
      <c r="F38" s="374"/>
      <c r="G38" s="374"/>
      <c r="H38" s="374"/>
      <c r="I38" s="374"/>
      <c r="M38" s="378"/>
      <c r="N38" s="404"/>
      <c r="O38" s="377"/>
      <c r="P38" s="378"/>
    </row>
    <row r="39" spans="1:16">
      <c r="A39" s="374" t="s">
        <v>415</v>
      </c>
      <c r="B39" s="374"/>
      <c r="C39" s="374"/>
      <c r="D39" s="374"/>
      <c r="E39" s="374"/>
      <c r="F39" s="374"/>
      <c r="G39" s="374"/>
      <c r="H39" s="374"/>
      <c r="I39" s="374"/>
      <c r="M39" s="378"/>
      <c r="N39" s="404"/>
      <c r="O39" s="377"/>
      <c r="P39" s="378"/>
    </row>
    <row r="40" spans="1:16">
      <c r="A40" s="374" t="s">
        <v>414</v>
      </c>
      <c r="B40" s="374"/>
      <c r="C40" s="374"/>
      <c r="D40" s="374"/>
      <c r="E40" s="374"/>
      <c r="F40" s="374"/>
      <c r="G40" s="374"/>
      <c r="H40" s="374"/>
      <c r="I40" s="374"/>
      <c r="M40" s="378"/>
      <c r="N40" s="404"/>
      <c r="O40" s="377"/>
      <c r="P40" s="378"/>
    </row>
    <row r="41" spans="1:16">
      <c r="A41" s="374" t="s">
        <v>413</v>
      </c>
      <c r="B41" s="374"/>
      <c r="C41" s="374"/>
      <c r="D41" s="374"/>
      <c r="E41" s="374"/>
      <c r="F41" s="374"/>
      <c r="G41" s="374"/>
      <c r="H41" s="374"/>
      <c r="I41" s="374"/>
      <c r="M41" s="378"/>
      <c r="N41" s="404"/>
      <c r="O41" s="377"/>
      <c r="P41" s="378"/>
    </row>
  </sheetData>
  <printOptions gridLinesSet="0"/>
  <pageMargins left="0.5" right="0.17" top="1" bottom="1" header="0.5" footer="0.5"/>
  <pageSetup firstPageNumber="27" orientation="portrait" useFirstPageNumber="1" horizontalDpi="4294967292" verticalDpi="4294967292" r:id="rId1"/>
  <headerFooter alignWithMargins="0">
    <oddFooter>&amp;C&amp;"Times New Roman,Regular" &amp;P of 31</oddFooter>
  </headerFooter>
  <ignoredErrors>
    <ignoredError sqref="B6:K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workbookViewId="0">
      <selection activeCell="L1" sqref="L1"/>
    </sheetView>
  </sheetViews>
  <sheetFormatPr defaultColWidth="9.109375" defaultRowHeight="10.199999999999999"/>
  <cols>
    <col min="1" max="1" width="23.33203125" style="410" customWidth="1"/>
    <col min="2" max="2" width="9" style="410" customWidth="1"/>
    <col min="3" max="3" width="7.5546875" style="410" customWidth="1"/>
    <col min="4" max="4" width="7.33203125" style="410" customWidth="1"/>
    <col min="5" max="5" width="7.88671875" style="411" customWidth="1"/>
    <col min="6" max="6" width="7.88671875" style="410" customWidth="1"/>
    <col min="7" max="7" width="7.5546875" style="410" customWidth="1"/>
    <col min="8" max="8" width="7.33203125" style="410" customWidth="1"/>
    <col min="9" max="9" width="7.88671875" style="411" customWidth="1"/>
    <col min="10" max="10" width="8.33203125" style="410" customWidth="1"/>
    <col min="11" max="16384" width="9.109375" style="410"/>
  </cols>
  <sheetData>
    <row r="1" spans="1:10" s="454" customFormat="1">
      <c r="A1" s="456" t="s">
        <v>475</v>
      </c>
      <c r="B1" s="456"/>
      <c r="C1" s="456"/>
      <c r="D1" s="456"/>
      <c r="E1" s="455"/>
      <c r="F1" s="456"/>
      <c r="G1" s="456"/>
      <c r="H1" s="456"/>
      <c r="I1" s="455"/>
    </row>
    <row r="2" spans="1:10" s="454" customFormat="1" ht="13.5" customHeight="1">
      <c r="A2" s="456" t="s">
        <v>474</v>
      </c>
      <c r="B2" s="456"/>
      <c r="C2" s="456"/>
      <c r="D2" s="456"/>
      <c r="E2" s="455"/>
      <c r="F2" s="456"/>
      <c r="G2" s="456"/>
      <c r="H2" s="456"/>
      <c r="I2" s="455"/>
    </row>
    <row r="3" spans="1:10" s="454" customFormat="1">
      <c r="A3" s="456" t="s">
        <v>473</v>
      </c>
      <c r="B3" s="456"/>
      <c r="C3" s="456"/>
      <c r="D3" s="456"/>
      <c r="E3" s="455"/>
      <c r="F3" s="456"/>
      <c r="G3" s="456"/>
      <c r="H3" s="456"/>
      <c r="I3" s="455"/>
    </row>
    <row r="4" spans="1:10">
      <c r="A4" s="453"/>
      <c r="B4" s="413" t="s">
        <v>8</v>
      </c>
      <c r="C4" s="413"/>
      <c r="D4" s="413"/>
      <c r="E4" s="414"/>
      <c r="F4" s="413"/>
      <c r="G4" s="413"/>
      <c r="H4" s="413"/>
      <c r="I4" s="414"/>
      <c r="J4" s="413"/>
    </row>
    <row r="5" spans="1:10" ht="12.6">
      <c r="A5" s="452"/>
      <c r="B5" s="451" t="s">
        <v>435</v>
      </c>
      <c r="C5" s="448"/>
      <c r="D5" s="447"/>
      <c r="E5" s="450"/>
      <c r="F5" s="449" t="s">
        <v>434</v>
      </c>
      <c r="G5" s="448"/>
      <c r="H5" s="447"/>
      <c r="I5" s="446"/>
    </row>
    <row r="6" spans="1:10" ht="20.399999999999999">
      <c r="A6" s="445" t="s">
        <v>437</v>
      </c>
      <c r="B6" s="445" t="s">
        <v>472</v>
      </c>
      <c r="C6" s="442" t="s">
        <v>471</v>
      </c>
      <c r="D6" s="444" t="s">
        <v>26</v>
      </c>
      <c r="E6" s="440" t="s">
        <v>470</v>
      </c>
      <c r="F6" s="443" t="s">
        <v>472</v>
      </c>
      <c r="G6" s="442" t="s">
        <v>471</v>
      </c>
      <c r="H6" s="441" t="s">
        <v>26</v>
      </c>
      <c r="I6" s="440" t="s">
        <v>470</v>
      </c>
    </row>
    <row r="7" spans="1:10">
      <c r="A7" s="432" t="s">
        <v>1</v>
      </c>
      <c r="B7" s="430">
        <f>SUM(B8:B15)</f>
        <v>30047</v>
      </c>
      <c r="C7" s="430">
        <f>SUM(C8:C15)</f>
        <v>8934</v>
      </c>
      <c r="D7" s="430">
        <f>SUM(D8:D15)</f>
        <v>38981</v>
      </c>
      <c r="E7" s="431">
        <f>B7/D7</f>
        <v>0.77081142094866728</v>
      </c>
      <c r="F7" s="430">
        <f>SUM(F8:F15)</f>
        <v>389</v>
      </c>
      <c r="G7" s="430">
        <f>SUM(G8:G15)</f>
        <v>105</v>
      </c>
      <c r="H7" s="430">
        <f>SUM(H8:H15)</f>
        <v>494</v>
      </c>
      <c r="I7" s="439">
        <f>F7/H7</f>
        <v>0.78744939271255066</v>
      </c>
    </row>
    <row r="8" spans="1:10">
      <c r="A8" s="425" t="s">
        <v>431</v>
      </c>
      <c r="B8" s="329">
        <v>29</v>
      </c>
      <c r="C8" s="329">
        <v>4</v>
      </c>
      <c r="D8" s="423">
        <f>B8+C8</f>
        <v>33</v>
      </c>
      <c r="E8" s="427">
        <f>B8/D8</f>
        <v>0.87878787878787878</v>
      </c>
      <c r="F8" s="329">
        <v>0</v>
      </c>
      <c r="G8" s="329">
        <v>0</v>
      </c>
      <c r="H8" s="423">
        <f>F8+G8</f>
        <v>0</v>
      </c>
      <c r="I8" s="422" t="s">
        <v>53</v>
      </c>
    </row>
    <row r="9" spans="1:10">
      <c r="A9" s="425" t="s">
        <v>210</v>
      </c>
      <c r="B9" s="329">
        <v>398</v>
      </c>
      <c r="C9" s="329">
        <v>52</v>
      </c>
      <c r="D9" s="423">
        <f>B9+C9</f>
        <v>450</v>
      </c>
      <c r="E9" s="427">
        <f>B9/D9</f>
        <v>0.88444444444444448</v>
      </c>
      <c r="F9" s="329">
        <v>1</v>
      </c>
      <c r="G9" s="329">
        <v>0</v>
      </c>
      <c r="H9" s="423">
        <f>F9+G9</f>
        <v>1</v>
      </c>
      <c r="I9" s="426">
        <f>F9/H9</f>
        <v>1</v>
      </c>
    </row>
    <row r="10" spans="1:10">
      <c r="A10" s="425" t="s">
        <v>59</v>
      </c>
      <c r="B10" s="329"/>
      <c r="C10" s="329"/>
      <c r="D10" s="423"/>
      <c r="E10" s="427" t="s">
        <v>8</v>
      </c>
      <c r="F10" s="423"/>
      <c r="G10" s="423"/>
      <c r="H10" s="423"/>
      <c r="I10" s="426" t="s">
        <v>8</v>
      </c>
    </row>
    <row r="11" spans="1:10">
      <c r="A11" s="438" t="s">
        <v>189</v>
      </c>
      <c r="B11" s="329">
        <v>14436</v>
      </c>
      <c r="C11" s="329">
        <v>5551</v>
      </c>
      <c r="D11" s="423">
        <f t="shared" ref="D11:D16" si="0">B11+C11</f>
        <v>19987</v>
      </c>
      <c r="E11" s="427">
        <f t="shared" ref="E11:E19" si="1">B11/D11</f>
        <v>0.7222694751588532</v>
      </c>
      <c r="F11" s="329">
        <v>53</v>
      </c>
      <c r="G11" s="329">
        <v>27</v>
      </c>
      <c r="H11" s="423">
        <f t="shared" ref="H11:H16" si="2">F11+G11</f>
        <v>80</v>
      </c>
      <c r="I11" s="426">
        <f t="shared" ref="I11:I18" si="3">F11/H11</f>
        <v>0.66249999999999998</v>
      </c>
    </row>
    <row r="12" spans="1:10">
      <c r="A12" s="438" t="s">
        <v>190</v>
      </c>
      <c r="B12" s="329">
        <v>6503</v>
      </c>
      <c r="C12" s="329">
        <v>2208</v>
      </c>
      <c r="D12" s="423">
        <f t="shared" si="0"/>
        <v>8711</v>
      </c>
      <c r="E12" s="427">
        <f t="shared" si="1"/>
        <v>0.74652737917575485</v>
      </c>
      <c r="F12" s="329">
        <v>33</v>
      </c>
      <c r="G12" s="329">
        <v>11</v>
      </c>
      <c r="H12" s="423">
        <f t="shared" si="2"/>
        <v>44</v>
      </c>
      <c r="I12" s="426">
        <f t="shared" si="3"/>
        <v>0.75</v>
      </c>
    </row>
    <row r="13" spans="1:10">
      <c r="A13" s="438" t="s">
        <v>191</v>
      </c>
      <c r="B13" s="329">
        <v>6262</v>
      </c>
      <c r="C13" s="329">
        <v>813</v>
      </c>
      <c r="D13" s="423">
        <f t="shared" si="0"/>
        <v>7075</v>
      </c>
      <c r="E13" s="427">
        <f t="shared" si="1"/>
        <v>0.88508833922261487</v>
      </c>
      <c r="F13" s="329">
        <v>257</v>
      </c>
      <c r="G13" s="329">
        <v>63</v>
      </c>
      <c r="H13" s="423">
        <f t="shared" si="2"/>
        <v>320</v>
      </c>
      <c r="I13" s="426">
        <f t="shared" si="3"/>
        <v>0.80312499999999998</v>
      </c>
    </row>
    <row r="14" spans="1:10">
      <c r="A14" s="425" t="s">
        <v>429</v>
      </c>
      <c r="B14" s="329">
        <v>2234</v>
      </c>
      <c r="C14" s="329">
        <v>304</v>
      </c>
      <c r="D14" s="423">
        <f t="shared" si="0"/>
        <v>2538</v>
      </c>
      <c r="E14" s="427">
        <f t="shared" si="1"/>
        <v>0.88022064617809304</v>
      </c>
      <c r="F14" s="329">
        <v>43</v>
      </c>
      <c r="G14" s="329">
        <v>4</v>
      </c>
      <c r="H14" s="423">
        <f t="shared" si="2"/>
        <v>47</v>
      </c>
      <c r="I14" s="426">
        <f t="shared" si="3"/>
        <v>0.91489361702127658</v>
      </c>
    </row>
    <row r="15" spans="1:10">
      <c r="A15" s="425" t="s">
        <v>428</v>
      </c>
      <c r="B15" s="329">
        <v>185</v>
      </c>
      <c r="C15" s="329">
        <v>2</v>
      </c>
      <c r="D15" s="423">
        <f t="shared" si="0"/>
        <v>187</v>
      </c>
      <c r="E15" s="427">
        <f t="shared" si="1"/>
        <v>0.98930481283422456</v>
      </c>
      <c r="F15" s="329">
        <v>2</v>
      </c>
      <c r="G15" s="329">
        <v>0</v>
      </c>
      <c r="H15" s="423">
        <f t="shared" si="2"/>
        <v>2</v>
      </c>
      <c r="I15" s="426">
        <f t="shared" si="3"/>
        <v>1</v>
      </c>
    </row>
    <row r="16" spans="1:10" ht="20.25" customHeight="1">
      <c r="A16" s="437" t="s">
        <v>427</v>
      </c>
      <c r="B16" s="435">
        <v>2517</v>
      </c>
      <c r="C16" s="435">
        <v>1153</v>
      </c>
      <c r="D16" s="434">
        <f t="shared" si="0"/>
        <v>3670</v>
      </c>
      <c r="E16" s="436">
        <f t="shared" si="1"/>
        <v>0.6858310626702997</v>
      </c>
      <c r="F16" s="435">
        <v>350</v>
      </c>
      <c r="G16" s="435">
        <v>129</v>
      </c>
      <c r="H16" s="434">
        <f t="shared" si="2"/>
        <v>479</v>
      </c>
      <c r="I16" s="433">
        <f t="shared" si="3"/>
        <v>0.7306889352818372</v>
      </c>
    </row>
    <row r="17" spans="1:9" ht="19.5" customHeight="1">
      <c r="A17" s="432" t="s">
        <v>0</v>
      </c>
      <c r="B17" s="430">
        <f>SUM(B18:B27)</f>
        <v>8104</v>
      </c>
      <c r="C17" s="430">
        <f>SUM(C18:C27)</f>
        <v>2751</v>
      </c>
      <c r="D17" s="430">
        <f>SUM(D18:D27)</f>
        <v>10855</v>
      </c>
      <c r="E17" s="431">
        <f t="shared" si="1"/>
        <v>0.74656840165822203</v>
      </c>
      <c r="F17" s="430">
        <f>SUM(F18:F27)</f>
        <v>126</v>
      </c>
      <c r="G17" s="430">
        <f>SUM(G18:G27)</f>
        <v>6</v>
      </c>
      <c r="H17" s="429">
        <f t="shared" ref="H17:H22" si="4">G17+F17</f>
        <v>132</v>
      </c>
      <c r="I17" s="428">
        <f t="shared" si="3"/>
        <v>0.95454545454545459</v>
      </c>
    </row>
    <row r="18" spans="1:9">
      <c r="A18" s="425" t="s">
        <v>426</v>
      </c>
      <c r="B18" s="329">
        <v>6291</v>
      </c>
      <c r="C18" s="329">
        <v>2687</v>
      </c>
      <c r="D18" s="423">
        <f t="shared" ref="D18:D27" si="5">B18+C18</f>
        <v>8978</v>
      </c>
      <c r="E18" s="427">
        <f t="shared" si="1"/>
        <v>0.70071285364223657</v>
      </c>
      <c r="F18" s="329">
        <v>29</v>
      </c>
      <c r="G18" s="329">
        <v>5</v>
      </c>
      <c r="H18" s="423">
        <f t="shared" si="4"/>
        <v>34</v>
      </c>
      <c r="I18" s="426">
        <f t="shared" si="3"/>
        <v>0.8529411764705882</v>
      </c>
    </row>
    <row r="19" spans="1:9">
      <c r="A19" s="425" t="s">
        <v>425</v>
      </c>
      <c r="B19" s="329">
        <v>707</v>
      </c>
      <c r="C19" s="329">
        <v>1</v>
      </c>
      <c r="D19" s="423">
        <f t="shared" si="5"/>
        <v>708</v>
      </c>
      <c r="E19" s="427">
        <f t="shared" si="1"/>
        <v>0.99858757062146897</v>
      </c>
      <c r="F19" s="329">
        <v>0</v>
      </c>
      <c r="G19" s="329">
        <v>0</v>
      </c>
      <c r="H19" s="423">
        <f t="shared" si="4"/>
        <v>0</v>
      </c>
      <c r="I19" s="422" t="s">
        <v>53</v>
      </c>
    </row>
    <row r="20" spans="1:9">
      <c r="A20" s="425" t="s">
        <v>424</v>
      </c>
      <c r="B20" s="329">
        <v>0</v>
      </c>
      <c r="C20" s="329">
        <v>0</v>
      </c>
      <c r="D20" s="423">
        <f t="shared" si="5"/>
        <v>0</v>
      </c>
      <c r="E20" s="424" t="s">
        <v>53</v>
      </c>
      <c r="F20" s="329">
        <v>2</v>
      </c>
      <c r="G20" s="329">
        <v>0</v>
      </c>
      <c r="H20" s="423">
        <f t="shared" si="4"/>
        <v>2</v>
      </c>
      <c r="I20" s="426">
        <f>F20/H20</f>
        <v>1</v>
      </c>
    </row>
    <row r="21" spans="1:9">
      <c r="A21" s="425" t="s">
        <v>469</v>
      </c>
      <c r="B21" s="329">
        <v>0</v>
      </c>
      <c r="C21" s="329">
        <v>0</v>
      </c>
      <c r="D21" s="423">
        <f t="shared" si="5"/>
        <v>0</v>
      </c>
      <c r="E21" s="422" t="s">
        <v>53</v>
      </c>
      <c r="F21" s="329">
        <v>0</v>
      </c>
      <c r="G21" s="329">
        <v>0</v>
      </c>
      <c r="H21" s="423">
        <f t="shared" si="4"/>
        <v>0</v>
      </c>
      <c r="I21" s="422" t="s">
        <v>53</v>
      </c>
    </row>
    <row r="22" spans="1:9">
      <c r="A22" s="425" t="s">
        <v>422</v>
      </c>
      <c r="B22" s="329">
        <v>228</v>
      </c>
      <c r="C22" s="329">
        <v>8</v>
      </c>
      <c r="D22" s="423">
        <f t="shared" si="5"/>
        <v>236</v>
      </c>
      <c r="E22" s="427">
        <f>B22/D22</f>
        <v>0.96610169491525422</v>
      </c>
      <c r="F22" s="329">
        <v>29</v>
      </c>
      <c r="G22" s="329">
        <v>0</v>
      </c>
      <c r="H22" s="423">
        <f t="shared" si="4"/>
        <v>29</v>
      </c>
      <c r="I22" s="426">
        <f>F22/H22</f>
        <v>1</v>
      </c>
    </row>
    <row r="23" spans="1:9">
      <c r="A23" s="425" t="s">
        <v>452</v>
      </c>
      <c r="B23" s="329">
        <v>0</v>
      </c>
      <c r="C23" s="329">
        <v>0</v>
      </c>
      <c r="D23" s="423">
        <f t="shared" si="5"/>
        <v>0</v>
      </c>
      <c r="E23" s="422" t="s">
        <v>53</v>
      </c>
      <c r="F23" s="329">
        <v>0</v>
      </c>
      <c r="G23" s="329">
        <v>0</v>
      </c>
      <c r="H23" s="423">
        <v>0</v>
      </c>
      <c r="I23" s="422" t="s">
        <v>468</v>
      </c>
    </row>
    <row r="24" spans="1:9">
      <c r="A24" s="425" t="s">
        <v>421</v>
      </c>
      <c r="B24" s="329">
        <v>0</v>
      </c>
      <c r="C24" s="329">
        <v>0</v>
      </c>
      <c r="D24" s="423">
        <f t="shared" si="5"/>
        <v>0</v>
      </c>
      <c r="E24" s="422" t="s">
        <v>53</v>
      </c>
      <c r="F24" s="329">
        <v>1</v>
      </c>
      <c r="G24" s="329">
        <v>0</v>
      </c>
      <c r="H24" s="423">
        <f>G24+F24</f>
        <v>1</v>
      </c>
      <c r="I24" s="426">
        <f>F24/H24</f>
        <v>1</v>
      </c>
    </row>
    <row r="25" spans="1:9">
      <c r="A25" s="425" t="s">
        <v>97</v>
      </c>
      <c r="B25" s="329">
        <v>868</v>
      </c>
      <c r="C25" s="329">
        <v>55</v>
      </c>
      <c r="D25" s="423">
        <f t="shared" si="5"/>
        <v>923</v>
      </c>
      <c r="E25" s="427">
        <f>B25/D25</f>
        <v>0.94041170097508131</v>
      </c>
      <c r="F25" s="329">
        <v>47</v>
      </c>
      <c r="G25" s="329">
        <v>1</v>
      </c>
      <c r="H25" s="423">
        <f>G25+F25</f>
        <v>48</v>
      </c>
      <c r="I25" s="426">
        <f>F25/H25</f>
        <v>0.97916666666666663</v>
      </c>
    </row>
    <row r="26" spans="1:9">
      <c r="A26" s="425" t="s">
        <v>183</v>
      </c>
      <c r="B26" s="329">
        <v>0</v>
      </c>
      <c r="C26" s="329">
        <v>0</v>
      </c>
      <c r="D26" s="423">
        <f t="shared" si="5"/>
        <v>0</v>
      </c>
      <c r="E26" s="424" t="s">
        <v>53</v>
      </c>
      <c r="F26" s="329">
        <v>0</v>
      </c>
      <c r="G26" s="329">
        <v>0</v>
      </c>
      <c r="H26" s="423">
        <f>G26+F26</f>
        <v>0</v>
      </c>
      <c r="I26" s="422" t="s">
        <v>468</v>
      </c>
    </row>
    <row r="27" spans="1:9">
      <c r="A27" s="421" t="s">
        <v>180</v>
      </c>
      <c r="B27" s="324">
        <v>10</v>
      </c>
      <c r="C27" s="324">
        <v>0</v>
      </c>
      <c r="D27" s="419">
        <f t="shared" si="5"/>
        <v>10</v>
      </c>
      <c r="E27" s="420">
        <f>B27/D27</f>
        <v>1</v>
      </c>
      <c r="F27" s="324">
        <v>18</v>
      </c>
      <c r="G27" s="324">
        <v>0</v>
      </c>
      <c r="H27" s="419">
        <f>G27+F27</f>
        <v>18</v>
      </c>
      <c r="I27" s="418">
        <f>F27/H27</f>
        <v>1</v>
      </c>
    </row>
    <row r="28" spans="1:9">
      <c r="A28" s="417"/>
      <c r="B28" s="415"/>
      <c r="C28" s="415"/>
      <c r="D28" s="415"/>
      <c r="E28" s="416"/>
      <c r="F28" s="415"/>
      <c r="G28" s="415"/>
      <c r="H28" s="415"/>
      <c r="I28" s="414"/>
    </row>
    <row r="29" spans="1:9">
      <c r="A29" s="417" t="s">
        <v>467</v>
      </c>
      <c r="B29" s="415"/>
      <c r="C29" s="415"/>
      <c r="D29" s="415"/>
      <c r="E29" s="416"/>
      <c r="F29" s="415"/>
      <c r="G29" s="415"/>
      <c r="H29" s="415"/>
      <c r="I29" s="414"/>
    </row>
    <row r="30" spans="1:9">
      <c r="A30" s="413" t="s">
        <v>466</v>
      </c>
      <c r="B30" s="412"/>
      <c r="C30" s="412"/>
      <c r="F30" s="412"/>
      <c r="G30" s="412"/>
    </row>
  </sheetData>
  <printOptions gridLinesSet="0"/>
  <pageMargins left="0.75" right="0.5" top="1" bottom="1" header="0.5" footer="0.5"/>
  <pageSetup firstPageNumber="28" orientation="portrait" useFirstPageNumber="1" horizontalDpi="4294967292" verticalDpi="4294967292" r:id="rId1"/>
  <headerFooter alignWithMargins="0">
    <oddFooter>&amp;C&amp;"Times New Roman,Regular" &amp;P of 31</oddFooter>
  </headerFooter>
  <ignoredErrors>
    <ignoredError sqref="B7:D7 F7:H7" formulaRange="1"/>
    <ignoredError sqref="D17: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L1" sqref="L1"/>
    </sheetView>
  </sheetViews>
  <sheetFormatPr defaultColWidth="9.109375" defaultRowHeight="10.199999999999999"/>
  <cols>
    <col min="1" max="1" width="23.33203125" style="410" customWidth="1"/>
    <col min="2" max="2" width="9" style="410" customWidth="1"/>
    <col min="3" max="3" width="7.5546875" style="410" customWidth="1"/>
    <col min="4" max="4" width="7.33203125" style="410" customWidth="1"/>
    <col min="5" max="5" width="7.88671875" style="411" customWidth="1"/>
    <col min="6" max="6" width="7.88671875" style="410" customWidth="1"/>
    <col min="7" max="7" width="7.5546875" style="410" customWidth="1"/>
    <col min="8" max="8" width="7.33203125" style="410" customWidth="1"/>
    <col min="9" max="9" width="7.88671875" style="411" customWidth="1"/>
    <col min="10" max="10" width="8.33203125" style="410" customWidth="1"/>
    <col min="11" max="16384" width="9.109375" style="410"/>
  </cols>
  <sheetData>
    <row r="1" spans="1:9">
      <c r="A1" s="456" t="s">
        <v>484</v>
      </c>
      <c r="B1" s="472"/>
      <c r="C1" s="472"/>
      <c r="D1" s="472"/>
      <c r="E1" s="471"/>
      <c r="F1" s="472"/>
      <c r="G1" s="472"/>
      <c r="H1" s="472"/>
      <c r="I1" s="471"/>
    </row>
    <row r="2" spans="1:9" ht="13.5" customHeight="1">
      <c r="A2" s="473" t="s">
        <v>483</v>
      </c>
      <c r="B2" s="472"/>
      <c r="C2" s="472"/>
      <c r="D2" s="472"/>
      <c r="E2" s="471"/>
      <c r="F2" s="472"/>
      <c r="G2" s="472"/>
      <c r="H2" s="472"/>
      <c r="I2" s="471"/>
    </row>
    <row r="3" spans="1:9" ht="12.75" customHeight="1">
      <c r="A3" s="456" t="s">
        <v>473</v>
      </c>
      <c r="B3" s="472"/>
      <c r="C3" s="472"/>
      <c r="D3" s="472"/>
      <c r="E3" s="471"/>
      <c r="F3" s="472"/>
      <c r="G3" s="472"/>
      <c r="H3" s="472"/>
      <c r="I3" s="471"/>
    </row>
    <row r="4" spans="1:9">
      <c r="A4" s="469"/>
      <c r="B4" s="469"/>
      <c r="C4" s="469"/>
      <c r="D4" s="469"/>
      <c r="E4" s="470"/>
      <c r="F4" s="469"/>
    </row>
    <row r="5" spans="1:9" ht="12.6">
      <c r="A5" s="452"/>
      <c r="B5" s="449" t="s">
        <v>435</v>
      </c>
      <c r="C5" s="468"/>
      <c r="D5" s="467"/>
      <c r="E5" s="450"/>
      <c r="F5" s="449" t="s">
        <v>434</v>
      </c>
      <c r="G5" s="468"/>
      <c r="H5" s="467"/>
      <c r="I5" s="466"/>
    </row>
    <row r="6" spans="1:9" ht="20.399999999999999">
      <c r="A6" s="445" t="s">
        <v>437</v>
      </c>
      <c r="B6" s="445" t="s">
        <v>472</v>
      </c>
      <c r="C6" s="442" t="s">
        <v>471</v>
      </c>
      <c r="D6" s="444" t="s">
        <v>26</v>
      </c>
      <c r="E6" s="440" t="s">
        <v>470</v>
      </c>
      <c r="F6" s="443" t="s">
        <v>472</v>
      </c>
      <c r="G6" s="442" t="s">
        <v>471</v>
      </c>
      <c r="H6" s="444" t="s">
        <v>26</v>
      </c>
      <c r="I6" s="440" t="s">
        <v>470</v>
      </c>
    </row>
    <row r="7" spans="1:9">
      <c r="A7" s="432" t="s">
        <v>1</v>
      </c>
      <c r="B7" s="430">
        <f>SUM(B8:B15)</f>
        <v>33879</v>
      </c>
      <c r="C7" s="430">
        <f>SUM(C8:C15)</f>
        <v>3608</v>
      </c>
      <c r="D7" s="430">
        <f>B7+C7</f>
        <v>37487</v>
      </c>
      <c r="E7" s="465">
        <f>B7/D7</f>
        <v>0.90375330114439667</v>
      </c>
      <c r="F7" s="430">
        <f>SUM(F8:F15)</f>
        <v>931</v>
      </c>
      <c r="G7" s="430">
        <f>SUM(G8:G15)</f>
        <v>83</v>
      </c>
      <c r="H7" s="430">
        <f>SUM(H8:H15)</f>
        <v>1014</v>
      </c>
      <c r="I7" s="428">
        <f>F7/H7</f>
        <v>0.9181459566074951</v>
      </c>
    </row>
    <row r="8" spans="1:9">
      <c r="A8" s="425" t="s">
        <v>431</v>
      </c>
      <c r="B8" s="329">
        <v>0</v>
      </c>
      <c r="C8" s="329">
        <v>0</v>
      </c>
      <c r="D8" s="423">
        <f>B8+C8</f>
        <v>0</v>
      </c>
      <c r="E8" s="422" t="s">
        <v>53</v>
      </c>
      <c r="F8" s="329">
        <v>0</v>
      </c>
      <c r="G8" s="329">
        <v>0</v>
      </c>
      <c r="H8" s="423">
        <f>G8+F8</f>
        <v>0</v>
      </c>
      <c r="I8" s="422" t="s">
        <v>53</v>
      </c>
    </row>
    <row r="9" spans="1:9">
      <c r="A9" s="425" t="s">
        <v>210</v>
      </c>
      <c r="B9" s="329">
        <v>29</v>
      </c>
      <c r="C9" s="329">
        <v>4</v>
      </c>
      <c r="D9" s="423">
        <f>B9+C9</f>
        <v>33</v>
      </c>
      <c r="E9" s="426">
        <f>B9/D9</f>
        <v>0.87878787878787878</v>
      </c>
      <c r="F9" s="329">
        <v>0</v>
      </c>
      <c r="G9" s="329">
        <v>0</v>
      </c>
      <c r="H9" s="423">
        <f>G9+F9</f>
        <v>0</v>
      </c>
      <c r="I9" s="422" t="s">
        <v>53</v>
      </c>
    </row>
    <row r="10" spans="1:9">
      <c r="A10" s="425" t="s">
        <v>59</v>
      </c>
      <c r="B10" s="329"/>
      <c r="C10" s="329"/>
      <c r="D10" s="430" t="s">
        <v>8</v>
      </c>
      <c r="E10" s="426" t="s">
        <v>8</v>
      </c>
      <c r="F10" s="423"/>
      <c r="G10" s="423"/>
      <c r="H10" s="423"/>
      <c r="I10" s="426" t="s">
        <v>8</v>
      </c>
    </row>
    <row r="11" spans="1:9">
      <c r="A11" s="438" t="s">
        <v>189</v>
      </c>
      <c r="B11" s="329">
        <v>9519</v>
      </c>
      <c r="C11" s="329">
        <v>2183</v>
      </c>
      <c r="D11" s="462">
        <f t="shared" ref="D11:D16" si="0">B11+C11</f>
        <v>11702</v>
      </c>
      <c r="E11" s="426">
        <f t="shared" ref="E11:E19" si="1">B11/D11</f>
        <v>0.81345069218936938</v>
      </c>
      <c r="F11" s="329">
        <v>40</v>
      </c>
      <c r="G11" s="329">
        <v>13</v>
      </c>
      <c r="H11" s="423">
        <f t="shared" ref="H11:H27" si="2">G11+F11</f>
        <v>53</v>
      </c>
      <c r="I11" s="426">
        <f>F11/H11</f>
        <v>0.75471698113207553</v>
      </c>
    </row>
    <row r="12" spans="1:9">
      <c r="A12" s="438" t="s">
        <v>190</v>
      </c>
      <c r="B12" s="329">
        <v>6067</v>
      </c>
      <c r="C12" s="329">
        <v>676</v>
      </c>
      <c r="D12" s="462">
        <f t="shared" si="0"/>
        <v>6743</v>
      </c>
      <c r="E12" s="426">
        <f t="shared" si="1"/>
        <v>0.89974788669731576</v>
      </c>
      <c r="F12" s="329">
        <v>88</v>
      </c>
      <c r="G12" s="329">
        <v>10</v>
      </c>
      <c r="H12" s="423">
        <f t="shared" si="2"/>
        <v>98</v>
      </c>
      <c r="I12" s="426">
        <f>F12/H12</f>
        <v>0.89795918367346939</v>
      </c>
    </row>
    <row r="13" spans="1:9" ht="10.5" customHeight="1">
      <c r="A13" s="438" t="s">
        <v>191</v>
      </c>
      <c r="B13" s="329">
        <v>17492</v>
      </c>
      <c r="C13" s="329">
        <v>560</v>
      </c>
      <c r="D13" s="462">
        <f t="shared" si="0"/>
        <v>18052</v>
      </c>
      <c r="E13" s="426">
        <f t="shared" si="1"/>
        <v>0.96897850653667184</v>
      </c>
      <c r="F13" s="329">
        <v>777</v>
      </c>
      <c r="G13" s="329">
        <v>57</v>
      </c>
      <c r="H13" s="423">
        <f t="shared" si="2"/>
        <v>834</v>
      </c>
      <c r="I13" s="426">
        <f>F13/H13</f>
        <v>0.93165467625899279</v>
      </c>
    </row>
    <row r="14" spans="1:9">
      <c r="A14" s="425" t="s">
        <v>429</v>
      </c>
      <c r="B14" s="329">
        <v>770</v>
      </c>
      <c r="C14" s="329">
        <v>178</v>
      </c>
      <c r="D14" s="462">
        <f t="shared" si="0"/>
        <v>948</v>
      </c>
      <c r="E14" s="426">
        <f t="shared" si="1"/>
        <v>0.81223628691983119</v>
      </c>
      <c r="F14" s="329">
        <v>26</v>
      </c>
      <c r="G14" s="329">
        <v>3</v>
      </c>
      <c r="H14" s="423">
        <f t="shared" si="2"/>
        <v>29</v>
      </c>
      <c r="I14" s="426">
        <f>F14/H14</f>
        <v>0.89655172413793105</v>
      </c>
    </row>
    <row r="15" spans="1:9">
      <c r="A15" s="425" t="s">
        <v>428</v>
      </c>
      <c r="B15" s="329">
        <v>2</v>
      </c>
      <c r="C15" s="329">
        <v>7</v>
      </c>
      <c r="D15" s="462">
        <f t="shared" si="0"/>
        <v>9</v>
      </c>
      <c r="E15" s="426">
        <f t="shared" si="1"/>
        <v>0.22222222222222221</v>
      </c>
      <c r="F15" s="329">
        <v>0</v>
      </c>
      <c r="G15" s="329">
        <v>0</v>
      </c>
      <c r="H15" s="423">
        <f t="shared" si="2"/>
        <v>0</v>
      </c>
      <c r="I15" s="422" t="s">
        <v>53</v>
      </c>
    </row>
    <row r="16" spans="1:9" ht="21.75" customHeight="1">
      <c r="A16" s="437" t="s">
        <v>427</v>
      </c>
      <c r="B16" s="435">
        <v>3855</v>
      </c>
      <c r="C16" s="435">
        <v>356</v>
      </c>
      <c r="D16" s="464">
        <f t="shared" si="0"/>
        <v>4211</v>
      </c>
      <c r="E16" s="433">
        <f t="shared" si="1"/>
        <v>0.9154595108050344</v>
      </c>
      <c r="F16" s="435">
        <v>56</v>
      </c>
      <c r="G16" s="435">
        <v>9</v>
      </c>
      <c r="H16" s="464">
        <f t="shared" si="2"/>
        <v>65</v>
      </c>
      <c r="I16" s="433">
        <f>F16/H16</f>
        <v>0.86153846153846159</v>
      </c>
    </row>
    <row r="17" spans="1:10" ht="21" customHeight="1">
      <c r="A17" s="432" t="s">
        <v>0</v>
      </c>
      <c r="B17" s="430">
        <f>SUM(B18:B27)</f>
        <v>2581</v>
      </c>
      <c r="C17" s="430">
        <f>SUM(C18:C27)</f>
        <v>330</v>
      </c>
      <c r="D17" s="430">
        <f>SUM(D18:D27)</f>
        <v>2911</v>
      </c>
      <c r="E17" s="428">
        <f t="shared" si="1"/>
        <v>0.88663689453795946</v>
      </c>
      <c r="F17" s="430">
        <f>SUM(F18:F27)</f>
        <v>2</v>
      </c>
      <c r="G17" s="430">
        <f>SUM(G18:G27)</f>
        <v>0</v>
      </c>
      <c r="H17" s="429">
        <f t="shared" si="2"/>
        <v>2</v>
      </c>
      <c r="I17" s="428">
        <f>F17/H17</f>
        <v>1</v>
      </c>
    </row>
    <row r="18" spans="1:10">
      <c r="A18" s="425" t="s">
        <v>426</v>
      </c>
      <c r="B18" s="329">
        <v>2533</v>
      </c>
      <c r="C18" s="329">
        <v>330</v>
      </c>
      <c r="D18" s="423">
        <f t="shared" ref="D18:D27" si="3">B18+C18</f>
        <v>2863</v>
      </c>
      <c r="E18" s="426">
        <f t="shared" si="1"/>
        <v>0.88473629060426129</v>
      </c>
      <c r="F18" s="329">
        <v>1</v>
      </c>
      <c r="G18" s="329">
        <v>0</v>
      </c>
      <c r="H18" s="462">
        <f t="shared" si="2"/>
        <v>1</v>
      </c>
      <c r="I18" s="463">
        <f>F18/H18</f>
        <v>1</v>
      </c>
    </row>
    <row r="19" spans="1:10">
      <c r="A19" s="425" t="s">
        <v>425</v>
      </c>
      <c r="B19" s="329">
        <v>9</v>
      </c>
      <c r="C19" s="329">
        <v>0</v>
      </c>
      <c r="D19" s="423">
        <f t="shared" si="3"/>
        <v>9</v>
      </c>
      <c r="E19" s="426">
        <f t="shared" si="1"/>
        <v>1</v>
      </c>
      <c r="F19" s="329">
        <v>0</v>
      </c>
      <c r="G19" s="329">
        <v>0</v>
      </c>
      <c r="H19" s="462">
        <f t="shared" si="2"/>
        <v>0</v>
      </c>
      <c r="I19" s="422" t="s">
        <v>53</v>
      </c>
    </row>
    <row r="20" spans="1:10">
      <c r="A20" s="425" t="s">
        <v>424</v>
      </c>
      <c r="B20" s="329">
        <v>0</v>
      </c>
      <c r="C20" s="329">
        <v>0</v>
      </c>
      <c r="D20" s="423">
        <f t="shared" si="3"/>
        <v>0</v>
      </c>
      <c r="E20" s="422" t="s">
        <v>53</v>
      </c>
      <c r="F20" s="329">
        <v>0</v>
      </c>
      <c r="G20" s="329">
        <v>0</v>
      </c>
      <c r="H20" s="462">
        <f t="shared" si="2"/>
        <v>0</v>
      </c>
      <c r="I20" s="422" t="s">
        <v>53</v>
      </c>
    </row>
    <row r="21" spans="1:10">
      <c r="A21" s="425" t="s">
        <v>469</v>
      </c>
      <c r="B21" s="329">
        <v>0</v>
      </c>
      <c r="C21" s="329">
        <v>0</v>
      </c>
      <c r="D21" s="423">
        <f t="shared" si="3"/>
        <v>0</v>
      </c>
      <c r="E21" s="422" t="s">
        <v>53</v>
      </c>
      <c r="F21" s="329">
        <v>0</v>
      </c>
      <c r="G21" s="329">
        <v>0</v>
      </c>
      <c r="H21" s="462">
        <f t="shared" si="2"/>
        <v>0</v>
      </c>
      <c r="I21" s="422" t="s">
        <v>53</v>
      </c>
    </row>
    <row r="22" spans="1:10">
      <c r="A22" s="425" t="s">
        <v>422</v>
      </c>
      <c r="B22" s="329">
        <v>37</v>
      </c>
      <c r="C22" s="329">
        <v>0</v>
      </c>
      <c r="D22" s="423">
        <f t="shared" si="3"/>
        <v>37</v>
      </c>
      <c r="E22" s="426">
        <f>B22/D22</f>
        <v>1</v>
      </c>
      <c r="F22" s="329">
        <v>1</v>
      </c>
      <c r="G22" s="329">
        <v>0</v>
      </c>
      <c r="H22" s="462">
        <f t="shared" si="2"/>
        <v>1</v>
      </c>
      <c r="I22" s="463">
        <f>F22/H22</f>
        <v>1</v>
      </c>
    </row>
    <row r="23" spans="1:10">
      <c r="A23" s="425" t="s">
        <v>452</v>
      </c>
      <c r="B23" s="329">
        <v>0</v>
      </c>
      <c r="C23" s="329">
        <v>0</v>
      </c>
      <c r="D23" s="423">
        <f t="shared" si="3"/>
        <v>0</v>
      </c>
      <c r="E23" s="422" t="s">
        <v>53</v>
      </c>
      <c r="F23" s="329">
        <v>0</v>
      </c>
      <c r="G23" s="329">
        <v>0</v>
      </c>
      <c r="H23" s="462">
        <f t="shared" si="2"/>
        <v>0</v>
      </c>
      <c r="I23" s="422" t="s">
        <v>53</v>
      </c>
    </row>
    <row r="24" spans="1:10">
      <c r="A24" s="425" t="s">
        <v>421</v>
      </c>
      <c r="B24" s="329">
        <v>0</v>
      </c>
      <c r="C24" s="329">
        <v>0</v>
      </c>
      <c r="D24" s="423">
        <f t="shared" si="3"/>
        <v>0</v>
      </c>
      <c r="E24" s="422" t="s">
        <v>53</v>
      </c>
      <c r="F24" s="329">
        <v>0</v>
      </c>
      <c r="G24" s="329">
        <v>0</v>
      </c>
      <c r="H24" s="462">
        <f t="shared" si="2"/>
        <v>0</v>
      </c>
      <c r="I24" s="422" t="s">
        <v>53</v>
      </c>
    </row>
    <row r="25" spans="1:10">
      <c r="A25" s="425" t="s">
        <v>97</v>
      </c>
      <c r="B25" s="329">
        <v>1</v>
      </c>
      <c r="C25" s="329">
        <v>0</v>
      </c>
      <c r="D25" s="423">
        <f t="shared" si="3"/>
        <v>1</v>
      </c>
      <c r="E25" s="426">
        <f>B25/D25</f>
        <v>1</v>
      </c>
      <c r="F25" s="329">
        <v>0</v>
      </c>
      <c r="G25" s="329">
        <v>0</v>
      </c>
      <c r="H25" s="462">
        <f t="shared" si="2"/>
        <v>0</v>
      </c>
      <c r="I25" s="422" t="s">
        <v>53</v>
      </c>
    </row>
    <row r="26" spans="1:10">
      <c r="A26" s="425" t="s">
        <v>183</v>
      </c>
      <c r="B26" s="329">
        <v>0</v>
      </c>
      <c r="C26" s="329">
        <v>0</v>
      </c>
      <c r="D26" s="423">
        <f t="shared" si="3"/>
        <v>0</v>
      </c>
      <c r="E26" s="422" t="s">
        <v>53</v>
      </c>
      <c r="F26" s="329">
        <v>0</v>
      </c>
      <c r="G26" s="329">
        <v>0</v>
      </c>
      <c r="H26" s="462">
        <f t="shared" si="2"/>
        <v>0</v>
      </c>
      <c r="I26" s="422" t="s">
        <v>53</v>
      </c>
    </row>
    <row r="27" spans="1:10">
      <c r="A27" s="421" t="s">
        <v>180</v>
      </c>
      <c r="B27" s="324">
        <v>1</v>
      </c>
      <c r="C27" s="324">
        <v>0</v>
      </c>
      <c r="D27" s="419">
        <f t="shared" si="3"/>
        <v>1</v>
      </c>
      <c r="E27" s="418">
        <f>B27/D27</f>
        <v>1</v>
      </c>
      <c r="F27" s="324">
        <v>0</v>
      </c>
      <c r="G27" s="324">
        <v>0</v>
      </c>
      <c r="H27" s="461">
        <f t="shared" si="2"/>
        <v>0</v>
      </c>
      <c r="I27" s="460" t="s">
        <v>53</v>
      </c>
      <c r="J27" s="417"/>
    </row>
    <row r="28" spans="1:10">
      <c r="A28" s="417"/>
      <c r="B28" s="415"/>
      <c r="C28" s="415"/>
      <c r="D28" s="415"/>
      <c r="E28" s="414"/>
      <c r="F28" s="415"/>
      <c r="G28" s="415"/>
      <c r="H28" s="459"/>
      <c r="I28" s="458"/>
      <c r="J28" s="417"/>
    </row>
    <row r="29" spans="1:10">
      <c r="A29" s="417" t="s">
        <v>418</v>
      </c>
      <c r="B29" s="415"/>
      <c r="C29" s="415"/>
      <c r="D29" s="415"/>
      <c r="E29" s="414"/>
      <c r="F29" s="415"/>
      <c r="G29" s="415"/>
      <c r="H29" s="415"/>
      <c r="I29" s="458"/>
      <c r="J29" s="417"/>
    </row>
    <row r="30" spans="1:10">
      <c r="A30" s="417" t="s">
        <v>482</v>
      </c>
      <c r="B30" s="417"/>
      <c r="C30" s="417"/>
      <c r="D30" s="417"/>
      <c r="E30" s="457"/>
      <c r="F30" s="417"/>
      <c r="G30" s="417"/>
      <c r="H30" s="417"/>
      <c r="I30" s="457"/>
      <c r="J30" s="417"/>
    </row>
    <row r="31" spans="1:10">
      <c r="A31" s="417" t="s">
        <v>481</v>
      </c>
      <c r="B31" s="417"/>
      <c r="C31" s="417"/>
      <c r="D31" s="417"/>
      <c r="E31" s="457"/>
      <c r="F31" s="417"/>
      <c r="G31" s="417"/>
      <c r="H31" s="417"/>
      <c r="I31" s="457"/>
      <c r="J31" s="417"/>
    </row>
    <row r="32" spans="1:10">
      <c r="A32" s="417" t="s">
        <v>480</v>
      </c>
      <c r="B32" s="417"/>
      <c r="C32" s="417"/>
      <c r="D32" s="417"/>
      <c r="E32" s="457"/>
      <c r="F32" s="417"/>
      <c r="G32" s="417"/>
      <c r="H32" s="417"/>
      <c r="I32" s="457"/>
      <c r="J32" s="417"/>
    </row>
    <row r="33" spans="1:10">
      <c r="A33" s="417" t="s">
        <v>479</v>
      </c>
      <c r="B33" s="417"/>
      <c r="C33" s="417"/>
      <c r="D33" s="417"/>
      <c r="E33" s="457"/>
      <c r="F33" s="417"/>
      <c r="G33" s="417"/>
      <c r="H33" s="417"/>
      <c r="I33" s="457"/>
      <c r="J33" s="417"/>
    </row>
    <row r="34" spans="1:10">
      <c r="A34" s="417" t="s">
        <v>478</v>
      </c>
      <c r="B34" s="417"/>
      <c r="C34" s="417"/>
      <c r="D34" s="417"/>
      <c r="E34" s="457"/>
      <c r="F34" s="417"/>
      <c r="G34" s="417"/>
      <c r="H34" s="417"/>
      <c r="I34" s="457"/>
      <c r="J34" s="417"/>
    </row>
    <row r="35" spans="1:10">
      <c r="A35" s="417" t="s">
        <v>477</v>
      </c>
      <c r="B35" s="417"/>
      <c r="C35" s="417"/>
      <c r="D35" s="417"/>
      <c r="E35" s="457"/>
      <c r="F35" s="417"/>
      <c r="G35" s="417"/>
      <c r="H35" s="417"/>
      <c r="I35" s="457"/>
      <c r="J35" s="417"/>
    </row>
    <row r="36" spans="1:10">
      <c r="A36" s="417" t="s">
        <v>476</v>
      </c>
      <c r="B36" s="417"/>
      <c r="C36" s="417"/>
      <c r="D36" s="417"/>
      <c r="E36" s="457"/>
      <c r="F36" s="417"/>
      <c r="G36" s="417"/>
      <c r="H36" s="417"/>
      <c r="I36" s="457"/>
      <c r="J36" s="417"/>
    </row>
    <row r="37" spans="1:10">
      <c r="A37" s="413" t="s">
        <v>466</v>
      </c>
      <c r="B37" s="413"/>
      <c r="C37" s="413"/>
      <c r="D37" s="413"/>
      <c r="E37" s="414"/>
      <c r="F37" s="413"/>
      <c r="G37" s="413"/>
      <c r="H37" s="413"/>
      <c r="I37" s="414"/>
      <c r="J37" s="413"/>
    </row>
    <row r="39" spans="1:10">
      <c r="B39" s="412"/>
      <c r="C39" s="412"/>
      <c r="F39" s="412"/>
      <c r="G39" s="412"/>
    </row>
  </sheetData>
  <printOptions gridLinesSet="0"/>
  <pageMargins left="0.75" right="0.5" top="1" bottom="1" header="0.5" footer="0.5"/>
  <pageSetup firstPageNumber="29" orientation="portrait" useFirstPageNumber="1" horizontalDpi="4294967292" verticalDpi="4294967292" r:id="rId1"/>
  <headerFooter alignWithMargins="0">
    <oddFooter>&amp;C&amp;"Times New Roman,Regular"&amp;P of 31</oddFooter>
  </headerFooter>
  <ignoredErrors>
    <ignoredError sqref="B7:G7"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
  <sheetViews>
    <sheetView showGridLines="0" workbookViewId="0">
      <selection activeCell="S1" sqref="S1"/>
    </sheetView>
  </sheetViews>
  <sheetFormatPr defaultRowHeight="12.6"/>
  <cols>
    <col min="1" max="1" width="20.88671875" style="474" customWidth="1"/>
    <col min="2" max="11" width="6.44140625" style="474" customWidth="1"/>
    <col min="12" max="12" width="6.44140625" style="474" hidden="1" customWidth="1"/>
    <col min="13" max="16" width="7" style="474" hidden="1" customWidth="1"/>
    <col min="17" max="17" width="6.5546875" style="474" customWidth="1"/>
    <col min="18" max="24" width="8.88671875" style="475"/>
    <col min="25" max="261" width="8.88671875" style="474"/>
    <col min="262" max="262" width="26.44140625" style="474" customWidth="1"/>
    <col min="263" max="266" width="7" style="474" customWidth="1"/>
    <col min="267" max="269" width="7" style="474" bestFit="1" customWidth="1"/>
    <col min="270" max="272" width="7" style="474" customWidth="1"/>
    <col min="273" max="273" width="6.5546875" style="474" customWidth="1"/>
    <col min="274" max="517" width="8.88671875" style="474"/>
    <col min="518" max="518" width="26.44140625" style="474" customWidth="1"/>
    <col min="519" max="522" width="7" style="474" customWidth="1"/>
    <col min="523" max="525" width="7" style="474" bestFit="1" customWidth="1"/>
    <col min="526" max="528" width="7" style="474" customWidth="1"/>
    <col min="529" max="529" width="6.5546875" style="474" customWidth="1"/>
    <col min="530" max="773" width="8.88671875" style="474"/>
    <col min="774" max="774" width="26.44140625" style="474" customWidth="1"/>
    <col min="775" max="778" width="7" style="474" customWidth="1"/>
    <col min="779" max="781" width="7" style="474" bestFit="1" customWidth="1"/>
    <col min="782" max="784" width="7" style="474" customWidth="1"/>
    <col min="785" max="785" width="6.5546875" style="474" customWidth="1"/>
    <col min="786" max="1029" width="8.88671875" style="474"/>
    <col min="1030" max="1030" width="26.44140625" style="474" customWidth="1"/>
    <col min="1031" max="1034" width="7" style="474" customWidth="1"/>
    <col min="1035" max="1037" width="7" style="474" bestFit="1" customWidth="1"/>
    <col min="1038" max="1040" width="7" style="474" customWidth="1"/>
    <col min="1041" max="1041" width="6.5546875" style="474" customWidth="1"/>
    <col min="1042" max="1285" width="8.88671875" style="474"/>
    <col min="1286" max="1286" width="26.44140625" style="474" customWidth="1"/>
    <col min="1287" max="1290" width="7" style="474" customWidth="1"/>
    <col min="1291" max="1293" width="7" style="474" bestFit="1" customWidth="1"/>
    <col min="1294" max="1296" width="7" style="474" customWidth="1"/>
    <col min="1297" max="1297" width="6.5546875" style="474" customWidth="1"/>
    <col min="1298" max="1541" width="8.88671875" style="474"/>
    <col min="1542" max="1542" width="26.44140625" style="474" customWidth="1"/>
    <col min="1543" max="1546" width="7" style="474" customWidth="1"/>
    <col min="1547" max="1549" width="7" style="474" bestFit="1" customWidth="1"/>
    <col min="1550" max="1552" width="7" style="474" customWidth="1"/>
    <col min="1553" max="1553" width="6.5546875" style="474" customWidth="1"/>
    <col min="1554" max="1797" width="8.88671875" style="474"/>
    <col min="1798" max="1798" width="26.44140625" style="474" customWidth="1"/>
    <col min="1799" max="1802" width="7" style="474" customWidth="1"/>
    <col min="1803" max="1805" width="7" style="474" bestFit="1" customWidth="1"/>
    <col min="1806" max="1808" width="7" style="474" customWidth="1"/>
    <col min="1809" max="1809" width="6.5546875" style="474" customWidth="1"/>
    <col min="1810" max="2053" width="8.88671875" style="474"/>
    <col min="2054" max="2054" width="26.44140625" style="474" customWidth="1"/>
    <col min="2055" max="2058" width="7" style="474" customWidth="1"/>
    <col min="2059" max="2061" width="7" style="474" bestFit="1" customWidth="1"/>
    <col min="2062" max="2064" width="7" style="474" customWidth="1"/>
    <col min="2065" max="2065" width="6.5546875" style="474" customWidth="1"/>
    <col min="2066" max="2309" width="8.88671875" style="474"/>
    <col min="2310" max="2310" width="26.44140625" style="474" customWidth="1"/>
    <col min="2311" max="2314" width="7" style="474" customWidth="1"/>
    <col min="2315" max="2317" width="7" style="474" bestFit="1" customWidth="1"/>
    <col min="2318" max="2320" width="7" style="474" customWidth="1"/>
    <col min="2321" max="2321" width="6.5546875" style="474" customWidth="1"/>
    <col min="2322" max="2565" width="8.88671875" style="474"/>
    <col min="2566" max="2566" width="26.44140625" style="474" customWidth="1"/>
    <col min="2567" max="2570" width="7" style="474" customWidth="1"/>
    <col min="2571" max="2573" width="7" style="474" bestFit="1" customWidth="1"/>
    <col min="2574" max="2576" width="7" style="474" customWidth="1"/>
    <col min="2577" max="2577" width="6.5546875" style="474" customWidth="1"/>
    <col min="2578" max="2821" width="8.88671875" style="474"/>
    <col min="2822" max="2822" width="26.44140625" style="474" customWidth="1"/>
    <col min="2823" max="2826" width="7" style="474" customWidth="1"/>
    <col min="2827" max="2829" width="7" style="474" bestFit="1" customWidth="1"/>
    <col min="2830" max="2832" width="7" style="474" customWidth="1"/>
    <col min="2833" max="2833" width="6.5546875" style="474" customWidth="1"/>
    <col min="2834" max="3077" width="8.88671875" style="474"/>
    <col min="3078" max="3078" width="26.44140625" style="474" customWidth="1"/>
    <col min="3079" max="3082" width="7" style="474" customWidth="1"/>
    <col min="3083" max="3085" width="7" style="474" bestFit="1" customWidth="1"/>
    <col min="3086" max="3088" width="7" style="474" customWidth="1"/>
    <col min="3089" max="3089" width="6.5546875" style="474" customWidth="1"/>
    <col min="3090" max="3333" width="8.88671875" style="474"/>
    <col min="3334" max="3334" width="26.44140625" style="474" customWidth="1"/>
    <col min="3335" max="3338" width="7" style="474" customWidth="1"/>
    <col min="3339" max="3341" width="7" style="474" bestFit="1" customWidth="1"/>
    <col min="3342" max="3344" width="7" style="474" customWidth="1"/>
    <col min="3345" max="3345" width="6.5546875" style="474" customWidth="1"/>
    <col min="3346" max="3589" width="8.88671875" style="474"/>
    <col min="3590" max="3590" width="26.44140625" style="474" customWidth="1"/>
    <col min="3591" max="3594" width="7" style="474" customWidth="1"/>
    <col min="3595" max="3597" width="7" style="474" bestFit="1" customWidth="1"/>
    <col min="3598" max="3600" width="7" style="474" customWidth="1"/>
    <col min="3601" max="3601" width="6.5546875" style="474" customWidth="1"/>
    <col min="3602" max="3845" width="8.88671875" style="474"/>
    <col min="3846" max="3846" width="26.44140625" style="474" customWidth="1"/>
    <col min="3847" max="3850" width="7" style="474" customWidth="1"/>
    <col min="3851" max="3853" width="7" style="474" bestFit="1" customWidth="1"/>
    <col min="3854" max="3856" width="7" style="474" customWidth="1"/>
    <col min="3857" max="3857" width="6.5546875" style="474" customWidth="1"/>
    <col min="3858" max="4101" width="8.88671875" style="474"/>
    <col min="4102" max="4102" width="26.44140625" style="474" customWidth="1"/>
    <col min="4103" max="4106" width="7" style="474" customWidth="1"/>
    <col min="4107" max="4109" width="7" style="474" bestFit="1" customWidth="1"/>
    <col min="4110" max="4112" width="7" style="474" customWidth="1"/>
    <col min="4113" max="4113" width="6.5546875" style="474" customWidth="1"/>
    <col min="4114" max="4357" width="8.88671875" style="474"/>
    <col min="4358" max="4358" width="26.44140625" style="474" customWidth="1"/>
    <col min="4359" max="4362" width="7" style="474" customWidth="1"/>
    <col min="4363" max="4365" width="7" style="474" bestFit="1" customWidth="1"/>
    <col min="4366" max="4368" width="7" style="474" customWidth="1"/>
    <col min="4369" max="4369" width="6.5546875" style="474" customWidth="1"/>
    <col min="4370" max="4613" width="8.88671875" style="474"/>
    <col min="4614" max="4614" width="26.44140625" style="474" customWidth="1"/>
    <col min="4615" max="4618" width="7" style="474" customWidth="1"/>
    <col min="4619" max="4621" width="7" style="474" bestFit="1" customWidth="1"/>
    <col min="4622" max="4624" width="7" style="474" customWidth="1"/>
    <col min="4625" max="4625" width="6.5546875" style="474" customWidth="1"/>
    <col min="4626" max="4869" width="8.88671875" style="474"/>
    <col min="4870" max="4870" width="26.44140625" style="474" customWidth="1"/>
    <col min="4871" max="4874" width="7" style="474" customWidth="1"/>
    <col min="4875" max="4877" width="7" style="474" bestFit="1" customWidth="1"/>
    <col min="4878" max="4880" width="7" style="474" customWidth="1"/>
    <col min="4881" max="4881" width="6.5546875" style="474" customWidth="1"/>
    <col min="4882" max="5125" width="8.88671875" style="474"/>
    <col min="5126" max="5126" width="26.44140625" style="474" customWidth="1"/>
    <col min="5127" max="5130" width="7" style="474" customWidth="1"/>
    <col min="5131" max="5133" width="7" style="474" bestFit="1" customWidth="1"/>
    <col min="5134" max="5136" width="7" style="474" customWidth="1"/>
    <col min="5137" max="5137" width="6.5546875" style="474" customWidth="1"/>
    <col min="5138" max="5381" width="8.88671875" style="474"/>
    <col min="5382" max="5382" width="26.44140625" style="474" customWidth="1"/>
    <col min="5383" max="5386" width="7" style="474" customWidth="1"/>
    <col min="5387" max="5389" width="7" style="474" bestFit="1" customWidth="1"/>
    <col min="5390" max="5392" width="7" style="474" customWidth="1"/>
    <col min="5393" max="5393" width="6.5546875" style="474" customWidth="1"/>
    <col min="5394" max="5637" width="8.88671875" style="474"/>
    <col min="5638" max="5638" width="26.44140625" style="474" customWidth="1"/>
    <col min="5639" max="5642" width="7" style="474" customWidth="1"/>
    <col min="5643" max="5645" width="7" style="474" bestFit="1" customWidth="1"/>
    <col min="5646" max="5648" width="7" style="474" customWidth="1"/>
    <col min="5649" max="5649" width="6.5546875" style="474" customWidth="1"/>
    <col min="5650" max="5893" width="8.88671875" style="474"/>
    <col min="5894" max="5894" width="26.44140625" style="474" customWidth="1"/>
    <col min="5895" max="5898" width="7" style="474" customWidth="1"/>
    <col min="5899" max="5901" width="7" style="474" bestFit="1" customWidth="1"/>
    <col min="5902" max="5904" width="7" style="474" customWidth="1"/>
    <col min="5905" max="5905" width="6.5546875" style="474" customWidth="1"/>
    <col min="5906" max="6149" width="8.88671875" style="474"/>
    <col min="6150" max="6150" width="26.44140625" style="474" customWidth="1"/>
    <col min="6151" max="6154" width="7" style="474" customWidth="1"/>
    <col min="6155" max="6157" width="7" style="474" bestFit="1" customWidth="1"/>
    <col min="6158" max="6160" width="7" style="474" customWidth="1"/>
    <col min="6161" max="6161" width="6.5546875" style="474" customWidth="1"/>
    <col min="6162" max="6405" width="8.88671875" style="474"/>
    <col min="6406" max="6406" width="26.44140625" style="474" customWidth="1"/>
    <col min="6407" max="6410" width="7" style="474" customWidth="1"/>
    <col min="6411" max="6413" width="7" style="474" bestFit="1" customWidth="1"/>
    <col min="6414" max="6416" width="7" style="474" customWidth="1"/>
    <col min="6417" max="6417" width="6.5546875" style="474" customWidth="1"/>
    <col min="6418" max="6661" width="8.88671875" style="474"/>
    <col min="6662" max="6662" width="26.44140625" style="474" customWidth="1"/>
    <col min="6663" max="6666" width="7" style="474" customWidth="1"/>
    <col min="6667" max="6669" width="7" style="474" bestFit="1" customWidth="1"/>
    <col min="6670" max="6672" width="7" style="474" customWidth="1"/>
    <col min="6673" max="6673" width="6.5546875" style="474" customWidth="1"/>
    <col min="6674" max="6917" width="8.88671875" style="474"/>
    <col min="6918" max="6918" width="26.44140625" style="474" customWidth="1"/>
    <col min="6919" max="6922" width="7" style="474" customWidth="1"/>
    <col min="6923" max="6925" width="7" style="474" bestFit="1" customWidth="1"/>
    <col min="6926" max="6928" width="7" style="474" customWidth="1"/>
    <col min="6929" max="6929" width="6.5546875" style="474" customWidth="1"/>
    <col min="6930" max="7173" width="8.88671875" style="474"/>
    <col min="7174" max="7174" width="26.44140625" style="474" customWidth="1"/>
    <col min="7175" max="7178" width="7" style="474" customWidth="1"/>
    <col min="7179" max="7181" width="7" style="474" bestFit="1" customWidth="1"/>
    <col min="7182" max="7184" width="7" style="474" customWidth="1"/>
    <col min="7185" max="7185" width="6.5546875" style="474" customWidth="1"/>
    <col min="7186" max="7429" width="8.88671875" style="474"/>
    <col min="7430" max="7430" width="26.44140625" style="474" customWidth="1"/>
    <col min="7431" max="7434" width="7" style="474" customWidth="1"/>
    <col min="7435" max="7437" width="7" style="474" bestFit="1" customWidth="1"/>
    <col min="7438" max="7440" width="7" style="474" customWidth="1"/>
    <col min="7441" max="7441" width="6.5546875" style="474" customWidth="1"/>
    <col min="7442" max="7685" width="8.88671875" style="474"/>
    <col min="7686" max="7686" width="26.44140625" style="474" customWidth="1"/>
    <col min="7687" max="7690" width="7" style="474" customWidth="1"/>
    <col min="7691" max="7693" width="7" style="474" bestFit="1" customWidth="1"/>
    <col min="7694" max="7696" width="7" style="474" customWidth="1"/>
    <col min="7697" max="7697" width="6.5546875" style="474" customWidth="1"/>
    <col min="7698" max="7941" width="8.88671875" style="474"/>
    <col min="7942" max="7942" width="26.44140625" style="474" customWidth="1"/>
    <col min="7943" max="7946" width="7" style="474" customWidth="1"/>
    <col min="7947" max="7949" width="7" style="474" bestFit="1" customWidth="1"/>
    <col min="7950" max="7952" width="7" style="474" customWidth="1"/>
    <col min="7953" max="7953" width="6.5546875" style="474" customWidth="1"/>
    <col min="7954" max="8197" width="8.88671875" style="474"/>
    <col min="8198" max="8198" width="26.44140625" style="474" customWidth="1"/>
    <col min="8199" max="8202" width="7" style="474" customWidth="1"/>
    <col min="8203" max="8205" width="7" style="474" bestFit="1" customWidth="1"/>
    <col min="8206" max="8208" width="7" style="474" customWidth="1"/>
    <col min="8209" max="8209" width="6.5546875" style="474" customWidth="1"/>
    <col min="8210" max="8453" width="8.88671875" style="474"/>
    <col min="8454" max="8454" width="26.44140625" style="474" customWidth="1"/>
    <col min="8455" max="8458" width="7" style="474" customWidth="1"/>
    <col min="8459" max="8461" width="7" style="474" bestFit="1" customWidth="1"/>
    <col min="8462" max="8464" width="7" style="474" customWidth="1"/>
    <col min="8465" max="8465" width="6.5546875" style="474" customWidth="1"/>
    <col min="8466" max="8709" width="8.88671875" style="474"/>
    <col min="8710" max="8710" width="26.44140625" style="474" customWidth="1"/>
    <col min="8711" max="8714" width="7" style="474" customWidth="1"/>
    <col min="8715" max="8717" width="7" style="474" bestFit="1" customWidth="1"/>
    <col min="8718" max="8720" width="7" style="474" customWidth="1"/>
    <col min="8721" max="8721" width="6.5546875" style="474" customWidth="1"/>
    <col min="8722" max="8965" width="8.88671875" style="474"/>
    <col min="8966" max="8966" width="26.44140625" style="474" customWidth="1"/>
    <col min="8967" max="8970" width="7" style="474" customWidth="1"/>
    <col min="8971" max="8973" width="7" style="474" bestFit="1" customWidth="1"/>
    <col min="8974" max="8976" width="7" style="474" customWidth="1"/>
    <col min="8977" max="8977" width="6.5546875" style="474" customWidth="1"/>
    <col min="8978" max="9221" width="8.88671875" style="474"/>
    <col min="9222" max="9222" width="26.44140625" style="474" customWidth="1"/>
    <col min="9223" max="9226" width="7" style="474" customWidth="1"/>
    <col min="9227" max="9229" width="7" style="474" bestFit="1" customWidth="1"/>
    <col min="9230" max="9232" width="7" style="474" customWidth="1"/>
    <col min="9233" max="9233" width="6.5546875" style="474" customWidth="1"/>
    <col min="9234" max="9477" width="8.88671875" style="474"/>
    <col min="9478" max="9478" width="26.44140625" style="474" customWidth="1"/>
    <col min="9479" max="9482" width="7" style="474" customWidth="1"/>
    <col min="9483" max="9485" width="7" style="474" bestFit="1" customWidth="1"/>
    <col min="9486" max="9488" width="7" style="474" customWidth="1"/>
    <col min="9489" max="9489" width="6.5546875" style="474" customWidth="1"/>
    <col min="9490" max="9733" width="8.88671875" style="474"/>
    <col min="9734" max="9734" width="26.44140625" style="474" customWidth="1"/>
    <col min="9735" max="9738" width="7" style="474" customWidth="1"/>
    <col min="9739" max="9741" width="7" style="474" bestFit="1" customWidth="1"/>
    <col min="9742" max="9744" width="7" style="474" customWidth="1"/>
    <col min="9745" max="9745" width="6.5546875" style="474" customWidth="1"/>
    <col min="9746" max="9989" width="8.88671875" style="474"/>
    <col min="9990" max="9990" width="26.44140625" style="474" customWidth="1"/>
    <col min="9991" max="9994" width="7" style="474" customWidth="1"/>
    <col min="9995" max="9997" width="7" style="474" bestFit="1" customWidth="1"/>
    <col min="9998" max="10000" width="7" style="474" customWidth="1"/>
    <col min="10001" max="10001" width="6.5546875" style="474" customWidth="1"/>
    <col min="10002" max="10245" width="8.88671875" style="474"/>
    <col min="10246" max="10246" width="26.44140625" style="474" customWidth="1"/>
    <col min="10247" max="10250" width="7" style="474" customWidth="1"/>
    <col min="10251" max="10253" width="7" style="474" bestFit="1" customWidth="1"/>
    <col min="10254" max="10256" width="7" style="474" customWidth="1"/>
    <col min="10257" max="10257" width="6.5546875" style="474" customWidth="1"/>
    <col min="10258" max="10501" width="8.88671875" style="474"/>
    <col min="10502" max="10502" width="26.44140625" style="474" customWidth="1"/>
    <col min="10503" max="10506" width="7" style="474" customWidth="1"/>
    <col min="10507" max="10509" width="7" style="474" bestFit="1" customWidth="1"/>
    <col min="10510" max="10512" width="7" style="474" customWidth="1"/>
    <col min="10513" max="10513" width="6.5546875" style="474" customWidth="1"/>
    <col min="10514" max="10757" width="8.88671875" style="474"/>
    <col min="10758" max="10758" width="26.44140625" style="474" customWidth="1"/>
    <col min="10759" max="10762" width="7" style="474" customWidth="1"/>
    <col min="10763" max="10765" width="7" style="474" bestFit="1" customWidth="1"/>
    <col min="10766" max="10768" width="7" style="474" customWidth="1"/>
    <col min="10769" max="10769" width="6.5546875" style="474" customWidth="1"/>
    <col min="10770" max="11013" width="8.88671875" style="474"/>
    <col min="11014" max="11014" width="26.44140625" style="474" customWidth="1"/>
    <col min="11015" max="11018" width="7" style="474" customWidth="1"/>
    <col min="11019" max="11021" width="7" style="474" bestFit="1" customWidth="1"/>
    <col min="11022" max="11024" width="7" style="474" customWidth="1"/>
    <col min="11025" max="11025" width="6.5546875" style="474" customWidth="1"/>
    <col min="11026" max="11269" width="8.88671875" style="474"/>
    <col min="11270" max="11270" width="26.44140625" style="474" customWidth="1"/>
    <col min="11271" max="11274" width="7" style="474" customWidth="1"/>
    <col min="11275" max="11277" width="7" style="474" bestFit="1" customWidth="1"/>
    <col min="11278" max="11280" width="7" style="474" customWidth="1"/>
    <col min="11281" max="11281" width="6.5546875" style="474" customWidth="1"/>
    <col min="11282" max="11525" width="8.88671875" style="474"/>
    <col min="11526" max="11526" width="26.44140625" style="474" customWidth="1"/>
    <col min="11527" max="11530" width="7" style="474" customWidth="1"/>
    <col min="11531" max="11533" width="7" style="474" bestFit="1" customWidth="1"/>
    <col min="11534" max="11536" width="7" style="474" customWidth="1"/>
    <col min="11537" max="11537" width="6.5546875" style="474" customWidth="1"/>
    <col min="11538" max="11781" width="8.88671875" style="474"/>
    <col min="11782" max="11782" width="26.44140625" style="474" customWidth="1"/>
    <col min="11783" max="11786" width="7" style="474" customWidth="1"/>
    <col min="11787" max="11789" width="7" style="474" bestFit="1" customWidth="1"/>
    <col min="11790" max="11792" width="7" style="474" customWidth="1"/>
    <col min="11793" max="11793" width="6.5546875" style="474" customWidth="1"/>
    <col min="11794" max="12037" width="8.88671875" style="474"/>
    <col min="12038" max="12038" width="26.44140625" style="474" customWidth="1"/>
    <col min="12039" max="12042" width="7" style="474" customWidth="1"/>
    <col min="12043" max="12045" width="7" style="474" bestFit="1" customWidth="1"/>
    <col min="12046" max="12048" width="7" style="474" customWidth="1"/>
    <col min="12049" max="12049" width="6.5546875" style="474" customWidth="1"/>
    <col min="12050" max="12293" width="8.88671875" style="474"/>
    <col min="12294" max="12294" width="26.44140625" style="474" customWidth="1"/>
    <col min="12295" max="12298" width="7" style="474" customWidth="1"/>
    <col min="12299" max="12301" width="7" style="474" bestFit="1" customWidth="1"/>
    <col min="12302" max="12304" width="7" style="474" customWidth="1"/>
    <col min="12305" max="12305" width="6.5546875" style="474" customWidth="1"/>
    <col min="12306" max="12549" width="8.88671875" style="474"/>
    <col min="12550" max="12550" width="26.44140625" style="474" customWidth="1"/>
    <col min="12551" max="12554" width="7" style="474" customWidth="1"/>
    <col min="12555" max="12557" width="7" style="474" bestFit="1" customWidth="1"/>
    <col min="12558" max="12560" width="7" style="474" customWidth="1"/>
    <col min="12561" max="12561" width="6.5546875" style="474" customWidth="1"/>
    <col min="12562" max="12805" width="8.88671875" style="474"/>
    <col min="12806" max="12806" width="26.44140625" style="474" customWidth="1"/>
    <col min="12807" max="12810" width="7" style="474" customWidth="1"/>
    <col min="12811" max="12813" width="7" style="474" bestFit="1" customWidth="1"/>
    <col min="12814" max="12816" width="7" style="474" customWidth="1"/>
    <col min="12817" max="12817" width="6.5546875" style="474" customWidth="1"/>
    <col min="12818" max="13061" width="8.88671875" style="474"/>
    <col min="13062" max="13062" width="26.44140625" style="474" customWidth="1"/>
    <col min="13063" max="13066" width="7" style="474" customWidth="1"/>
    <col min="13067" max="13069" width="7" style="474" bestFit="1" customWidth="1"/>
    <col min="13070" max="13072" width="7" style="474" customWidth="1"/>
    <col min="13073" max="13073" width="6.5546875" style="474" customWidth="1"/>
    <col min="13074" max="13317" width="8.88671875" style="474"/>
    <col min="13318" max="13318" width="26.44140625" style="474" customWidth="1"/>
    <col min="13319" max="13322" width="7" style="474" customWidth="1"/>
    <col min="13323" max="13325" width="7" style="474" bestFit="1" customWidth="1"/>
    <col min="13326" max="13328" width="7" style="474" customWidth="1"/>
    <col min="13329" max="13329" width="6.5546875" style="474" customWidth="1"/>
    <col min="13330" max="13573" width="8.88671875" style="474"/>
    <col min="13574" max="13574" width="26.44140625" style="474" customWidth="1"/>
    <col min="13575" max="13578" width="7" style="474" customWidth="1"/>
    <col min="13579" max="13581" width="7" style="474" bestFit="1" customWidth="1"/>
    <col min="13582" max="13584" width="7" style="474" customWidth="1"/>
    <col min="13585" max="13585" width="6.5546875" style="474" customWidth="1"/>
    <col min="13586" max="13829" width="8.88671875" style="474"/>
    <col min="13830" max="13830" width="26.44140625" style="474" customWidth="1"/>
    <col min="13831" max="13834" width="7" style="474" customWidth="1"/>
    <col min="13835" max="13837" width="7" style="474" bestFit="1" customWidth="1"/>
    <col min="13838" max="13840" width="7" style="474" customWidth="1"/>
    <col min="13841" max="13841" width="6.5546875" style="474" customWidth="1"/>
    <col min="13842" max="14085" width="8.88671875" style="474"/>
    <col min="14086" max="14086" width="26.44140625" style="474" customWidth="1"/>
    <col min="14087" max="14090" width="7" style="474" customWidth="1"/>
    <col min="14091" max="14093" width="7" style="474" bestFit="1" customWidth="1"/>
    <col min="14094" max="14096" width="7" style="474" customWidth="1"/>
    <col min="14097" max="14097" width="6.5546875" style="474" customWidth="1"/>
    <col min="14098" max="14341" width="8.88671875" style="474"/>
    <col min="14342" max="14342" width="26.44140625" style="474" customWidth="1"/>
    <col min="14343" max="14346" width="7" style="474" customWidth="1"/>
    <col min="14347" max="14349" width="7" style="474" bestFit="1" customWidth="1"/>
    <col min="14350" max="14352" width="7" style="474" customWidth="1"/>
    <col min="14353" max="14353" width="6.5546875" style="474" customWidth="1"/>
    <col min="14354" max="14597" width="8.88671875" style="474"/>
    <col min="14598" max="14598" width="26.44140625" style="474" customWidth="1"/>
    <col min="14599" max="14602" width="7" style="474" customWidth="1"/>
    <col min="14603" max="14605" width="7" style="474" bestFit="1" customWidth="1"/>
    <col min="14606" max="14608" width="7" style="474" customWidth="1"/>
    <col min="14609" max="14609" width="6.5546875" style="474" customWidth="1"/>
    <col min="14610" max="14853" width="8.88671875" style="474"/>
    <col min="14854" max="14854" width="26.44140625" style="474" customWidth="1"/>
    <col min="14855" max="14858" width="7" style="474" customWidth="1"/>
    <col min="14859" max="14861" width="7" style="474" bestFit="1" customWidth="1"/>
    <col min="14862" max="14864" width="7" style="474" customWidth="1"/>
    <col min="14865" max="14865" width="6.5546875" style="474" customWidth="1"/>
    <col min="14866" max="15109" width="8.88671875" style="474"/>
    <col min="15110" max="15110" width="26.44140625" style="474" customWidth="1"/>
    <col min="15111" max="15114" width="7" style="474" customWidth="1"/>
    <col min="15115" max="15117" width="7" style="474" bestFit="1" customWidth="1"/>
    <col min="15118" max="15120" width="7" style="474" customWidth="1"/>
    <col min="15121" max="15121" width="6.5546875" style="474" customWidth="1"/>
    <col min="15122" max="15365" width="8.88671875" style="474"/>
    <col min="15366" max="15366" width="26.44140625" style="474" customWidth="1"/>
    <col min="15367" max="15370" width="7" style="474" customWidth="1"/>
    <col min="15371" max="15373" width="7" style="474" bestFit="1" customWidth="1"/>
    <col min="15374" max="15376" width="7" style="474" customWidth="1"/>
    <col min="15377" max="15377" width="6.5546875" style="474" customWidth="1"/>
    <col min="15378" max="15621" width="8.88671875" style="474"/>
    <col min="15622" max="15622" width="26.44140625" style="474" customWidth="1"/>
    <col min="15623" max="15626" width="7" style="474" customWidth="1"/>
    <col min="15627" max="15629" width="7" style="474" bestFit="1" customWidth="1"/>
    <col min="15630" max="15632" width="7" style="474" customWidth="1"/>
    <col min="15633" max="15633" width="6.5546875" style="474" customWidth="1"/>
    <col min="15634" max="15877" width="8.88671875" style="474"/>
    <col min="15878" max="15878" width="26.44140625" style="474" customWidth="1"/>
    <col min="15879" max="15882" width="7" style="474" customWidth="1"/>
    <col min="15883" max="15885" width="7" style="474" bestFit="1" customWidth="1"/>
    <col min="15886" max="15888" width="7" style="474" customWidth="1"/>
    <col min="15889" max="15889" width="6.5546875" style="474" customWidth="1"/>
    <col min="15890" max="16133" width="8.88671875" style="474"/>
    <col min="16134" max="16134" width="26.44140625" style="474" customWidth="1"/>
    <col min="16135" max="16138" width="7" style="474" customWidth="1"/>
    <col min="16139" max="16141" width="7" style="474" bestFit="1" customWidth="1"/>
    <col min="16142" max="16144" width="7" style="474" customWidth="1"/>
    <col min="16145" max="16145" width="6.5546875" style="474" customWidth="1"/>
    <col min="16146" max="16384" width="8.88671875" style="474"/>
  </cols>
  <sheetData>
    <row r="1" spans="1:24" ht="11.1" customHeight="1">
      <c r="A1" s="501" t="s">
        <v>487</v>
      </c>
      <c r="B1" s="501"/>
      <c r="C1" s="501"/>
      <c r="D1" s="501"/>
      <c r="E1" s="501"/>
      <c r="F1" s="501"/>
      <c r="G1" s="501"/>
      <c r="H1" s="501"/>
      <c r="I1" s="501"/>
      <c r="J1" s="501"/>
      <c r="K1" s="500"/>
      <c r="L1" s="500"/>
      <c r="M1" s="500"/>
      <c r="N1" s="499"/>
      <c r="O1" s="499"/>
      <c r="P1" s="499"/>
      <c r="Q1" s="499"/>
    </row>
    <row r="2" spans="1:24" ht="13.5" customHeight="1">
      <c r="A2" s="501" t="s">
        <v>486</v>
      </c>
      <c r="B2" s="501"/>
      <c r="C2" s="501"/>
      <c r="D2" s="501"/>
      <c r="E2" s="501"/>
      <c r="F2" s="501"/>
      <c r="G2" s="501"/>
      <c r="H2" s="501"/>
      <c r="I2" s="501"/>
      <c r="J2" s="501"/>
      <c r="K2" s="500"/>
      <c r="L2" s="500"/>
      <c r="M2" s="500"/>
      <c r="N2" s="499"/>
      <c r="O2" s="499"/>
      <c r="P2" s="499"/>
      <c r="Q2" s="499"/>
    </row>
    <row r="3" spans="1:24" ht="12" customHeight="1">
      <c r="A3" s="501" t="s">
        <v>458</v>
      </c>
      <c r="B3" s="501"/>
      <c r="C3" s="501"/>
      <c r="D3" s="501"/>
      <c r="E3" s="501"/>
      <c r="F3" s="501"/>
      <c r="G3" s="501"/>
      <c r="H3" s="501"/>
      <c r="I3" s="501"/>
      <c r="J3" s="501"/>
      <c r="K3" s="500"/>
      <c r="L3" s="500"/>
      <c r="M3" s="500"/>
      <c r="N3" s="499"/>
      <c r="O3" s="499"/>
      <c r="P3" s="499"/>
      <c r="Q3" s="499"/>
    </row>
    <row r="4" spans="1:24">
      <c r="A4" s="498"/>
      <c r="B4" s="498"/>
      <c r="C4" s="498"/>
      <c r="D4" s="498"/>
      <c r="E4" s="498"/>
      <c r="F4" s="498"/>
      <c r="G4" s="498"/>
      <c r="H4" s="498"/>
      <c r="I4" s="498"/>
      <c r="J4" s="498"/>
      <c r="K4" s="496"/>
      <c r="L4" s="496"/>
      <c r="N4" s="496"/>
      <c r="O4" s="497"/>
      <c r="P4" s="496"/>
      <c r="Q4" s="496"/>
    </row>
    <row r="5" spans="1:24" s="493" customFormat="1" ht="16.5" customHeight="1">
      <c r="A5" s="495" t="s">
        <v>485</v>
      </c>
      <c r="B5" s="495">
        <v>2015</v>
      </c>
      <c r="C5" s="495">
        <v>2014</v>
      </c>
      <c r="D5" s="495">
        <v>2013</v>
      </c>
      <c r="E5" s="495">
        <v>2012</v>
      </c>
      <c r="F5" s="495">
        <v>2011</v>
      </c>
      <c r="G5" s="495">
        <v>2010</v>
      </c>
      <c r="H5" s="495">
        <v>2009</v>
      </c>
      <c r="I5" s="495">
        <v>2008</v>
      </c>
      <c r="J5" s="495">
        <v>2007</v>
      </c>
      <c r="K5" s="495">
        <v>2006</v>
      </c>
      <c r="L5" s="495">
        <v>2005</v>
      </c>
      <c r="M5" s="495">
        <v>2004</v>
      </c>
      <c r="N5" s="495">
        <v>2003</v>
      </c>
      <c r="O5" s="495">
        <v>2002</v>
      </c>
      <c r="P5" s="495">
        <v>2001</v>
      </c>
      <c r="Q5" s="494"/>
      <c r="R5" s="475"/>
      <c r="S5" s="475"/>
      <c r="T5" s="475"/>
      <c r="U5" s="475"/>
      <c r="V5" s="475"/>
      <c r="W5" s="475"/>
      <c r="X5" s="475"/>
    </row>
    <row r="6" spans="1:24">
      <c r="A6" s="492" t="s">
        <v>20</v>
      </c>
      <c r="B6" s="491">
        <f t="shared" ref="B6:P6" si="0">(B8+B9+B11)</f>
        <v>20173</v>
      </c>
      <c r="C6" s="491">
        <f t="shared" si="0"/>
        <v>21533</v>
      </c>
      <c r="D6" s="491">
        <f t="shared" si="0"/>
        <v>18218</v>
      </c>
      <c r="E6" s="491">
        <f t="shared" si="0"/>
        <v>18835</v>
      </c>
      <c r="F6" s="491">
        <f t="shared" si="0"/>
        <v>18677</v>
      </c>
      <c r="G6" s="491">
        <f t="shared" si="0"/>
        <v>17603</v>
      </c>
      <c r="H6" s="491">
        <f t="shared" si="0"/>
        <v>25337</v>
      </c>
      <c r="I6" s="491">
        <f t="shared" si="0"/>
        <v>23686</v>
      </c>
      <c r="J6" s="491">
        <f t="shared" si="0"/>
        <v>22342</v>
      </c>
      <c r="K6" s="491">
        <f t="shared" si="0"/>
        <v>20491</v>
      </c>
      <c r="L6" s="491">
        <f t="shared" si="0"/>
        <v>20466</v>
      </c>
      <c r="M6" s="491">
        <f t="shared" si="0"/>
        <v>22057</v>
      </c>
      <c r="N6" s="491">
        <f t="shared" si="0"/>
        <v>21851</v>
      </c>
      <c r="O6" s="491">
        <f t="shared" si="0"/>
        <v>27746</v>
      </c>
      <c r="P6" s="491">
        <f t="shared" si="0"/>
        <v>25436</v>
      </c>
      <c r="Q6" s="490"/>
    </row>
    <row r="7" spans="1:24">
      <c r="A7" s="484" t="s">
        <v>59</v>
      </c>
      <c r="B7" s="489"/>
      <c r="C7" s="489"/>
      <c r="D7" s="489"/>
      <c r="E7" s="489"/>
      <c r="F7" s="489"/>
      <c r="G7" s="489"/>
      <c r="H7" s="489"/>
      <c r="I7" s="489"/>
      <c r="J7" s="488"/>
      <c r="K7" s="488"/>
      <c r="L7" s="488"/>
      <c r="M7" s="488"/>
      <c r="N7" s="488"/>
      <c r="O7" s="488"/>
      <c r="P7" s="488"/>
      <c r="Q7" s="487"/>
    </row>
    <row r="8" spans="1:24">
      <c r="A8" s="485" t="s">
        <v>211</v>
      </c>
      <c r="B8" s="329">
        <v>8613</v>
      </c>
      <c r="C8" s="329">
        <v>8892</v>
      </c>
      <c r="D8" s="329">
        <v>7827</v>
      </c>
      <c r="E8" s="329">
        <v>7963</v>
      </c>
      <c r="F8" s="329">
        <v>7837</v>
      </c>
      <c r="G8" s="329">
        <v>7607</v>
      </c>
      <c r="H8" s="482">
        <v>11283</v>
      </c>
      <c r="I8" s="482">
        <v>10703</v>
      </c>
      <c r="J8" s="482">
        <v>10293</v>
      </c>
      <c r="K8" s="482">
        <v>9490</v>
      </c>
      <c r="L8" s="482">
        <v>9452</v>
      </c>
      <c r="M8" s="482">
        <v>10486</v>
      </c>
      <c r="N8" s="482">
        <v>10858</v>
      </c>
      <c r="O8" s="482">
        <v>13891</v>
      </c>
      <c r="P8" s="482">
        <v>12547</v>
      </c>
      <c r="Q8" s="486"/>
    </row>
    <row r="9" spans="1:24">
      <c r="A9" s="485" t="s">
        <v>251</v>
      </c>
      <c r="B9" s="482">
        <v>9591</v>
      </c>
      <c r="C9" s="482">
        <v>10225</v>
      </c>
      <c r="D9" s="483">
        <v>8496</v>
      </c>
      <c r="E9" s="482">
        <v>9005</v>
      </c>
      <c r="F9" s="483">
        <v>8865</v>
      </c>
      <c r="G9" s="482">
        <v>8391</v>
      </c>
      <c r="H9" s="482">
        <v>11753</v>
      </c>
      <c r="I9" s="482">
        <v>10916</v>
      </c>
      <c r="J9" s="462">
        <v>9735</v>
      </c>
      <c r="K9" s="462">
        <v>8999</v>
      </c>
      <c r="L9" s="462">
        <v>9168</v>
      </c>
      <c r="M9" s="462">
        <v>10144</v>
      </c>
      <c r="N9" s="462">
        <v>9979</v>
      </c>
      <c r="O9" s="462">
        <v>12779</v>
      </c>
      <c r="P9" s="462">
        <v>12077</v>
      </c>
      <c r="Q9" s="477"/>
    </row>
    <row r="10" spans="1:24">
      <c r="A10" s="484"/>
      <c r="B10" s="482"/>
      <c r="C10" s="482"/>
      <c r="D10" s="483"/>
      <c r="E10" s="482"/>
      <c r="F10" s="483"/>
      <c r="G10" s="482"/>
      <c r="H10" s="482"/>
      <c r="I10" s="482"/>
      <c r="J10" s="481"/>
      <c r="K10" s="481"/>
      <c r="L10" s="481"/>
      <c r="M10" s="481"/>
      <c r="N10" s="481"/>
      <c r="O10" s="481"/>
      <c r="P10" s="480"/>
      <c r="Q10" s="480"/>
    </row>
    <row r="11" spans="1:24">
      <c r="A11" s="479" t="s">
        <v>429</v>
      </c>
      <c r="B11" s="461">
        <v>1969</v>
      </c>
      <c r="C11" s="461">
        <v>2416</v>
      </c>
      <c r="D11" s="478">
        <v>1895</v>
      </c>
      <c r="E11" s="461">
        <v>1867</v>
      </c>
      <c r="F11" s="478">
        <v>1975</v>
      </c>
      <c r="G11" s="461">
        <v>1605</v>
      </c>
      <c r="H11" s="461">
        <v>2301</v>
      </c>
      <c r="I11" s="461">
        <v>2067</v>
      </c>
      <c r="J11" s="461">
        <v>2314</v>
      </c>
      <c r="K11" s="461">
        <v>2002</v>
      </c>
      <c r="L11" s="461">
        <v>1846</v>
      </c>
      <c r="M11" s="461">
        <v>1427</v>
      </c>
      <c r="N11" s="461">
        <v>1014</v>
      </c>
      <c r="O11" s="461">
        <v>1076</v>
      </c>
      <c r="P11" s="461">
        <v>812</v>
      </c>
      <c r="Q11" s="477"/>
    </row>
    <row r="12" spans="1:24">
      <c r="Q12" s="476"/>
    </row>
    <row r="13" spans="1:24">
      <c r="K13" s="475"/>
      <c r="L13" s="475"/>
      <c r="Q13" s="475"/>
    </row>
    <row r="14" spans="1:24">
      <c r="K14" s="475"/>
      <c r="L14" s="475"/>
      <c r="Q14" s="475"/>
    </row>
    <row r="15" spans="1:24">
      <c r="K15" s="475"/>
      <c r="L15" s="475"/>
      <c r="Q15" s="475"/>
    </row>
    <row r="16" spans="1:24">
      <c r="K16" s="475"/>
      <c r="L16" s="475"/>
      <c r="Q16" s="475"/>
    </row>
    <row r="17" spans="11:17">
      <c r="K17" s="475"/>
      <c r="L17" s="475"/>
      <c r="Q17" s="475"/>
    </row>
    <row r="18" spans="11:17">
      <c r="K18" s="475"/>
      <c r="L18" s="475"/>
      <c r="Q18" s="475"/>
    </row>
    <row r="19" spans="11:17">
      <c r="K19" s="475"/>
      <c r="L19" s="475"/>
      <c r="Q19" s="475"/>
    </row>
    <row r="20" spans="11:17">
      <c r="K20" s="475"/>
      <c r="L20" s="475"/>
      <c r="Q20" s="475"/>
    </row>
    <row r="21" spans="11:17">
      <c r="K21" s="475"/>
      <c r="L21" s="475"/>
      <c r="Q21" s="475"/>
    </row>
    <row r="22" spans="11:17">
      <c r="K22" s="475"/>
      <c r="L22" s="475"/>
      <c r="Q22" s="475"/>
    </row>
    <row r="23" spans="11:17">
      <c r="K23" s="475"/>
      <c r="L23" s="475"/>
      <c r="Q23" s="475"/>
    </row>
    <row r="24" spans="11:17">
      <c r="K24" s="475"/>
      <c r="L24" s="475"/>
      <c r="Q24" s="475"/>
    </row>
    <row r="25" spans="11:17">
      <c r="K25" s="475"/>
      <c r="L25" s="475"/>
      <c r="Q25" s="475"/>
    </row>
    <row r="26" spans="11:17">
      <c r="K26" s="475"/>
      <c r="L26" s="475"/>
      <c r="Q26" s="475"/>
    </row>
    <row r="27" spans="11:17">
      <c r="K27" s="475"/>
      <c r="L27" s="475"/>
      <c r="Q27" s="475"/>
    </row>
    <row r="28" spans="11:17">
      <c r="K28" s="475"/>
      <c r="L28" s="475"/>
      <c r="Q28" s="475"/>
    </row>
    <row r="29" spans="11:17">
      <c r="K29" s="475"/>
      <c r="L29" s="475"/>
      <c r="Q29" s="475"/>
    </row>
    <row r="30" spans="11:17">
      <c r="K30" s="475"/>
      <c r="L30" s="475"/>
      <c r="Q30" s="475"/>
    </row>
    <row r="31" spans="11:17">
      <c r="K31" s="475"/>
      <c r="L31" s="475"/>
      <c r="Q31" s="475"/>
    </row>
    <row r="32" spans="11:17">
      <c r="K32" s="475"/>
      <c r="L32" s="475"/>
      <c r="Q32" s="475"/>
    </row>
    <row r="33" spans="11:17">
      <c r="K33" s="475"/>
      <c r="L33" s="475"/>
      <c r="Q33" s="475"/>
    </row>
    <row r="34" spans="11:17">
      <c r="K34" s="475"/>
      <c r="L34" s="475"/>
      <c r="Q34" s="475"/>
    </row>
    <row r="35" spans="11:17">
      <c r="K35" s="475"/>
      <c r="L35" s="475"/>
      <c r="Q35" s="475"/>
    </row>
    <row r="36" spans="11:17">
      <c r="K36" s="475"/>
      <c r="L36" s="475"/>
      <c r="Q36" s="475"/>
    </row>
    <row r="37" spans="11:17">
      <c r="K37" s="475"/>
      <c r="L37" s="475"/>
      <c r="Q37" s="475"/>
    </row>
    <row r="38" spans="11:17">
      <c r="K38" s="475"/>
      <c r="L38" s="475"/>
      <c r="Q38" s="475"/>
    </row>
    <row r="39" spans="11:17">
      <c r="K39" s="475"/>
      <c r="L39" s="475"/>
      <c r="Q39" s="475"/>
    </row>
    <row r="40" spans="11:17">
      <c r="K40" s="475"/>
      <c r="L40" s="475"/>
      <c r="Q40" s="475"/>
    </row>
  </sheetData>
  <pageMargins left="0.5" right="0.25" top="1" bottom="1" header="0.5" footer="0.5"/>
  <pageSetup firstPageNumber="30" orientation="portrait" useFirstPageNumber="1" horizontalDpi="4294967292" verticalDpi="4294967292" r:id="rId1"/>
  <headerFooter alignWithMargins="0">
    <oddFooter>&amp;C&amp;"Times New Roman,Regular" &amp;P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showGridLines="0" zoomScaleNormal="100" workbookViewId="0">
      <selection activeCell="R1" sqref="R1"/>
    </sheetView>
  </sheetViews>
  <sheetFormatPr defaultColWidth="10.88671875" defaultRowHeight="10.199999999999999"/>
  <cols>
    <col min="1" max="1" width="14.6640625" style="503" customWidth="1"/>
    <col min="2" max="10" width="6.6640625" style="503" customWidth="1"/>
    <col min="11" max="11" width="6.6640625" style="503" bestFit="1" customWidth="1"/>
    <col min="12" max="16" width="6.6640625" style="503" hidden="1" customWidth="1"/>
    <col min="17" max="17" width="6.6640625" style="503" customWidth="1"/>
    <col min="18" max="16384" width="10.88671875" style="503"/>
  </cols>
  <sheetData>
    <row r="1" spans="1:22">
      <c r="A1" s="536" t="s">
        <v>505</v>
      </c>
      <c r="B1" s="536"/>
      <c r="C1" s="536"/>
      <c r="D1" s="536"/>
      <c r="E1" s="536"/>
      <c r="F1" s="536"/>
      <c r="G1" s="536"/>
      <c r="H1" s="536"/>
      <c r="I1" s="536"/>
      <c r="J1" s="532"/>
      <c r="K1" s="532"/>
      <c r="L1" s="534"/>
      <c r="M1" s="532"/>
      <c r="N1" s="533"/>
      <c r="O1" s="532"/>
      <c r="P1" s="532"/>
      <c r="Q1" s="532"/>
    </row>
    <row r="2" spans="1:22" ht="13.5" customHeight="1">
      <c r="A2" s="536" t="s">
        <v>504</v>
      </c>
      <c r="B2" s="536"/>
      <c r="C2" s="536"/>
      <c r="D2" s="536"/>
      <c r="E2" s="536"/>
      <c r="F2" s="536"/>
      <c r="G2" s="536"/>
      <c r="H2" s="536"/>
      <c r="I2" s="536"/>
      <c r="J2" s="532"/>
      <c r="K2" s="532"/>
      <c r="L2" s="534"/>
      <c r="M2" s="532"/>
      <c r="N2" s="533"/>
      <c r="O2" s="532"/>
      <c r="P2" s="532"/>
      <c r="Q2" s="532"/>
    </row>
    <row r="3" spans="1:22" ht="12.75" customHeight="1">
      <c r="A3" s="535" t="s">
        <v>503</v>
      </c>
      <c r="B3" s="535"/>
      <c r="C3" s="535"/>
      <c r="D3" s="535"/>
      <c r="E3" s="535"/>
      <c r="F3" s="535"/>
      <c r="G3" s="535"/>
      <c r="H3" s="535"/>
      <c r="I3" s="535"/>
      <c r="J3" s="534"/>
      <c r="K3" s="534"/>
      <c r="L3" s="534"/>
      <c r="M3" s="533"/>
      <c r="N3" s="533"/>
      <c r="O3" s="533"/>
      <c r="P3" s="532"/>
      <c r="Q3" s="532"/>
    </row>
    <row r="4" spans="1:22">
      <c r="A4" s="530"/>
      <c r="B4" s="530"/>
      <c r="C4" s="530"/>
      <c r="D4" s="530"/>
      <c r="E4" s="530"/>
      <c r="F4" s="530"/>
      <c r="G4" s="530"/>
      <c r="H4" s="530"/>
      <c r="I4" s="530"/>
      <c r="J4" s="530"/>
      <c r="K4" s="530"/>
      <c r="L4" s="531"/>
      <c r="M4" s="530"/>
      <c r="N4" s="511"/>
      <c r="O4" s="530"/>
      <c r="P4" s="529"/>
      <c r="Q4" s="529"/>
    </row>
    <row r="5" spans="1:22" s="525" customFormat="1" ht="16.5" customHeight="1">
      <c r="A5" s="528" t="s">
        <v>502</v>
      </c>
      <c r="B5" s="527">
        <v>2015</v>
      </c>
      <c r="C5" s="527">
        <v>2014</v>
      </c>
      <c r="D5" s="527">
        <v>2013</v>
      </c>
      <c r="E5" s="527">
        <v>2012</v>
      </c>
      <c r="F5" s="527">
        <v>2011</v>
      </c>
      <c r="G5" s="527">
        <v>2010</v>
      </c>
      <c r="H5" s="527">
        <v>2009</v>
      </c>
      <c r="I5" s="527">
        <v>2008</v>
      </c>
      <c r="J5" s="527">
        <v>2007</v>
      </c>
      <c r="K5" s="527">
        <v>2006</v>
      </c>
      <c r="L5" s="527">
        <v>2005</v>
      </c>
      <c r="M5" s="527">
        <v>2004</v>
      </c>
      <c r="N5" s="527">
        <v>2003</v>
      </c>
      <c r="O5" s="527">
        <v>2002</v>
      </c>
      <c r="P5" s="527">
        <v>2001</v>
      </c>
      <c r="Q5" s="526"/>
    </row>
    <row r="6" spans="1:22" ht="12.75" customHeight="1">
      <c r="A6" s="524" t="s">
        <v>501</v>
      </c>
      <c r="B6" s="523">
        <f t="shared" ref="B6:P6" si="0">SUM(B7:B18)</f>
        <v>47381</v>
      </c>
      <c r="C6" s="523">
        <f t="shared" si="0"/>
        <v>47407</v>
      </c>
      <c r="D6" s="523">
        <f t="shared" si="0"/>
        <v>49566.37266666667</v>
      </c>
      <c r="E6" s="523">
        <f t="shared" si="0"/>
        <v>54369.93</v>
      </c>
      <c r="F6" s="523">
        <f t="shared" si="0"/>
        <v>55298</v>
      </c>
      <c r="G6" s="523">
        <f t="shared" si="0"/>
        <v>54064</v>
      </c>
      <c r="H6" s="523">
        <f t="shared" si="0"/>
        <v>54876</v>
      </c>
      <c r="I6" s="523">
        <f t="shared" si="0"/>
        <v>61194</v>
      </c>
      <c r="J6" s="523">
        <f t="shared" si="0"/>
        <v>66953</v>
      </c>
      <c r="K6" s="523">
        <f t="shared" si="0"/>
        <v>61448</v>
      </c>
      <c r="L6" s="523">
        <f t="shared" si="0"/>
        <v>53576</v>
      </c>
      <c r="M6" s="523">
        <f t="shared" si="0"/>
        <v>58362</v>
      </c>
      <c r="N6" s="523">
        <f t="shared" si="0"/>
        <v>55446</v>
      </c>
      <c r="O6" s="523">
        <f t="shared" si="0"/>
        <v>65421</v>
      </c>
      <c r="P6" s="523">
        <f t="shared" si="0"/>
        <v>61839</v>
      </c>
      <c r="Q6" s="522"/>
    </row>
    <row r="7" spans="1:22" ht="12.75" customHeight="1">
      <c r="A7" s="521" t="s">
        <v>500</v>
      </c>
      <c r="B7" s="519">
        <v>3805</v>
      </c>
      <c r="C7" s="519">
        <v>3882</v>
      </c>
      <c r="D7" s="519">
        <v>4480.3333333333339</v>
      </c>
      <c r="E7" s="519">
        <v>4637</v>
      </c>
      <c r="F7" s="519">
        <v>4319</v>
      </c>
      <c r="G7" s="519">
        <v>4232</v>
      </c>
      <c r="H7" s="519">
        <v>4466</v>
      </c>
      <c r="I7" s="519">
        <v>5628</v>
      </c>
      <c r="J7" s="519">
        <v>5343</v>
      </c>
      <c r="K7" s="519">
        <v>4489</v>
      </c>
      <c r="L7" s="519">
        <v>4248</v>
      </c>
      <c r="M7" s="519">
        <v>4747</v>
      </c>
      <c r="N7" s="519">
        <v>5346</v>
      </c>
      <c r="O7" s="519">
        <v>4954</v>
      </c>
      <c r="P7" s="519">
        <v>4883</v>
      </c>
      <c r="Q7" s="515"/>
    </row>
    <row r="8" spans="1:22" ht="12.75" customHeight="1">
      <c r="A8" s="521" t="s">
        <v>499</v>
      </c>
      <c r="B8" s="519">
        <v>3327</v>
      </c>
      <c r="C8" s="519">
        <v>3154</v>
      </c>
      <c r="D8" s="519">
        <v>3921.333333333333</v>
      </c>
      <c r="E8" s="519">
        <v>4187</v>
      </c>
      <c r="F8" s="519">
        <v>3841</v>
      </c>
      <c r="G8" s="519">
        <v>3719</v>
      </c>
      <c r="H8" s="519">
        <v>4347</v>
      </c>
      <c r="I8" s="519">
        <v>4752</v>
      </c>
      <c r="J8" s="519">
        <v>4701</v>
      </c>
      <c r="K8" s="519">
        <v>3951</v>
      </c>
      <c r="L8" s="519">
        <v>3824</v>
      </c>
      <c r="M8" s="519">
        <v>4317</v>
      </c>
      <c r="N8" s="519">
        <v>4114</v>
      </c>
      <c r="O8" s="519">
        <v>4602</v>
      </c>
      <c r="P8" s="519">
        <v>4442</v>
      </c>
      <c r="Q8" s="515"/>
    </row>
    <row r="9" spans="1:22" ht="12.75" customHeight="1">
      <c r="A9" s="521" t="s">
        <v>498</v>
      </c>
      <c r="B9" s="519">
        <v>3833</v>
      </c>
      <c r="C9" s="519">
        <v>3451</v>
      </c>
      <c r="D9" s="519">
        <v>4661.7060000000001</v>
      </c>
      <c r="E9" s="519">
        <v>4531</v>
      </c>
      <c r="F9" s="519">
        <v>4762</v>
      </c>
      <c r="G9" s="519">
        <v>4390</v>
      </c>
      <c r="H9" s="519">
        <v>4414</v>
      </c>
      <c r="I9" s="519">
        <v>4944</v>
      </c>
      <c r="J9" s="519">
        <v>5523</v>
      </c>
      <c r="K9" s="519">
        <v>4605</v>
      </c>
      <c r="L9" s="519">
        <v>4687</v>
      </c>
      <c r="M9" s="519">
        <v>4853</v>
      </c>
      <c r="N9" s="519">
        <v>4306</v>
      </c>
      <c r="O9" s="519">
        <v>4897</v>
      </c>
      <c r="P9" s="519">
        <v>5273</v>
      </c>
      <c r="Q9" s="515"/>
    </row>
    <row r="10" spans="1:22" ht="12.75" customHeight="1">
      <c r="A10" s="521" t="s">
        <v>497</v>
      </c>
      <c r="B10" s="519">
        <v>3918</v>
      </c>
      <c r="C10" s="519">
        <v>3881</v>
      </c>
      <c r="D10" s="519">
        <v>3693</v>
      </c>
      <c r="E10" s="519">
        <v>4199</v>
      </c>
      <c r="F10" s="519">
        <v>4201</v>
      </c>
      <c r="G10" s="519">
        <v>4432</v>
      </c>
      <c r="H10" s="519">
        <v>4402</v>
      </c>
      <c r="I10" s="519">
        <v>5061</v>
      </c>
      <c r="J10" s="519">
        <v>5162</v>
      </c>
      <c r="K10" s="519">
        <v>4375</v>
      </c>
      <c r="L10" s="519">
        <v>4486</v>
      </c>
      <c r="M10" s="519">
        <v>4616</v>
      </c>
      <c r="N10" s="519">
        <v>4294</v>
      </c>
      <c r="O10" s="519">
        <v>5313</v>
      </c>
      <c r="P10" s="519">
        <v>4584</v>
      </c>
      <c r="Q10" s="515"/>
    </row>
    <row r="11" spans="1:22" ht="12.75" customHeight="1">
      <c r="A11" s="521" t="s">
        <v>496</v>
      </c>
      <c r="B11" s="519">
        <v>3882</v>
      </c>
      <c r="C11" s="519">
        <v>4159</v>
      </c>
      <c r="D11" s="519">
        <v>4029</v>
      </c>
      <c r="E11" s="519">
        <v>4735.7199999999993</v>
      </c>
      <c r="F11" s="519">
        <v>4590</v>
      </c>
      <c r="G11" s="519">
        <v>4346</v>
      </c>
      <c r="H11" s="519">
        <v>4736</v>
      </c>
      <c r="I11" s="519">
        <v>5363</v>
      </c>
      <c r="J11" s="519">
        <v>6094</v>
      </c>
      <c r="K11" s="519">
        <v>5217</v>
      </c>
      <c r="L11" s="519">
        <v>4706</v>
      </c>
      <c r="M11" s="519">
        <v>4613</v>
      </c>
      <c r="N11" s="519">
        <v>4982</v>
      </c>
      <c r="O11" s="519">
        <v>5196</v>
      </c>
      <c r="P11" s="519">
        <v>5644</v>
      </c>
      <c r="Q11" s="515"/>
    </row>
    <row r="12" spans="1:22" ht="12.75" customHeight="1">
      <c r="A12" s="521" t="s">
        <v>495</v>
      </c>
      <c r="B12" s="519">
        <v>4856</v>
      </c>
      <c r="C12" s="519">
        <v>4614</v>
      </c>
      <c r="D12" s="519">
        <v>4336</v>
      </c>
      <c r="E12" s="519">
        <v>5133.25</v>
      </c>
      <c r="F12" s="519">
        <v>5190</v>
      </c>
      <c r="G12" s="519">
        <v>5224</v>
      </c>
      <c r="H12" s="519">
        <v>5231</v>
      </c>
      <c r="I12" s="519">
        <v>5956</v>
      </c>
      <c r="J12" s="519">
        <v>6401</v>
      </c>
      <c r="K12" s="519">
        <v>6050</v>
      </c>
      <c r="L12" s="519">
        <v>5509</v>
      </c>
      <c r="M12" s="519">
        <v>5485</v>
      </c>
      <c r="N12" s="519">
        <v>5531</v>
      </c>
      <c r="O12" s="519">
        <v>6197</v>
      </c>
      <c r="P12" s="519">
        <v>6560</v>
      </c>
      <c r="Q12" s="515"/>
    </row>
    <row r="13" spans="1:22" ht="12.75" customHeight="1">
      <c r="A13" s="520" t="s">
        <v>494</v>
      </c>
      <c r="B13" s="519">
        <v>4659</v>
      </c>
      <c r="C13" s="519">
        <v>4833</v>
      </c>
      <c r="D13" s="519">
        <v>4789</v>
      </c>
      <c r="E13" s="519">
        <v>5098.71</v>
      </c>
      <c r="F13" s="519">
        <v>5286</v>
      </c>
      <c r="G13" s="519">
        <v>5130</v>
      </c>
      <c r="H13" s="519">
        <v>5470</v>
      </c>
      <c r="I13" s="519">
        <v>6265</v>
      </c>
      <c r="J13" s="519">
        <v>6525</v>
      </c>
      <c r="K13" s="519">
        <v>5684</v>
      </c>
      <c r="L13" s="519">
        <v>5306</v>
      </c>
      <c r="M13" s="519">
        <v>6130</v>
      </c>
      <c r="N13" s="519">
        <v>6046</v>
      </c>
      <c r="O13" s="519">
        <v>7151</v>
      </c>
      <c r="P13" s="519">
        <v>6560</v>
      </c>
      <c r="Q13" s="515"/>
    </row>
    <row r="14" spans="1:22" ht="12.75" customHeight="1">
      <c r="A14" s="520" t="s">
        <v>493</v>
      </c>
      <c r="B14" s="519">
        <v>4867</v>
      </c>
      <c r="C14" s="519">
        <v>5104</v>
      </c>
      <c r="D14" s="519">
        <v>5492</v>
      </c>
      <c r="E14" s="519">
        <v>5957.97</v>
      </c>
      <c r="F14" s="519">
        <v>6506</v>
      </c>
      <c r="G14" s="519">
        <v>5985</v>
      </c>
      <c r="H14" s="519">
        <v>5739</v>
      </c>
      <c r="I14" s="519">
        <v>6127</v>
      </c>
      <c r="J14" s="519">
        <v>7541</v>
      </c>
      <c r="K14" s="519">
        <v>7203</v>
      </c>
      <c r="L14" s="519">
        <v>6284</v>
      </c>
      <c r="M14" s="519">
        <v>6145</v>
      </c>
      <c r="N14" s="519">
        <v>6216</v>
      </c>
      <c r="O14" s="519">
        <v>7278</v>
      </c>
      <c r="P14" s="519">
        <v>7355</v>
      </c>
      <c r="Q14" s="515"/>
    </row>
    <row r="15" spans="1:22" ht="12.75" customHeight="1">
      <c r="A15" s="520" t="s">
        <v>492</v>
      </c>
      <c r="B15" s="519">
        <v>4188</v>
      </c>
      <c r="C15" s="519">
        <v>4195</v>
      </c>
      <c r="D15" s="519">
        <v>4025</v>
      </c>
      <c r="E15" s="519">
        <v>4261.8399999999992</v>
      </c>
      <c r="F15" s="519">
        <v>4862</v>
      </c>
      <c r="G15" s="519">
        <v>4957</v>
      </c>
      <c r="H15" s="519">
        <v>4807</v>
      </c>
      <c r="I15" s="519">
        <v>5163</v>
      </c>
      <c r="J15" s="519">
        <v>5795</v>
      </c>
      <c r="K15" s="519">
        <v>6064</v>
      </c>
      <c r="L15" s="519">
        <v>4698</v>
      </c>
      <c r="M15" s="519">
        <v>5524</v>
      </c>
      <c r="N15" s="519">
        <v>5592</v>
      </c>
      <c r="O15" s="519">
        <v>6204</v>
      </c>
      <c r="P15" s="519">
        <v>4643</v>
      </c>
      <c r="Q15" s="515"/>
      <c r="V15" s="503" t="s">
        <v>165</v>
      </c>
    </row>
    <row r="16" spans="1:22" ht="12.75" customHeight="1">
      <c r="A16" s="520" t="s">
        <v>491</v>
      </c>
      <c r="B16" s="519">
        <v>3863</v>
      </c>
      <c r="C16" s="519">
        <v>3963</v>
      </c>
      <c r="D16" s="519">
        <v>3926</v>
      </c>
      <c r="E16" s="519">
        <v>4119.8000000000011</v>
      </c>
      <c r="F16" s="519">
        <v>4238</v>
      </c>
      <c r="G16" s="519">
        <v>4380</v>
      </c>
      <c r="H16" s="519">
        <v>4218</v>
      </c>
      <c r="I16" s="519">
        <v>4977</v>
      </c>
      <c r="J16" s="519">
        <v>5473</v>
      </c>
      <c r="K16" s="519">
        <v>5437</v>
      </c>
      <c r="L16" s="519">
        <v>3985</v>
      </c>
      <c r="M16" s="519">
        <v>4800</v>
      </c>
      <c r="N16" s="519">
        <v>5201</v>
      </c>
      <c r="O16" s="519">
        <v>5621</v>
      </c>
      <c r="P16" s="519">
        <v>5029</v>
      </c>
      <c r="Q16" s="515"/>
    </row>
    <row r="17" spans="1:17" ht="12.75" customHeight="1">
      <c r="A17" s="520" t="s">
        <v>490</v>
      </c>
      <c r="B17" s="519">
        <v>3061</v>
      </c>
      <c r="C17" s="519">
        <v>3133</v>
      </c>
      <c r="D17" s="519">
        <v>3293</v>
      </c>
      <c r="E17" s="519">
        <v>3907</v>
      </c>
      <c r="F17" s="519">
        <v>3881</v>
      </c>
      <c r="G17" s="519">
        <v>3733</v>
      </c>
      <c r="H17" s="519">
        <v>3423</v>
      </c>
      <c r="I17" s="519">
        <v>3554</v>
      </c>
      <c r="J17" s="519">
        <v>4583</v>
      </c>
      <c r="K17" s="519">
        <v>4468</v>
      </c>
      <c r="L17" s="519">
        <v>3443</v>
      </c>
      <c r="M17" s="519">
        <v>4353</v>
      </c>
      <c r="N17" s="519">
        <v>3818</v>
      </c>
      <c r="O17" s="519">
        <v>4287</v>
      </c>
      <c r="P17" s="519">
        <v>4095</v>
      </c>
      <c r="Q17" s="515"/>
    </row>
    <row r="18" spans="1:17" ht="12.75" customHeight="1">
      <c r="A18" s="518" t="s">
        <v>489</v>
      </c>
      <c r="B18" s="516">
        <v>3122</v>
      </c>
      <c r="C18" s="516">
        <v>3038</v>
      </c>
      <c r="D18" s="516">
        <v>2920</v>
      </c>
      <c r="E18" s="516">
        <v>3601.6400000000003</v>
      </c>
      <c r="F18" s="516">
        <v>3622</v>
      </c>
      <c r="G18" s="516">
        <v>3536</v>
      </c>
      <c r="H18" s="516">
        <v>3623</v>
      </c>
      <c r="I18" s="516">
        <v>3404</v>
      </c>
      <c r="J18" s="516">
        <v>3812</v>
      </c>
      <c r="K18" s="516">
        <v>3905</v>
      </c>
      <c r="L18" s="516">
        <v>2400</v>
      </c>
      <c r="M18" s="516">
        <f>2734+45</f>
        <v>2779</v>
      </c>
      <c r="N18" s="517" t="s">
        <v>53</v>
      </c>
      <c r="O18" s="516">
        <v>3721</v>
      </c>
      <c r="P18" s="516">
        <v>2771</v>
      </c>
      <c r="Q18" s="515"/>
    </row>
    <row r="19" spans="1:17">
      <c r="A19" s="514"/>
      <c r="B19" s="514"/>
      <c r="C19" s="514"/>
      <c r="D19" s="514"/>
      <c r="E19" s="514"/>
      <c r="F19" s="514"/>
      <c r="G19" s="514"/>
      <c r="H19" s="514"/>
      <c r="I19" s="514"/>
      <c r="J19" s="512"/>
      <c r="K19" s="512"/>
      <c r="L19" s="512"/>
      <c r="M19" s="512"/>
      <c r="N19" s="510"/>
      <c r="O19" s="512"/>
      <c r="P19" s="512"/>
      <c r="Q19" s="512"/>
    </row>
    <row r="20" spans="1:17" ht="11.4">
      <c r="A20" s="513" t="s">
        <v>488</v>
      </c>
      <c r="B20" s="513"/>
      <c r="C20" s="513"/>
      <c r="D20" s="513"/>
      <c r="E20" s="513"/>
      <c r="F20" s="513"/>
      <c r="G20" s="513"/>
      <c r="H20" s="513"/>
      <c r="I20" s="513"/>
      <c r="J20" s="512"/>
      <c r="K20" s="512"/>
      <c r="L20" s="511"/>
      <c r="M20" s="511"/>
      <c r="N20" s="510"/>
      <c r="O20" s="509"/>
      <c r="P20" s="508"/>
      <c r="Q20" s="508"/>
    </row>
    <row r="21" spans="1:17">
      <c r="A21" s="507"/>
      <c r="B21" s="507"/>
      <c r="C21" s="507"/>
      <c r="D21" s="507"/>
      <c r="E21" s="507"/>
      <c r="F21" s="507"/>
      <c r="G21" s="507"/>
      <c r="H21" s="507"/>
      <c r="I21" s="507"/>
      <c r="J21" s="507"/>
      <c r="K21" s="507"/>
      <c r="M21" s="505"/>
      <c r="N21" s="506"/>
      <c r="O21" s="505"/>
      <c r="P21" s="505"/>
      <c r="Q21" s="505"/>
    </row>
    <row r="22" spans="1:17" ht="12.6">
      <c r="J22" s="504"/>
      <c r="K22" s="504"/>
    </row>
    <row r="23" spans="1:17" ht="12.6">
      <c r="J23" s="504"/>
      <c r="K23" s="504"/>
    </row>
    <row r="24" spans="1:17" ht="12.6">
      <c r="J24" s="504"/>
      <c r="K24" s="504"/>
    </row>
    <row r="25" spans="1:17" ht="12.6">
      <c r="J25" s="504"/>
      <c r="K25" s="504"/>
    </row>
    <row r="26" spans="1:17" ht="12.6">
      <c r="J26" s="504"/>
      <c r="K26" s="504"/>
    </row>
    <row r="27" spans="1:17" ht="12.6">
      <c r="J27" s="504"/>
      <c r="K27" s="504"/>
    </row>
    <row r="28" spans="1:17" ht="12.6">
      <c r="J28" s="504"/>
      <c r="K28" s="504"/>
    </row>
    <row r="29" spans="1:17" ht="12.6">
      <c r="J29" s="504"/>
      <c r="K29" s="504"/>
    </row>
    <row r="30" spans="1:17" ht="12.6">
      <c r="J30" s="504"/>
      <c r="K30" s="504"/>
    </row>
  </sheetData>
  <pageMargins left="0.75" right="0.25" top="1" bottom="0.5" header="0.5" footer="0.5"/>
  <pageSetup firstPageNumber="31" orientation="portrait" useFirstPageNumber="1" horizontalDpi="4294967292" verticalDpi="4294967292" r:id="rId1"/>
  <headerFooter alignWithMargins="0">
    <oddFooter>&amp;C&amp;"Times New Roman,Regular"&amp;10&amp;P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zoomScaleNormal="100" workbookViewId="0">
      <selection activeCell="R1" sqref="R1"/>
    </sheetView>
  </sheetViews>
  <sheetFormatPr defaultColWidth="11.77734375" defaultRowHeight="10.199999999999999"/>
  <cols>
    <col min="1" max="1" width="20.44140625" style="3" customWidth="1"/>
    <col min="2" max="10" width="8.44140625" style="3" customWidth="1"/>
    <col min="11" max="11" width="8.44140625" style="1" customWidth="1"/>
    <col min="12" max="14" width="8.44140625" style="2" hidden="1" customWidth="1"/>
    <col min="15" max="15" width="8.44140625" style="1" hidden="1" customWidth="1"/>
    <col min="16" max="16" width="10.33203125" style="1" hidden="1" customWidth="1"/>
    <col min="17" max="17" width="9.33203125" style="1" customWidth="1"/>
    <col min="18" max="16384" width="11.77734375" style="1"/>
  </cols>
  <sheetData>
    <row r="1" spans="1:17">
      <c r="A1" s="35" t="s">
        <v>11</v>
      </c>
      <c r="B1" s="35"/>
      <c r="C1" s="35"/>
      <c r="D1" s="35"/>
      <c r="E1" s="35"/>
      <c r="F1" s="35"/>
      <c r="G1" s="35"/>
      <c r="H1" s="35"/>
      <c r="I1" s="35"/>
      <c r="J1" s="35"/>
      <c r="K1" s="32"/>
      <c r="L1" s="33"/>
      <c r="M1" s="33"/>
      <c r="N1" s="33"/>
      <c r="O1" s="32"/>
      <c r="P1" s="32"/>
    </row>
    <row r="2" spans="1:17" ht="13.5" customHeight="1">
      <c r="A2" s="35" t="s">
        <v>10</v>
      </c>
      <c r="B2" s="35"/>
      <c r="C2" s="35"/>
      <c r="D2" s="35"/>
      <c r="E2" s="35"/>
      <c r="F2" s="35"/>
      <c r="G2" s="35"/>
      <c r="H2" s="35"/>
      <c r="I2" s="35"/>
      <c r="J2" s="35"/>
      <c r="K2" s="32"/>
      <c r="L2" s="33"/>
      <c r="M2" s="33"/>
      <c r="N2" s="33"/>
      <c r="O2" s="32"/>
      <c r="P2" s="32"/>
    </row>
    <row r="3" spans="1:17">
      <c r="A3" s="188" t="s">
        <v>126</v>
      </c>
      <c r="B3" s="35"/>
      <c r="C3" s="35"/>
      <c r="D3" s="35"/>
      <c r="E3" s="35"/>
      <c r="F3" s="35"/>
      <c r="G3" s="35"/>
      <c r="H3" s="35"/>
      <c r="I3" s="35"/>
      <c r="J3" s="35"/>
      <c r="K3" s="32"/>
      <c r="L3" s="33"/>
      <c r="M3" s="33"/>
      <c r="N3" s="33"/>
      <c r="O3" s="32"/>
      <c r="P3" s="32"/>
    </row>
    <row r="4" spans="1:17">
      <c r="A4" s="34"/>
      <c r="B4" s="34"/>
      <c r="C4" s="34"/>
      <c r="D4" s="34"/>
      <c r="E4" s="34"/>
      <c r="F4" s="34"/>
      <c r="G4" s="34"/>
      <c r="H4" s="34"/>
      <c r="I4" s="34"/>
      <c r="J4" s="34"/>
      <c r="K4" s="32"/>
      <c r="L4" s="33"/>
      <c r="M4" s="33"/>
      <c r="N4" s="33"/>
      <c r="O4" s="32"/>
      <c r="P4" s="32"/>
    </row>
    <row r="5" spans="1:17" s="29" customFormat="1" ht="13.5" customHeight="1">
      <c r="A5" s="31" t="s">
        <v>9</v>
      </c>
      <c r="B5" s="31">
        <v>2015</v>
      </c>
      <c r="C5" s="31">
        <v>2014</v>
      </c>
      <c r="D5" s="31">
        <v>2013</v>
      </c>
      <c r="E5" s="31">
        <v>2012</v>
      </c>
      <c r="F5" s="31">
        <v>2011</v>
      </c>
      <c r="G5" s="31">
        <v>2010</v>
      </c>
      <c r="H5" s="31">
        <v>2009</v>
      </c>
      <c r="I5" s="31">
        <v>2008</v>
      </c>
      <c r="J5" s="31">
        <v>2007</v>
      </c>
      <c r="K5" s="31">
        <v>2006</v>
      </c>
      <c r="L5" s="31">
        <v>2005</v>
      </c>
      <c r="M5" s="31">
        <v>2004</v>
      </c>
      <c r="N5" s="31">
        <v>2003</v>
      </c>
      <c r="O5" s="31">
        <v>2002</v>
      </c>
      <c r="P5" s="31">
        <v>2001</v>
      </c>
      <c r="Q5" s="30"/>
    </row>
    <row r="6" spans="1:17" ht="24" customHeight="1">
      <c r="A6" s="27" t="s">
        <v>1</v>
      </c>
      <c r="B6" s="21">
        <f t="shared" ref="B6:P6" si="0">SUM(B7:B12)</f>
        <v>39287</v>
      </c>
      <c r="C6" s="21">
        <f t="shared" ref="C6" si="1">SUM(C7:C12)</f>
        <v>39322</v>
      </c>
      <c r="D6" s="21">
        <f t="shared" ref="D6" si="2">SUM(D7:D12)</f>
        <v>39621</v>
      </c>
      <c r="E6" s="21">
        <f t="shared" si="0"/>
        <v>40621</v>
      </c>
      <c r="F6" s="21">
        <f t="shared" si="0"/>
        <v>41316</v>
      </c>
      <c r="G6" s="21">
        <f t="shared" si="0"/>
        <v>42218</v>
      </c>
      <c r="H6" s="21">
        <f t="shared" si="0"/>
        <v>36808</v>
      </c>
      <c r="I6" s="21">
        <f t="shared" si="0"/>
        <v>37981</v>
      </c>
      <c r="J6" s="21">
        <f t="shared" si="0"/>
        <v>35784</v>
      </c>
      <c r="K6" s="21">
        <f t="shared" si="0"/>
        <v>36101</v>
      </c>
      <c r="L6" s="21">
        <f t="shared" si="0"/>
        <v>36584</v>
      </c>
      <c r="M6" s="21">
        <f t="shared" si="0"/>
        <v>37243</v>
      </c>
      <c r="N6" s="21">
        <f t="shared" si="0"/>
        <v>37694</v>
      </c>
      <c r="O6" s="21">
        <f t="shared" si="0"/>
        <v>38257</v>
      </c>
      <c r="P6" s="21">
        <f t="shared" si="0"/>
        <v>34706</v>
      </c>
      <c r="Q6" s="20"/>
    </row>
    <row r="7" spans="1:17">
      <c r="A7" s="210" t="s">
        <v>187</v>
      </c>
      <c r="B7" s="41">
        <v>14580</v>
      </c>
      <c r="C7" s="41">
        <v>14369</v>
      </c>
      <c r="D7" s="41">
        <v>14405</v>
      </c>
      <c r="E7" s="41">
        <v>14643</v>
      </c>
      <c r="F7" s="41">
        <v>14683</v>
      </c>
      <c r="G7" s="41">
        <v>14767</v>
      </c>
      <c r="H7" s="19">
        <v>8450</v>
      </c>
      <c r="I7" s="19">
        <v>9127</v>
      </c>
      <c r="J7" s="19">
        <v>9559</v>
      </c>
      <c r="K7" s="19">
        <v>9640</v>
      </c>
      <c r="L7" s="19">
        <v>9717</v>
      </c>
      <c r="M7" s="19">
        <v>9857</v>
      </c>
      <c r="N7" s="19">
        <v>9897</v>
      </c>
      <c r="O7" s="19">
        <v>10082</v>
      </c>
      <c r="P7" s="19">
        <v>10230</v>
      </c>
      <c r="Q7" s="15"/>
    </row>
    <row r="8" spans="1:17">
      <c r="A8" s="210" t="s">
        <v>209</v>
      </c>
      <c r="B8" s="41">
        <v>16</v>
      </c>
      <c r="C8" s="41">
        <v>16</v>
      </c>
      <c r="D8" s="41">
        <v>17</v>
      </c>
      <c r="E8" s="41">
        <v>16</v>
      </c>
      <c r="F8" s="41">
        <v>18</v>
      </c>
      <c r="G8" s="41">
        <v>12</v>
      </c>
      <c r="H8" s="19">
        <v>13</v>
      </c>
      <c r="I8" s="19">
        <v>20</v>
      </c>
      <c r="J8" s="19">
        <v>17</v>
      </c>
      <c r="K8" s="19">
        <v>17</v>
      </c>
      <c r="L8" s="19">
        <v>20</v>
      </c>
      <c r="M8" s="19">
        <v>21</v>
      </c>
      <c r="N8" s="19">
        <v>24</v>
      </c>
      <c r="O8" s="19">
        <v>23</v>
      </c>
      <c r="P8" s="19">
        <v>20</v>
      </c>
      <c r="Q8" s="15"/>
    </row>
    <row r="9" spans="1:17">
      <c r="A9" s="210" t="s">
        <v>210</v>
      </c>
      <c r="B9" s="41">
        <v>211</v>
      </c>
      <c r="C9" s="41">
        <v>192</v>
      </c>
      <c r="D9" s="41">
        <v>174</v>
      </c>
      <c r="E9" s="41">
        <v>152</v>
      </c>
      <c r="F9" s="41">
        <v>135</v>
      </c>
      <c r="G9" s="41">
        <v>118</v>
      </c>
      <c r="H9" s="19">
        <v>98</v>
      </c>
      <c r="I9" s="19">
        <v>79</v>
      </c>
      <c r="J9" s="19">
        <v>64</v>
      </c>
      <c r="K9" s="19">
        <v>26</v>
      </c>
      <c r="L9" s="19">
        <v>7</v>
      </c>
      <c r="M9" s="18" t="s">
        <v>7</v>
      </c>
      <c r="N9" s="18" t="s">
        <v>7</v>
      </c>
      <c r="O9" s="18" t="s">
        <v>7</v>
      </c>
      <c r="P9" s="18" t="s">
        <v>7</v>
      </c>
      <c r="Q9" s="17"/>
    </row>
    <row r="10" spans="1:17">
      <c r="A10" s="210" t="s">
        <v>208</v>
      </c>
      <c r="B10" s="41">
        <v>11339</v>
      </c>
      <c r="C10" s="41">
        <v>11652</v>
      </c>
      <c r="D10" s="41">
        <v>11909</v>
      </c>
      <c r="E10" s="41">
        <v>12456</v>
      </c>
      <c r="F10" s="41">
        <v>12927</v>
      </c>
      <c r="G10" s="41">
        <v>13566</v>
      </c>
      <c r="H10" s="19">
        <v>14322</v>
      </c>
      <c r="I10" s="19">
        <v>15015</v>
      </c>
      <c r="J10" s="19">
        <v>13694</v>
      </c>
      <c r="K10" s="19">
        <v>14111</v>
      </c>
      <c r="L10" s="19">
        <v>14517</v>
      </c>
      <c r="M10" s="19">
        <v>15036</v>
      </c>
      <c r="N10" s="19">
        <v>15487</v>
      </c>
      <c r="O10" s="19">
        <v>15906</v>
      </c>
      <c r="P10" s="19">
        <v>13894</v>
      </c>
      <c r="Q10" s="15"/>
    </row>
    <row r="11" spans="1:17">
      <c r="A11" s="210" t="s">
        <v>207</v>
      </c>
      <c r="B11" s="41">
        <v>6587</v>
      </c>
      <c r="C11" s="41">
        <v>6685</v>
      </c>
      <c r="D11" s="41">
        <v>6911</v>
      </c>
      <c r="E11" s="41">
        <v>7536</v>
      </c>
      <c r="F11" s="41">
        <v>7956</v>
      </c>
      <c r="G11" s="41">
        <v>8175</v>
      </c>
      <c r="H11" s="19">
        <v>8289</v>
      </c>
      <c r="I11" s="19">
        <v>8083</v>
      </c>
      <c r="J11" s="19">
        <v>7101</v>
      </c>
      <c r="K11" s="19">
        <v>7236</v>
      </c>
      <c r="L11" s="19">
        <v>7315</v>
      </c>
      <c r="M11" s="19">
        <v>7421</v>
      </c>
      <c r="N11" s="19">
        <v>7436</v>
      </c>
      <c r="O11" s="19">
        <v>7454</v>
      </c>
      <c r="P11" s="19">
        <v>5932</v>
      </c>
      <c r="Q11" s="15"/>
    </row>
    <row r="12" spans="1:17">
      <c r="A12" s="210" t="s">
        <v>206</v>
      </c>
      <c r="B12" s="41">
        <v>6554</v>
      </c>
      <c r="C12" s="41">
        <v>6408</v>
      </c>
      <c r="D12" s="41">
        <v>6205</v>
      </c>
      <c r="E12" s="41">
        <v>5818</v>
      </c>
      <c r="F12" s="41">
        <v>5597</v>
      </c>
      <c r="G12" s="41">
        <v>5580</v>
      </c>
      <c r="H12" s="19">
        <v>5636</v>
      </c>
      <c r="I12" s="19">
        <v>5657</v>
      </c>
      <c r="J12" s="19">
        <v>5349</v>
      </c>
      <c r="K12" s="19">
        <v>5071</v>
      </c>
      <c r="L12" s="19">
        <v>5008</v>
      </c>
      <c r="M12" s="19">
        <v>4908</v>
      </c>
      <c r="N12" s="19">
        <v>4850</v>
      </c>
      <c r="O12" s="19">
        <v>4792</v>
      </c>
      <c r="P12" s="19">
        <v>4630</v>
      </c>
      <c r="Q12" s="15"/>
    </row>
    <row r="13" spans="1:17" s="22" customFormat="1" ht="20.399999999999999">
      <c r="A13" s="209" t="s">
        <v>186</v>
      </c>
      <c r="B13" s="43">
        <v>6669</v>
      </c>
      <c r="C13" s="43">
        <v>6521</v>
      </c>
      <c r="D13" s="43">
        <v>6386</v>
      </c>
      <c r="E13" s="43">
        <v>6371</v>
      </c>
      <c r="F13" s="43">
        <v>6350</v>
      </c>
      <c r="G13" s="43">
        <v>6359</v>
      </c>
      <c r="H13" s="24">
        <v>6362</v>
      </c>
      <c r="I13" s="24">
        <v>6293</v>
      </c>
      <c r="J13" s="24">
        <v>6232</v>
      </c>
      <c r="K13" s="24">
        <v>6158</v>
      </c>
      <c r="L13" s="24">
        <v>6067</v>
      </c>
      <c r="M13" s="24">
        <v>5970</v>
      </c>
      <c r="N13" s="24">
        <v>5811</v>
      </c>
      <c r="O13" s="24">
        <v>5667</v>
      </c>
      <c r="P13" s="24">
        <v>5386</v>
      </c>
      <c r="Q13" s="23"/>
    </row>
    <row r="14" spans="1:17" ht="23.25" customHeight="1">
      <c r="A14" s="150" t="s">
        <v>0</v>
      </c>
      <c r="B14" s="21">
        <f t="shared" ref="B14:P14" si="3">SUM(B15:B22)</f>
        <v>183259</v>
      </c>
      <c r="C14" s="21">
        <f t="shared" si="3"/>
        <v>174000</v>
      </c>
      <c r="D14" s="21">
        <f t="shared" ref="D14" si="4">SUM(D15:D22)</f>
        <v>166294</v>
      </c>
      <c r="E14" s="21">
        <f t="shared" si="3"/>
        <v>160452</v>
      </c>
      <c r="F14" s="21">
        <f t="shared" ref="F14:H14" si="5">SUM(F15:F22)</f>
        <v>155918</v>
      </c>
      <c r="G14" s="21">
        <f t="shared" si="5"/>
        <v>150019</v>
      </c>
      <c r="H14" s="21">
        <f t="shared" si="5"/>
        <v>147052</v>
      </c>
      <c r="I14" s="21">
        <f t="shared" si="3"/>
        <v>144968</v>
      </c>
      <c r="J14" s="21">
        <f t="shared" si="3"/>
        <v>138452</v>
      </c>
      <c r="K14" s="21">
        <f t="shared" si="3"/>
        <v>128192</v>
      </c>
      <c r="L14" s="21">
        <f t="shared" si="3"/>
        <v>119850</v>
      </c>
      <c r="M14" s="21">
        <f t="shared" si="3"/>
        <v>18666</v>
      </c>
      <c r="N14" s="21">
        <f t="shared" si="3"/>
        <v>18030</v>
      </c>
      <c r="O14" s="21">
        <f t="shared" si="3"/>
        <v>17612</v>
      </c>
      <c r="P14" s="21">
        <f t="shared" si="3"/>
        <v>17114</v>
      </c>
      <c r="Q14" s="20"/>
    </row>
    <row r="15" spans="1:17">
      <c r="A15" s="212" t="s">
        <v>202</v>
      </c>
      <c r="B15" s="41">
        <v>8419</v>
      </c>
      <c r="C15" s="41">
        <v>8151</v>
      </c>
      <c r="D15" s="41">
        <v>7917</v>
      </c>
      <c r="E15" s="41">
        <v>7729</v>
      </c>
      <c r="F15" s="41">
        <v>7487</v>
      </c>
      <c r="G15" s="41">
        <v>7215</v>
      </c>
      <c r="H15" s="19">
        <v>6980</v>
      </c>
      <c r="I15" s="19">
        <v>6740</v>
      </c>
      <c r="J15" s="19">
        <v>6524</v>
      </c>
      <c r="K15" s="19">
        <v>6345</v>
      </c>
      <c r="L15" s="19">
        <v>6152</v>
      </c>
      <c r="M15" s="19">
        <v>5932</v>
      </c>
      <c r="N15" s="19">
        <v>5734</v>
      </c>
      <c r="O15" s="19">
        <v>5559</v>
      </c>
      <c r="P15" s="19">
        <v>5295</v>
      </c>
      <c r="Q15" s="15"/>
    </row>
    <row r="16" spans="1:17">
      <c r="A16" s="212" t="s">
        <v>203</v>
      </c>
      <c r="B16" s="41">
        <v>2289</v>
      </c>
      <c r="C16" s="41">
        <v>2278</v>
      </c>
      <c r="D16" s="41">
        <v>2288</v>
      </c>
      <c r="E16" s="41">
        <v>2307</v>
      </c>
      <c r="F16" s="41">
        <v>2278</v>
      </c>
      <c r="G16" s="41">
        <v>2312</v>
      </c>
      <c r="H16" s="19">
        <v>2335</v>
      </c>
      <c r="I16" s="19">
        <v>2284</v>
      </c>
      <c r="J16" s="19">
        <v>2193</v>
      </c>
      <c r="K16" s="19">
        <v>2180</v>
      </c>
      <c r="L16" s="19">
        <v>2108</v>
      </c>
      <c r="M16" s="19">
        <v>2039</v>
      </c>
      <c r="N16" s="19">
        <v>1800</v>
      </c>
      <c r="O16" s="19">
        <v>1722</v>
      </c>
      <c r="P16" s="19">
        <v>1789</v>
      </c>
      <c r="Q16" s="15"/>
    </row>
    <row r="17" spans="1:17">
      <c r="A17" s="212" t="s">
        <v>204</v>
      </c>
      <c r="B17" s="41">
        <v>811</v>
      </c>
      <c r="C17" s="41">
        <v>763</v>
      </c>
      <c r="D17" s="41">
        <v>712</v>
      </c>
      <c r="E17" s="41">
        <v>697</v>
      </c>
      <c r="F17" s="41">
        <v>683</v>
      </c>
      <c r="G17" s="41">
        <v>655</v>
      </c>
      <c r="H17" s="19">
        <v>633</v>
      </c>
      <c r="I17" s="19">
        <v>615</v>
      </c>
      <c r="J17" s="19">
        <v>594</v>
      </c>
      <c r="K17" s="19">
        <v>584</v>
      </c>
      <c r="L17" s="19">
        <v>556</v>
      </c>
      <c r="M17" s="19">
        <v>540</v>
      </c>
      <c r="N17" s="19">
        <v>521</v>
      </c>
      <c r="O17" s="19">
        <v>500</v>
      </c>
      <c r="P17" s="19">
        <v>475</v>
      </c>
      <c r="Q17" s="15"/>
    </row>
    <row r="18" spans="1:17">
      <c r="A18" s="212" t="s">
        <v>201</v>
      </c>
      <c r="B18" s="41">
        <v>5907</v>
      </c>
      <c r="C18" s="41">
        <v>5889</v>
      </c>
      <c r="D18" s="41">
        <v>5869</v>
      </c>
      <c r="E18" s="41">
        <v>5853</v>
      </c>
      <c r="F18" s="41">
        <v>5880</v>
      </c>
      <c r="G18" s="41">
        <v>5894</v>
      </c>
      <c r="H18" s="19">
        <v>5860</v>
      </c>
      <c r="I18" s="19">
        <v>5785</v>
      </c>
      <c r="J18" s="19">
        <v>5726</v>
      </c>
      <c r="K18" s="19">
        <v>5669</v>
      </c>
      <c r="L18" s="19">
        <v>5612</v>
      </c>
      <c r="M18" s="19">
        <v>5500</v>
      </c>
      <c r="N18" s="19">
        <v>5385</v>
      </c>
      <c r="O18" s="19">
        <v>5321</v>
      </c>
      <c r="P18" s="19">
        <v>5169</v>
      </c>
      <c r="Q18" s="15"/>
    </row>
    <row r="19" spans="1:17">
      <c r="A19" s="212" t="s">
        <v>205</v>
      </c>
      <c r="B19" s="41">
        <v>4503</v>
      </c>
      <c r="C19" s="41">
        <v>4326</v>
      </c>
      <c r="D19" s="41">
        <v>4115</v>
      </c>
      <c r="E19" s="41">
        <v>3930</v>
      </c>
      <c r="F19" s="41">
        <v>3744</v>
      </c>
      <c r="G19" s="41">
        <v>3530</v>
      </c>
      <c r="H19" s="19">
        <v>3381</v>
      </c>
      <c r="I19" s="19">
        <v>3230</v>
      </c>
      <c r="J19" s="19">
        <v>3087</v>
      </c>
      <c r="K19" s="19">
        <v>2934</v>
      </c>
      <c r="L19" s="19">
        <v>2805</v>
      </c>
      <c r="M19" s="19">
        <v>2647</v>
      </c>
      <c r="N19" s="19">
        <v>2520</v>
      </c>
      <c r="O19" s="19">
        <v>2410</v>
      </c>
      <c r="P19" s="19">
        <v>2262</v>
      </c>
      <c r="Q19" s="15"/>
    </row>
    <row r="20" spans="1:17">
      <c r="A20" s="210" t="s">
        <v>183</v>
      </c>
      <c r="B20" s="41">
        <v>1</v>
      </c>
      <c r="C20" s="41">
        <v>1</v>
      </c>
      <c r="D20" s="41">
        <v>1</v>
      </c>
      <c r="E20" s="41">
        <v>1</v>
      </c>
      <c r="F20" s="41">
        <v>1</v>
      </c>
      <c r="G20" s="41">
        <v>1</v>
      </c>
      <c r="H20" s="19">
        <v>1</v>
      </c>
      <c r="I20" s="19">
        <v>1</v>
      </c>
      <c r="J20" s="19">
        <v>1</v>
      </c>
      <c r="K20" s="19">
        <v>1</v>
      </c>
      <c r="L20" s="19">
        <v>1</v>
      </c>
      <c r="M20" s="19">
        <v>1</v>
      </c>
      <c r="N20" s="19">
        <v>0</v>
      </c>
      <c r="O20" s="19">
        <v>0</v>
      </c>
      <c r="P20" s="19">
        <v>0</v>
      </c>
      <c r="Q20" s="15"/>
    </row>
    <row r="21" spans="1:17">
      <c r="A21" s="210" t="s">
        <v>200</v>
      </c>
      <c r="B21" s="41">
        <v>159703</v>
      </c>
      <c r="C21" s="41">
        <v>150941</v>
      </c>
      <c r="D21" s="41">
        <v>143701</v>
      </c>
      <c r="E21" s="41">
        <v>138223</v>
      </c>
      <c r="F21" s="41">
        <v>134114</v>
      </c>
      <c r="G21" s="41">
        <v>128646</v>
      </c>
      <c r="H21" s="19">
        <v>126034</v>
      </c>
      <c r="I21" s="19">
        <v>124419</v>
      </c>
      <c r="J21" s="19">
        <v>118426</v>
      </c>
      <c r="K21" s="19">
        <v>108559</v>
      </c>
      <c r="L21" s="19">
        <v>100630</v>
      </c>
      <c r="M21" s="18" t="s">
        <v>7</v>
      </c>
      <c r="N21" s="18" t="s">
        <v>7</v>
      </c>
      <c r="O21" s="18" t="s">
        <v>7</v>
      </c>
      <c r="P21" s="18" t="s">
        <v>7</v>
      </c>
      <c r="Q21" s="17"/>
    </row>
    <row r="22" spans="1:17">
      <c r="A22" s="213" t="s">
        <v>180</v>
      </c>
      <c r="B22" s="39">
        <v>1626</v>
      </c>
      <c r="C22" s="39">
        <v>1651</v>
      </c>
      <c r="D22" s="39">
        <v>1691</v>
      </c>
      <c r="E22" s="39">
        <v>1712</v>
      </c>
      <c r="F22" s="39">
        <v>1731</v>
      </c>
      <c r="G22" s="39">
        <v>1766</v>
      </c>
      <c r="H22" s="16">
        <v>1828</v>
      </c>
      <c r="I22" s="16">
        <v>1894</v>
      </c>
      <c r="J22" s="16">
        <v>1901</v>
      </c>
      <c r="K22" s="16">
        <v>1920</v>
      </c>
      <c r="L22" s="16">
        <v>1986</v>
      </c>
      <c r="M22" s="16">
        <v>2007</v>
      </c>
      <c r="N22" s="16">
        <v>2070</v>
      </c>
      <c r="O22" s="16">
        <v>2100</v>
      </c>
      <c r="P22" s="16">
        <v>2124</v>
      </c>
      <c r="Q22" s="15"/>
    </row>
    <row r="23" spans="1:17">
      <c r="A23" s="5"/>
      <c r="B23" s="5"/>
      <c r="C23" s="5"/>
      <c r="D23" s="5"/>
      <c r="E23" s="5"/>
      <c r="F23" s="5"/>
      <c r="G23" s="5"/>
      <c r="H23" s="5"/>
      <c r="I23" s="14"/>
      <c r="J23" s="13"/>
      <c r="K23" s="13"/>
      <c r="L23" s="13"/>
      <c r="M23" s="13"/>
      <c r="N23" s="13"/>
      <c r="O23" s="13"/>
      <c r="P23" s="13"/>
      <c r="Q23" s="13"/>
    </row>
    <row r="24" spans="1:17">
      <c r="A24" s="12" t="s">
        <v>6</v>
      </c>
      <c r="B24" s="12"/>
      <c r="C24" s="12"/>
      <c r="D24" s="12"/>
      <c r="E24" s="12"/>
      <c r="F24" s="12"/>
      <c r="G24" s="12"/>
      <c r="H24" s="12"/>
      <c r="I24" s="12"/>
      <c r="J24" s="7"/>
      <c r="M24" s="1"/>
      <c r="O24" s="10"/>
      <c r="P24" s="10"/>
    </row>
    <row r="25" spans="1:17">
      <c r="A25" s="12" t="s">
        <v>5</v>
      </c>
      <c r="B25" s="12"/>
      <c r="C25" s="12"/>
      <c r="D25" s="12"/>
      <c r="E25" s="12"/>
      <c r="F25" s="12"/>
      <c r="G25" s="12"/>
      <c r="H25" s="12"/>
      <c r="I25" s="12"/>
      <c r="J25" s="7"/>
      <c r="M25" s="1"/>
      <c r="O25" s="10"/>
      <c r="P25" s="10"/>
    </row>
    <row r="26" spans="1:17">
      <c r="A26" s="12" t="s">
        <v>4</v>
      </c>
      <c r="B26" s="12"/>
      <c r="C26" s="12"/>
      <c r="D26" s="12"/>
      <c r="E26" s="12"/>
      <c r="F26" s="12"/>
      <c r="G26" s="12"/>
      <c r="H26" s="12"/>
      <c r="I26" s="12"/>
      <c r="J26" s="7"/>
      <c r="M26" s="1"/>
      <c r="O26" s="10"/>
      <c r="P26" s="10"/>
    </row>
    <row r="27" spans="1:17" s="4" customFormat="1">
      <c r="A27" s="185" t="s">
        <v>120</v>
      </c>
      <c r="B27" s="11"/>
      <c r="C27" s="11"/>
      <c r="D27" s="11"/>
      <c r="E27" s="11"/>
      <c r="F27" s="11"/>
      <c r="G27" s="11"/>
      <c r="H27" s="11"/>
      <c r="I27" s="11"/>
      <c r="J27" s="7"/>
      <c r="K27" s="1"/>
      <c r="L27" s="2"/>
      <c r="M27" s="1"/>
      <c r="N27" s="2"/>
      <c r="O27" s="10"/>
    </row>
    <row r="28" spans="1:17" s="4" customFormat="1">
      <c r="A28" s="185" t="s">
        <v>121</v>
      </c>
      <c r="B28" s="6"/>
      <c r="C28" s="6"/>
      <c r="D28" s="6"/>
      <c r="E28" s="6"/>
      <c r="F28" s="6"/>
      <c r="G28" s="6"/>
      <c r="H28" s="6"/>
      <c r="I28" s="6"/>
      <c r="J28" s="7"/>
      <c r="L28" s="9"/>
      <c r="N28" s="9"/>
    </row>
    <row r="29" spans="1:17" s="3" customFormat="1">
      <c r="A29" s="11" t="s">
        <v>122</v>
      </c>
      <c r="B29" s="6"/>
      <c r="C29" s="6"/>
      <c r="D29" s="6"/>
      <c r="E29" s="6"/>
      <c r="F29" s="6"/>
      <c r="G29" s="6"/>
      <c r="H29" s="6"/>
      <c r="I29" s="6"/>
      <c r="J29" s="7"/>
      <c r="K29" s="4"/>
      <c r="L29" s="9"/>
      <c r="M29" s="4"/>
      <c r="N29" s="9"/>
      <c r="O29" s="4"/>
    </row>
    <row r="30" spans="1:17" s="3" customFormat="1">
      <c r="A30" s="6" t="s">
        <v>123</v>
      </c>
      <c r="B30" s="6"/>
      <c r="C30" s="6"/>
      <c r="D30" s="6"/>
      <c r="E30" s="6"/>
      <c r="F30" s="6"/>
      <c r="G30" s="6"/>
      <c r="H30" s="6"/>
      <c r="I30" s="6"/>
      <c r="J30" s="7"/>
      <c r="K30" s="4"/>
      <c r="L30" s="9"/>
      <c r="M30" s="4"/>
      <c r="N30" s="9"/>
      <c r="O30" s="4"/>
    </row>
    <row r="31" spans="1:17" s="7" customFormat="1">
      <c r="A31" s="6" t="s">
        <v>131</v>
      </c>
      <c r="B31" s="8"/>
      <c r="C31" s="8"/>
      <c r="D31" s="8"/>
      <c r="E31" s="8"/>
      <c r="F31" s="8"/>
      <c r="G31" s="8"/>
      <c r="H31" s="8"/>
      <c r="I31" s="8"/>
      <c r="K31" s="3"/>
      <c r="L31" s="2"/>
      <c r="M31" s="3"/>
      <c r="N31" s="2"/>
      <c r="O31" s="3"/>
      <c r="P31" s="3"/>
    </row>
    <row r="32" spans="1:17" s="7" customFormat="1">
      <c r="A32" s="6" t="s">
        <v>132</v>
      </c>
      <c r="B32" s="6"/>
      <c r="C32" s="6"/>
      <c r="D32" s="6"/>
      <c r="E32" s="6"/>
      <c r="F32" s="6"/>
      <c r="G32" s="6"/>
      <c r="H32" s="6"/>
      <c r="I32" s="6"/>
      <c r="K32" s="3"/>
      <c r="L32" s="2"/>
      <c r="M32" s="3"/>
      <c r="N32" s="2"/>
      <c r="O32" s="3"/>
      <c r="P32" s="3"/>
    </row>
    <row r="33" spans="1:14" s="3" customFormat="1">
      <c r="A33" s="6" t="s">
        <v>133</v>
      </c>
      <c r="B33" s="6"/>
      <c r="C33" s="6"/>
      <c r="D33" s="6"/>
      <c r="E33" s="6"/>
      <c r="F33" s="6"/>
      <c r="G33" s="6"/>
      <c r="H33" s="6"/>
      <c r="I33" s="6"/>
      <c r="J33" s="7"/>
      <c r="L33" s="2"/>
      <c r="N33" s="2"/>
    </row>
    <row r="34" spans="1:14" s="3" customFormat="1">
      <c r="A34" s="6" t="s">
        <v>152</v>
      </c>
      <c r="B34" s="6"/>
      <c r="C34" s="6"/>
      <c r="D34" s="6"/>
      <c r="E34" s="6"/>
      <c r="F34" s="6"/>
      <c r="G34" s="6"/>
      <c r="H34" s="6"/>
      <c r="J34" s="5"/>
      <c r="L34" s="2"/>
      <c r="N34" s="2"/>
    </row>
    <row r="35" spans="1:14" s="3" customFormat="1">
      <c r="A35" s="6" t="s">
        <v>2</v>
      </c>
      <c r="B35" s="4"/>
      <c r="C35" s="4"/>
      <c r="D35" s="4"/>
      <c r="E35" s="4"/>
      <c r="F35" s="4"/>
      <c r="G35" s="4"/>
      <c r="H35" s="4"/>
      <c r="I35" s="4"/>
      <c r="J35" s="4"/>
      <c r="L35" s="2"/>
      <c r="N35" s="2"/>
    </row>
    <row r="36" spans="1:14" s="3" customFormat="1">
      <c r="A36" s="4"/>
      <c r="B36" s="4"/>
      <c r="C36" s="4"/>
      <c r="D36" s="4"/>
      <c r="E36" s="4"/>
      <c r="F36" s="4"/>
      <c r="G36" s="4"/>
      <c r="H36" s="4"/>
      <c r="I36" s="4"/>
      <c r="J36" s="4"/>
      <c r="L36" s="2"/>
      <c r="M36" s="2"/>
      <c r="N36" s="2"/>
    </row>
  </sheetData>
  <pageMargins left="0.5" right="0.5" top="1" bottom="1" header="0.5" footer="0.5"/>
  <pageSetup firstPageNumber="2" orientation="portrait" useFirstPageNumber="1" horizontalDpi="4294967292" verticalDpi="300" r:id="rId1"/>
  <headerFooter alignWithMargins="0">
    <oddFooter>&amp;C2 of 31</oddFooter>
  </headerFooter>
  <ignoredErrors>
    <ignoredError sqref="H14" formula="1"/>
    <ignoredError sqref="H6" formula="1" formulaRange="1"/>
    <ignoredError sqref="B6:G6 I6:K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showGridLines="0" zoomScaleNormal="100" workbookViewId="0">
      <pane xSplit="1" ySplit="6" topLeftCell="B7" activePane="bottomRight" state="frozen"/>
      <selection activeCell="V7" sqref="V7"/>
      <selection pane="topRight" activeCell="V7" sqref="V7"/>
      <selection pane="bottomLeft" activeCell="V7" sqref="V7"/>
      <selection pane="bottomRight" activeCell="M1" sqref="M1"/>
    </sheetView>
  </sheetViews>
  <sheetFormatPr defaultColWidth="11.77734375" defaultRowHeight="10.199999999999999"/>
  <cols>
    <col min="1" max="1" width="30.109375" style="103" customWidth="1"/>
    <col min="2" max="2" width="7.77734375" style="102" customWidth="1"/>
    <col min="3" max="3" width="7.33203125" style="102" customWidth="1"/>
    <col min="4" max="4" width="6.77734375" style="102" customWidth="1"/>
    <col min="5" max="5" width="8" style="102" customWidth="1"/>
    <col min="6" max="6" width="7" style="102" customWidth="1"/>
    <col min="7" max="7" width="9.33203125" style="102" customWidth="1"/>
    <col min="8" max="8" width="8.109375" style="102" customWidth="1"/>
    <col min="9" max="9" width="7" style="102" customWidth="1"/>
    <col min="10" max="10" width="8.109375" style="102" customWidth="1"/>
    <col min="11" max="11" width="7" style="102" customWidth="1"/>
    <col min="12" max="12" width="5.77734375" style="102" customWidth="1"/>
    <col min="13" max="16384" width="11.77734375" style="102"/>
  </cols>
  <sheetData>
    <row r="1" spans="1:12" ht="11.25" customHeight="1">
      <c r="A1" s="191" t="s">
        <v>51</v>
      </c>
      <c r="B1" s="191"/>
      <c r="C1" s="191"/>
      <c r="D1" s="191"/>
      <c r="E1" s="191"/>
      <c r="F1" s="191"/>
      <c r="G1" s="191"/>
      <c r="H1" s="191"/>
      <c r="I1" s="191"/>
      <c r="J1" s="191"/>
      <c r="K1" s="191"/>
      <c r="L1" s="130"/>
    </row>
    <row r="2" spans="1:12" ht="13.5" customHeight="1">
      <c r="A2" s="191" t="s">
        <v>50</v>
      </c>
      <c r="B2" s="191"/>
      <c r="C2" s="191"/>
      <c r="D2" s="191"/>
      <c r="E2" s="191"/>
      <c r="F2" s="191"/>
      <c r="G2" s="191"/>
      <c r="H2" s="191"/>
      <c r="I2" s="191"/>
      <c r="J2" s="191"/>
      <c r="K2" s="191"/>
      <c r="L2" s="130"/>
    </row>
    <row r="3" spans="1:12" ht="11.1" customHeight="1">
      <c r="A3" s="191" t="s">
        <v>49</v>
      </c>
      <c r="B3" s="191"/>
      <c r="C3" s="191"/>
      <c r="D3" s="191"/>
      <c r="E3" s="191"/>
      <c r="F3" s="191"/>
      <c r="G3" s="191"/>
      <c r="H3" s="191"/>
      <c r="I3" s="191"/>
      <c r="J3" s="191"/>
      <c r="K3" s="191"/>
      <c r="L3" s="130"/>
    </row>
    <row r="4" spans="1:12" ht="11.1" customHeight="1">
      <c r="A4" s="192">
        <v>42369</v>
      </c>
      <c r="B4" s="192"/>
      <c r="C4" s="192"/>
      <c r="D4" s="192"/>
      <c r="E4" s="192"/>
      <c r="F4" s="192"/>
      <c r="G4" s="192"/>
      <c r="H4" s="192"/>
      <c r="I4" s="192"/>
      <c r="J4" s="192"/>
      <c r="K4" s="192"/>
      <c r="L4" s="131"/>
    </row>
    <row r="5" spans="1:12" ht="11.1" customHeight="1"/>
    <row r="6" spans="1:12" s="128" customFormat="1" ht="22.5" customHeight="1">
      <c r="A6" s="147" t="s">
        <v>48</v>
      </c>
      <c r="B6" s="129" t="s">
        <v>47</v>
      </c>
      <c r="C6" s="129" t="s">
        <v>46</v>
      </c>
      <c r="D6" s="129" t="s">
        <v>107</v>
      </c>
      <c r="E6" s="129" t="s">
        <v>108</v>
      </c>
      <c r="F6" s="129" t="s">
        <v>45</v>
      </c>
      <c r="G6" s="129" t="s">
        <v>44</v>
      </c>
      <c r="H6" s="129" t="s">
        <v>109</v>
      </c>
      <c r="I6" s="129" t="s">
        <v>110</v>
      </c>
      <c r="J6" s="129" t="s">
        <v>43</v>
      </c>
      <c r="K6" s="129" t="s">
        <v>42</v>
      </c>
    </row>
    <row r="7" spans="1:12" s="1" customFormat="1" ht="11.1" customHeight="1">
      <c r="A7" s="69" t="s">
        <v>20</v>
      </c>
      <c r="B7" s="127">
        <f t="shared" ref="B7:K7" si="0">SUM(B8+B9++B10+B12+B20+B37+B41+B53)</f>
        <v>590039</v>
      </c>
      <c r="C7" s="127">
        <f t="shared" si="0"/>
        <v>7933</v>
      </c>
      <c r="D7" s="127">
        <f t="shared" si="0"/>
        <v>41348</v>
      </c>
      <c r="E7" s="127">
        <f t="shared" si="0"/>
        <v>99180</v>
      </c>
      <c r="F7" s="127">
        <f t="shared" si="0"/>
        <v>80411</v>
      </c>
      <c r="G7" s="127">
        <f t="shared" si="0"/>
        <v>63607</v>
      </c>
      <c r="H7" s="127">
        <f t="shared" si="0"/>
        <v>87510</v>
      </c>
      <c r="I7" s="127">
        <f t="shared" si="0"/>
        <v>76292</v>
      </c>
      <c r="J7" s="127">
        <f t="shared" si="0"/>
        <v>88062</v>
      </c>
      <c r="K7" s="113">
        <f t="shared" si="0"/>
        <v>45696</v>
      </c>
      <c r="L7" s="126"/>
    </row>
    <row r="8" spans="1:12" s="1" customFormat="1" ht="11.1" customHeight="1">
      <c r="A8" s="69" t="s">
        <v>56</v>
      </c>
      <c r="B8" s="113">
        <f t="shared" ref="B8:B9" si="1">SUM(C8:K8)</f>
        <v>122729</v>
      </c>
      <c r="C8" s="112">
        <v>1184</v>
      </c>
      <c r="D8" s="112">
        <v>8059</v>
      </c>
      <c r="E8" s="112">
        <v>21038</v>
      </c>
      <c r="F8" s="112">
        <v>15083</v>
      </c>
      <c r="G8" s="112">
        <v>12046</v>
      </c>
      <c r="H8" s="112">
        <v>19458</v>
      </c>
      <c r="I8" s="112">
        <v>16183</v>
      </c>
      <c r="J8" s="112">
        <v>18643</v>
      </c>
      <c r="K8" s="112">
        <v>11035</v>
      </c>
      <c r="L8" s="10"/>
    </row>
    <row r="9" spans="1:12" s="1" customFormat="1" ht="11.1" customHeight="1">
      <c r="A9" s="69" t="s">
        <v>41</v>
      </c>
      <c r="B9" s="113">
        <f t="shared" si="1"/>
        <v>190</v>
      </c>
      <c r="C9" s="112">
        <v>1</v>
      </c>
      <c r="D9" s="112">
        <v>17</v>
      </c>
      <c r="E9" s="112">
        <v>62</v>
      </c>
      <c r="F9" s="112">
        <v>63</v>
      </c>
      <c r="G9" s="112">
        <v>16</v>
      </c>
      <c r="H9" s="112">
        <v>15</v>
      </c>
      <c r="I9" s="112">
        <v>10</v>
      </c>
      <c r="J9" s="112">
        <v>5</v>
      </c>
      <c r="K9" s="112">
        <v>1</v>
      </c>
      <c r="L9" s="125"/>
    </row>
    <row r="10" spans="1:12" s="1" customFormat="1" ht="11.1" customHeight="1">
      <c r="A10" s="69" t="s">
        <v>40</v>
      </c>
      <c r="B10" s="113">
        <f>SUM(C10:K10)</f>
        <v>5482</v>
      </c>
      <c r="C10" s="112">
        <v>55</v>
      </c>
      <c r="D10" s="112">
        <v>490</v>
      </c>
      <c r="E10" s="112">
        <v>960</v>
      </c>
      <c r="F10" s="112">
        <v>1277</v>
      </c>
      <c r="G10" s="112">
        <v>572</v>
      </c>
      <c r="H10" s="112">
        <v>819</v>
      </c>
      <c r="I10" s="112">
        <v>645</v>
      </c>
      <c r="J10" s="112">
        <v>638</v>
      </c>
      <c r="K10" s="112">
        <v>26</v>
      </c>
      <c r="L10" s="124"/>
    </row>
    <row r="11" spans="1:12" s="22" customFormat="1" ht="11.1" customHeight="1">
      <c r="A11" s="139" t="s">
        <v>39</v>
      </c>
      <c r="B11" s="113"/>
      <c r="C11" s="113"/>
      <c r="D11" s="113"/>
      <c r="E11" s="113"/>
      <c r="F11" s="113"/>
      <c r="G11" s="113"/>
      <c r="H11" s="113"/>
      <c r="I11" s="113"/>
      <c r="J11" s="113"/>
      <c r="K11" s="113"/>
      <c r="L11" s="111"/>
    </row>
    <row r="12" spans="1:12" s="1" customFormat="1" ht="11.1" customHeight="1">
      <c r="A12" s="214" t="s">
        <v>211</v>
      </c>
      <c r="B12" s="113">
        <f t="shared" ref="B12:K12" si="2">SUM(B13:B19)</f>
        <v>170718</v>
      </c>
      <c r="C12" s="113">
        <f t="shared" si="2"/>
        <v>2744</v>
      </c>
      <c r="D12" s="113">
        <f t="shared" si="2"/>
        <v>13642</v>
      </c>
      <c r="E12" s="113">
        <f t="shared" si="2"/>
        <v>30556</v>
      </c>
      <c r="F12" s="113">
        <f t="shared" si="2"/>
        <v>27395</v>
      </c>
      <c r="G12" s="113">
        <f t="shared" si="2"/>
        <v>18792</v>
      </c>
      <c r="H12" s="113">
        <f t="shared" si="2"/>
        <v>21547</v>
      </c>
      <c r="I12" s="113">
        <f t="shared" si="2"/>
        <v>21801</v>
      </c>
      <c r="J12" s="113">
        <f t="shared" si="2"/>
        <v>26571</v>
      </c>
      <c r="K12" s="113">
        <f t="shared" si="2"/>
        <v>7670</v>
      </c>
      <c r="L12" s="122"/>
    </row>
    <row r="13" spans="1:12" s="1" customFormat="1" ht="11.1" customHeight="1">
      <c r="A13" s="216" t="s">
        <v>213</v>
      </c>
      <c r="B13" s="115">
        <f t="shared" ref="B13:B19" si="3">SUM(C13:K13)</f>
        <v>162969</v>
      </c>
      <c r="C13" s="114">
        <v>2690</v>
      </c>
      <c r="D13" s="114">
        <v>13108</v>
      </c>
      <c r="E13" s="114">
        <v>29230</v>
      </c>
      <c r="F13" s="114">
        <v>26215</v>
      </c>
      <c r="G13" s="114">
        <v>17839</v>
      </c>
      <c r="H13" s="114">
        <v>20745</v>
      </c>
      <c r="I13" s="114">
        <v>20560</v>
      </c>
      <c r="J13" s="114">
        <v>25207</v>
      </c>
      <c r="K13" s="114">
        <v>7375</v>
      </c>
      <c r="L13" s="10"/>
    </row>
    <row r="14" spans="1:12" s="1" customFormat="1" ht="11.1" customHeight="1">
      <c r="A14" s="216" t="s">
        <v>214</v>
      </c>
      <c r="B14" s="115">
        <f t="shared" si="3"/>
        <v>2328</v>
      </c>
      <c r="C14" s="114">
        <v>18</v>
      </c>
      <c r="D14" s="114">
        <v>121</v>
      </c>
      <c r="E14" s="114">
        <v>470</v>
      </c>
      <c r="F14" s="114">
        <v>287</v>
      </c>
      <c r="G14" s="114">
        <v>298</v>
      </c>
      <c r="H14" s="114">
        <v>277</v>
      </c>
      <c r="I14" s="114">
        <v>246</v>
      </c>
      <c r="J14" s="114">
        <v>518</v>
      </c>
      <c r="K14" s="114">
        <v>93</v>
      </c>
      <c r="L14" s="10"/>
    </row>
    <row r="15" spans="1:12" s="1" customFormat="1" ht="11.1" customHeight="1">
      <c r="A15" s="216" t="s">
        <v>215</v>
      </c>
      <c r="B15" s="115">
        <f t="shared" si="3"/>
        <v>32</v>
      </c>
      <c r="C15" s="114">
        <v>0</v>
      </c>
      <c r="D15" s="114">
        <v>4</v>
      </c>
      <c r="E15" s="114">
        <v>2</v>
      </c>
      <c r="F15" s="114">
        <v>5</v>
      </c>
      <c r="G15" s="114">
        <v>5</v>
      </c>
      <c r="H15" s="114">
        <v>4</v>
      </c>
      <c r="I15" s="114">
        <v>8</v>
      </c>
      <c r="J15" s="114">
        <v>3</v>
      </c>
      <c r="K15" s="114">
        <v>1</v>
      </c>
      <c r="L15" s="10"/>
    </row>
    <row r="16" spans="1:12" s="1" customFormat="1" ht="11.1" customHeight="1">
      <c r="A16" s="216" t="s">
        <v>216</v>
      </c>
      <c r="B16" s="115">
        <f t="shared" si="3"/>
        <v>2216</v>
      </c>
      <c r="C16" s="114">
        <v>26</v>
      </c>
      <c r="D16" s="114">
        <v>124</v>
      </c>
      <c r="E16" s="114">
        <v>376</v>
      </c>
      <c r="F16" s="114">
        <v>246</v>
      </c>
      <c r="G16" s="114">
        <v>291</v>
      </c>
      <c r="H16" s="114">
        <v>307</v>
      </c>
      <c r="I16" s="114">
        <v>289</v>
      </c>
      <c r="J16" s="114">
        <v>441</v>
      </c>
      <c r="K16" s="114">
        <v>116</v>
      </c>
      <c r="L16" s="10"/>
    </row>
    <row r="17" spans="1:12" s="1" customFormat="1" ht="21.75" customHeight="1">
      <c r="A17" s="217" t="s">
        <v>242</v>
      </c>
      <c r="B17" s="115">
        <f t="shared" si="3"/>
        <v>72</v>
      </c>
      <c r="C17" s="114">
        <v>1</v>
      </c>
      <c r="D17" s="114">
        <v>1</v>
      </c>
      <c r="E17" s="114">
        <v>14</v>
      </c>
      <c r="F17" s="114">
        <v>6</v>
      </c>
      <c r="G17" s="114">
        <v>7</v>
      </c>
      <c r="H17" s="114">
        <v>12</v>
      </c>
      <c r="I17" s="114">
        <v>8</v>
      </c>
      <c r="J17" s="114">
        <v>16</v>
      </c>
      <c r="K17" s="114">
        <v>7</v>
      </c>
      <c r="L17" s="10"/>
    </row>
    <row r="18" spans="1:12" s="1" customFormat="1" ht="11.1" customHeight="1">
      <c r="A18" s="216" t="s">
        <v>217</v>
      </c>
      <c r="B18" s="115">
        <f t="shared" si="3"/>
        <v>4</v>
      </c>
      <c r="C18" s="121">
        <v>0</v>
      </c>
      <c r="D18" s="121">
        <v>0</v>
      </c>
      <c r="E18" s="121">
        <v>1</v>
      </c>
      <c r="F18" s="121">
        <v>0</v>
      </c>
      <c r="G18" s="121">
        <v>1</v>
      </c>
      <c r="H18" s="121">
        <v>0</v>
      </c>
      <c r="I18" s="121">
        <v>1</v>
      </c>
      <c r="J18" s="121">
        <v>0</v>
      </c>
      <c r="K18" s="121">
        <v>1</v>
      </c>
      <c r="L18" s="10"/>
    </row>
    <row r="19" spans="1:12" s="56" customFormat="1" ht="12.75" customHeight="1">
      <c r="A19" s="217" t="s">
        <v>218</v>
      </c>
      <c r="B19" s="115">
        <f t="shared" si="3"/>
        <v>3097</v>
      </c>
      <c r="C19" s="121">
        <v>9</v>
      </c>
      <c r="D19" s="121">
        <v>284</v>
      </c>
      <c r="E19" s="121">
        <v>463</v>
      </c>
      <c r="F19" s="121">
        <v>636</v>
      </c>
      <c r="G19" s="121">
        <v>351</v>
      </c>
      <c r="H19" s="121">
        <v>202</v>
      </c>
      <c r="I19" s="121">
        <v>689</v>
      </c>
      <c r="J19" s="121">
        <v>386</v>
      </c>
      <c r="K19" s="121">
        <v>77</v>
      </c>
      <c r="L19" s="10"/>
    </row>
    <row r="20" spans="1:12" s="1" customFormat="1" ht="13.5" customHeight="1">
      <c r="A20" s="220" t="s">
        <v>69</v>
      </c>
      <c r="B20" s="119">
        <f t="shared" ref="B20:K20" si="4">SUM(B21:B36)</f>
        <v>101164</v>
      </c>
      <c r="C20" s="119">
        <f t="shared" si="4"/>
        <v>1544</v>
      </c>
      <c r="D20" s="119">
        <f t="shared" si="4"/>
        <v>6575</v>
      </c>
      <c r="E20" s="119">
        <f t="shared" si="4"/>
        <v>14898</v>
      </c>
      <c r="F20" s="119">
        <f t="shared" si="4"/>
        <v>12916</v>
      </c>
      <c r="G20" s="119">
        <f t="shared" si="4"/>
        <v>9838</v>
      </c>
      <c r="H20" s="119">
        <f t="shared" si="4"/>
        <v>13566</v>
      </c>
      <c r="I20" s="119">
        <f t="shared" si="4"/>
        <v>12611</v>
      </c>
      <c r="J20" s="119">
        <f t="shared" si="4"/>
        <v>14062</v>
      </c>
      <c r="K20" s="119">
        <f t="shared" si="4"/>
        <v>15154</v>
      </c>
      <c r="L20" s="111"/>
    </row>
    <row r="21" spans="1:12" s="1" customFormat="1" ht="11.1" customHeight="1">
      <c r="A21" s="217" t="s">
        <v>219</v>
      </c>
      <c r="B21" s="115">
        <f t="shared" ref="B21:B32" si="5">SUM(C21:K21)</f>
        <v>79957</v>
      </c>
      <c r="C21" s="114">
        <v>1261</v>
      </c>
      <c r="D21" s="114">
        <v>4954</v>
      </c>
      <c r="E21" s="114">
        <v>11001</v>
      </c>
      <c r="F21" s="114">
        <v>10370</v>
      </c>
      <c r="G21" s="114">
        <v>7293</v>
      </c>
      <c r="H21" s="114">
        <v>10469</v>
      </c>
      <c r="I21" s="114">
        <v>9755</v>
      </c>
      <c r="J21" s="114">
        <v>10281</v>
      </c>
      <c r="K21" s="114">
        <v>14573</v>
      </c>
      <c r="L21" s="10"/>
    </row>
    <row r="22" spans="1:12" s="1" customFormat="1" ht="11.1" customHeight="1">
      <c r="A22" s="217" t="s">
        <v>220</v>
      </c>
      <c r="B22" s="115">
        <f t="shared" si="5"/>
        <v>1092</v>
      </c>
      <c r="C22" s="114">
        <v>21</v>
      </c>
      <c r="D22" s="114">
        <v>84</v>
      </c>
      <c r="E22" s="114">
        <v>200</v>
      </c>
      <c r="F22" s="114">
        <v>135</v>
      </c>
      <c r="G22" s="114">
        <v>162</v>
      </c>
      <c r="H22" s="114">
        <v>128</v>
      </c>
      <c r="I22" s="114">
        <v>134</v>
      </c>
      <c r="J22" s="114">
        <v>209</v>
      </c>
      <c r="K22" s="114">
        <v>19</v>
      </c>
      <c r="L22" s="10"/>
    </row>
    <row r="23" spans="1:12" s="1" customFormat="1" ht="21" customHeight="1">
      <c r="A23" s="217" t="s">
        <v>254</v>
      </c>
      <c r="B23" s="115">
        <f t="shared" si="5"/>
        <v>1907</v>
      </c>
      <c r="C23" s="114">
        <v>33</v>
      </c>
      <c r="D23" s="114">
        <v>114</v>
      </c>
      <c r="E23" s="114">
        <v>384</v>
      </c>
      <c r="F23" s="114">
        <v>265</v>
      </c>
      <c r="G23" s="114">
        <v>284</v>
      </c>
      <c r="H23" s="114">
        <v>227</v>
      </c>
      <c r="I23" s="114">
        <v>223</v>
      </c>
      <c r="J23" s="114">
        <v>351</v>
      </c>
      <c r="K23" s="114">
        <v>26</v>
      </c>
      <c r="L23" s="10"/>
    </row>
    <row r="24" spans="1:12" s="1" customFormat="1" ht="21" customHeight="1">
      <c r="A24" s="217" t="s">
        <v>234</v>
      </c>
      <c r="B24" s="115">
        <f t="shared" si="5"/>
        <v>8</v>
      </c>
      <c r="C24" s="114">
        <v>0</v>
      </c>
      <c r="D24" s="114">
        <v>1</v>
      </c>
      <c r="E24" s="114">
        <v>2</v>
      </c>
      <c r="F24" s="114">
        <v>2</v>
      </c>
      <c r="G24" s="114">
        <v>0</v>
      </c>
      <c r="H24" s="114">
        <v>2</v>
      </c>
      <c r="I24" s="114">
        <v>1</v>
      </c>
      <c r="J24" s="114">
        <v>0</v>
      </c>
      <c r="K24" s="114">
        <v>0</v>
      </c>
      <c r="L24" s="10"/>
    </row>
    <row r="25" spans="1:12" s="1" customFormat="1" ht="21" customHeight="1">
      <c r="A25" s="217" t="s">
        <v>255</v>
      </c>
      <c r="B25" s="115">
        <f t="shared" si="5"/>
        <v>789</v>
      </c>
      <c r="C25" s="114">
        <v>18</v>
      </c>
      <c r="D25" s="114">
        <v>59</v>
      </c>
      <c r="E25" s="114">
        <v>146</v>
      </c>
      <c r="F25" s="114">
        <v>102</v>
      </c>
      <c r="G25" s="114">
        <v>91</v>
      </c>
      <c r="H25" s="114">
        <v>123</v>
      </c>
      <c r="I25" s="114">
        <v>86</v>
      </c>
      <c r="J25" s="114">
        <v>113</v>
      </c>
      <c r="K25" s="114">
        <v>51</v>
      </c>
      <c r="L25" s="10"/>
    </row>
    <row r="26" spans="1:12" s="1" customFormat="1" ht="21" customHeight="1">
      <c r="A26" s="217" t="s">
        <v>236</v>
      </c>
      <c r="B26" s="115">
        <f t="shared" si="5"/>
        <v>53</v>
      </c>
      <c r="C26" s="114">
        <v>0</v>
      </c>
      <c r="D26" s="114">
        <v>2</v>
      </c>
      <c r="E26" s="114">
        <v>12</v>
      </c>
      <c r="F26" s="114">
        <v>8</v>
      </c>
      <c r="G26" s="114">
        <v>12</v>
      </c>
      <c r="H26" s="114">
        <v>5</v>
      </c>
      <c r="I26" s="114">
        <v>5</v>
      </c>
      <c r="J26" s="114">
        <v>7</v>
      </c>
      <c r="K26" s="114">
        <v>2</v>
      </c>
      <c r="L26" s="120"/>
    </row>
    <row r="27" spans="1:12" s="1" customFormat="1" ht="21" customHeight="1">
      <c r="A27" s="217" t="s">
        <v>237</v>
      </c>
      <c r="B27" s="115">
        <f t="shared" si="5"/>
        <v>7800</v>
      </c>
      <c r="C27" s="114">
        <v>114</v>
      </c>
      <c r="D27" s="114">
        <v>487</v>
      </c>
      <c r="E27" s="114">
        <v>1559</v>
      </c>
      <c r="F27" s="114">
        <v>709</v>
      </c>
      <c r="G27" s="114">
        <v>777</v>
      </c>
      <c r="H27" s="114">
        <v>1397</v>
      </c>
      <c r="I27" s="114">
        <v>1097</v>
      </c>
      <c r="J27" s="114">
        <v>1449</v>
      </c>
      <c r="K27" s="114">
        <v>211</v>
      </c>
      <c r="L27" s="10"/>
    </row>
    <row r="28" spans="1:12" s="1" customFormat="1" ht="21" customHeight="1">
      <c r="A28" s="217" t="s">
        <v>238</v>
      </c>
      <c r="B28" s="115">
        <f t="shared" si="5"/>
        <v>106</v>
      </c>
      <c r="C28" s="114">
        <v>0</v>
      </c>
      <c r="D28" s="114">
        <v>8</v>
      </c>
      <c r="E28" s="114">
        <v>13</v>
      </c>
      <c r="F28" s="114">
        <v>14</v>
      </c>
      <c r="G28" s="114">
        <v>10</v>
      </c>
      <c r="H28" s="114">
        <v>28</v>
      </c>
      <c r="I28" s="114">
        <v>9</v>
      </c>
      <c r="J28" s="114">
        <v>21</v>
      </c>
      <c r="K28" s="114">
        <v>3</v>
      </c>
      <c r="L28" s="10"/>
    </row>
    <row r="29" spans="1:12" s="1" customFormat="1" ht="21" customHeight="1">
      <c r="A29" s="217" t="s">
        <v>239</v>
      </c>
      <c r="B29" s="115">
        <f t="shared" si="5"/>
        <v>259</v>
      </c>
      <c r="C29" s="114">
        <v>4</v>
      </c>
      <c r="D29" s="114">
        <v>15</v>
      </c>
      <c r="E29" s="114">
        <v>49</v>
      </c>
      <c r="F29" s="114">
        <v>29</v>
      </c>
      <c r="G29" s="114">
        <v>34</v>
      </c>
      <c r="H29" s="114">
        <v>41</v>
      </c>
      <c r="I29" s="114">
        <v>32</v>
      </c>
      <c r="J29" s="114">
        <v>52</v>
      </c>
      <c r="K29" s="114">
        <v>3</v>
      </c>
      <c r="L29" s="10"/>
    </row>
    <row r="30" spans="1:12" s="1" customFormat="1" ht="21" customHeight="1">
      <c r="A30" s="217" t="s">
        <v>240</v>
      </c>
      <c r="B30" s="115">
        <f t="shared" si="5"/>
        <v>23</v>
      </c>
      <c r="C30" s="114">
        <v>0</v>
      </c>
      <c r="D30" s="114">
        <v>2</v>
      </c>
      <c r="E30" s="114">
        <v>3</v>
      </c>
      <c r="F30" s="114">
        <v>1</v>
      </c>
      <c r="G30" s="114">
        <v>3</v>
      </c>
      <c r="H30" s="114">
        <v>5</v>
      </c>
      <c r="I30" s="114">
        <v>6</v>
      </c>
      <c r="J30" s="114">
        <v>1</v>
      </c>
      <c r="K30" s="114">
        <v>2</v>
      </c>
    </row>
    <row r="31" spans="1:12" s="1" customFormat="1" ht="21" customHeight="1">
      <c r="A31" s="217" t="s">
        <v>243</v>
      </c>
      <c r="B31" s="115">
        <f t="shared" si="5"/>
        <v>14</v>
      </c>
      <c r="C31" s="114">
        <v>1</v>
      </c>
      <c r="D31" s="114">
        <v>1</v>
      </c>
      <c r="E31" s="114">
        <v>1</v>
      </c>
      <c r="F31" s="114">
        <v>1</v>
      </c>
      <c r="G31" s="114">
        <v>1</v>
      </c>
      <c r="H31" s="114">
        <v>4</v>
      </c>
      <c r="I31" s="114">
        <v>4</v>
      </c>
      <c r="J31" s="114">
        <v>1</v>
      </c>
      <c r="K31" s="114">
        <v>0</v>
      </c>
      <c r="L31" s="10"/>
    </row>
    <row r="32" spans="1:12" s="1" customFormat="1" ht="30" customHeight="1">
      <c r="A32" s="217" t="s">
        <v>241</v>
      </c>
      <c r="B32" s="115">
        <f t="shared" si="5"/>
        <v>16</v>
      </c>
      <c r="C32" s="114">
        <v>0</v>
      </c>
      <c r="D32" s="114">
        <v>3</v>
      </c>
      <c r="E32" s="114">
        <v>0</v>
      </c>
      <c r="F32" s="114">
        <v>0</v>
      </c>
      <c r="G32" s="114">
        <v>0</v>
      </c>
      <c r="H32" s="114">
        <v>5</v>
      </c>
      <c r="I32" s="114">
        <v>2</v>
      </c>
      <c r="J32" s="114">
        <v>6</v>
      </c>
      <c r="K32" s="114">
        <v>0</v>
      </c>
      <c r="L32" s="10"/>
    </row>
    <row r="33" spans="1:12" s="1" customFormat="1" ht="21" customHeight="1">
      <c r="A33" s="217" t="s">
        <v>250</v>
      </c>
      <c r="B33" s="115">
        <f t="shared" ref="B33:B36" si="6">SUM(C33:K33)</f>
        <v>17</v>
      </c>
      <c r="C33" s="114">
        <v>0</v>
      </c>
      <c r="D33" s="114">
        <v>1</v>
      </c>
      <c r="E33" s="114">
        <v>3</v>
      </c>
      <c r="F33" s="114">
        <v>2</v>
      </c>
      <c r="G33" s="114">
        <v>0</v>
      </c>
      <c r="H33" s="114">
        <v>4</v>
      </c>
      <c r="I33" s="114">
        <v>3</v>
      </c>
      <c r="J33" s="114">
        <v>3</v>
      </c>
      <c r="K33" s="114">
        <v>1</v>
      </c>
      <c r="L33" s="10"/>
    </row>
    <row r="34" spans="1:12" s="1" customFormat="1" ht="11.1" customHeight="1">
      <c r="A34" s="217" t="s">
        <v>221</v>
      </c>
      <c r="B34" s="115">
        <f t="shared" si="6"/>
        <v>3816</v>
      </c>
      <c r="C34" s="114">
        <v>57</v>
      </c>
      <c r="D34" s="114">
        <v>305</v>
      </c>
      <c r="E34" s="114">
        <v>548</v>
      </c>
      <c r="F34" s="114">
        <v>338</v>
      </c>
      <c r="G34" s="114">
        <v>530</v>
      </c>
      <c r="H34" s="114">
        <v>670</v>
      </c>
      <c r="I34" s="114">
        <v>517</v>
      </c>
      <c r="J34" s="114">
        <v>745</v>
      </c>
      <c r="K34" s="114">
        <v>106</v>
      </c>
      <c r="L34" s="120"/>
    </row>
    <row r="35" spans="1:12" s="1" customFormat="1" ht="11.1" customHeight="1">
      <c r="A35" s="217" t="s">
        <v>222</v>
      </c>
      <c r="B35" s="115">
        <f t="shared" si="6"/>
        <v>395</v>
      </c>
      <c r="C35" s="114">
        <v>3</v>
      </c>
      <c r="D35" s="114">
        <v>19</v>
      </c>
      <c r="E35" s="114">
        <v>104</v>
      </c>
      <c r="F35" s="114">
        <v>63</v>
      </c>
      <c r="G35" s="114">
        <v>58</v>
      </c>
      <c r="H35" s="114">
        <v>32</v>
      </c>
      <c r="I35" s="114">
        <v>36</v>
      </c>
      <c r="J35" s="114">
        <v>78</v>
      </c>
      <c r="K35" s="117">
        <v>2</v>
      </c>
      <c r="L35" s="120"/>
    </row>
    <row r="36" spans="1:12" s="1" customFormat="1" ht="11.1" customHeight="1">
      <c r="A36" s="217" t="s">
        <v>223</v>
      </c>
      <c r="B36" s="115">
        <f t="shared" si="6"/>
        <v>4912</v>
      </c>
      <c r="C36" s="114">
        <v>32</v>
      </c>
      <c r="D36" s="114">
        <v>520</v>
      </c>
      <c r="E36" s="114">
        <v>873</v>
      </c>
      <c r="F36" s="114">
        <v>877</v>
      </c>
      <c r="G36" s="114">
        <v>583</v>
      </c>
      <c r="H36" s="114">
        <v>426</v>
      </c>
      <c r="I36" s="114">
        <v>701</v>
      </c>
      <c r="J36" s="114">
        <v>745</v>
      </c>
      <c r="K36" s="114">
        <v>155</v>
      </c>
      <c r="L36" s="10"/>
    </row>
    <row r="37" spans="1:12" s="1" customFormat="1" ht="11.1" customHeight="1">
      <c r="A37" s="220" t="s">
        <v>212</v>
      </c>
      <c r="B37" s="113">
        <f>SUM(C37:K37)</f>
        <v>154730</v>
      </c>
      <c r="C37" s="119">
        <f t="shared" ref="C37:K37" si="7">SUM(C38:C40)</f>
        <v>2149</v>
      </c>
      <c r="D37" s="119">
        <f t="shared" si="7"/>
        <v>10929</v>
      </c>
      <c r="E37" s="119">
        <f t="shared" si="7"/>
        <v>25613</v>
      </c>
      <c r="F37" s="119">
        <f t="shared" si="7"/>
        <v>20611</v>
      </c>
      <c r="G37" s="119">
        <f t="shared" si="7"/>
        <v>17414</v>
      </c>
      <c r="H37" s="119">
        <f t="shared" si="7"/>
        <v>27819</v>
      </c>
      <c r="I37" s="119">
        <f t="shared" si="7"/>
        <v>21237</v>
      </c>
      <c r="J37" s="119">
        <f t="shared" si="7"/>
        <v>20993</v>
      </c>
      <c r="K37" s="119">
        <f t="shared" si="7"/>
        <v>7965</v>
      </c>
      <c r="L37" s="111"/>
    </row>
    <row r="38" spans="1:12" s="1" customFormat="1" ht="11.1" customHeight="1">
      <c r="A38" s="217" t="s">
        <v>224</v>
      </c>
      <c r="B38" s="115">
        <f>SUM(C38:K38)</f>
        <v>149957</v>
      </c>
      <c r="C38" s="114">
        <v>2062</v>
      </c>
      <c r="D38" s="114">
        <v>10687</v>
      </c>
      <c r="E38" s="114">
        <v>24562</v>
      </c>
      <c r="F38" s="114">
        <v>20263</v>
      </c>
      <c r="G38" s="114">
        <v>16994</v>
      </c>
      <c r="H38" s="114">
        <v>26884</v>
      </c>
      <c r="I38" s="114">
        <v>20356</v>
      </c>
      <c r="J38" s="114">
        <v>20366</v>
      </c>
      <c r="K38" s="114">
        <v>7783</v>
      </c>
      <c r="L38" s="10"/>
    </row>
    <row r="39" spans="1:12" s="1" customFormat="1" ht="21" customHeight="1">
      <c r="A39" s="217" t="s">
        <v>244</v>
      </c>
      <c r="B39" s="115">
        <f>SUM(C39:L39)</f>
        <v>2322</v>
      </c>
      <c r="C39" s="114">
        <v>52</v>
      </c>
      <c r="D39" s="114">
        <v>125</v>
      </c>
      <c r="E39" s="114">
        <v>532</v>
      </c>
      <c r="F39" s="114">
        <v>188</v>
      </c>
      <c r="G39" s="114">
        <v>181</v>
      </c>
      <c r="H39" s="114">
        <v>476</v>
      </c>
      <c r="I39" s="114">
        <v>372</v>
      </c>
      <c r="J39" s="114">
        <v>318</v>
      </c>
      <c r="K39" s="114">
        <v>78</v>
      </c>
      <c r="L39" s="10"/>
    </row>
    <row r="40" spans="1:12" s="1" customFormat="1" ht="11.1" customHeight="1">
      <c r="A40" s="217" t="s">
        <v>225</v>
      </c>
      <c r="B40" s="115">
        <f>SUM(C40:L40)</f>
        <v>2451</v>
      </c>
      <c r="C40" s="114">
        <v>35</v>
      </c>
      <c r="D40" s="114">
        <v>117</v>
      </c>
      <c r="E40" s="114">
        <v>519</v>
      </c>
      <c r="F40" s="114">
        <v>160</v>
      </c>
      <c r="G40" s="114">
        <v>239</v>
      </c>
      <c r="H40" s="114">
        <v>459</v>
      </c>
      <c r="I40" s="114">
        <v>509</v>
      </c>
      <c r="J40" s="114">
        <v>309</v>
      </c>
      <c r="K40" s="114">
        <v>104</v>
      </c>
      <c r="L40" s="10"/>
    </row>
    <row r="41" spans="1:12" s="1" customFormat="1" ht="11.1" customHeight="1">
      <c r="A41" s="219" t="s">
        <v>38</v>
      </c>
      <c r="B41" s="113">
        <f>SUM(C41:K41)</f>
        <v>15566</v>
      </c>
      <c r="C41" s="112">
        <f t="shared" ref="C41:K41" si="8">SUM(C42:C52)</f>
        <v>146</v>
      </c>
      <c r="D41" s="112">
        <f t="shared" si="8"/>
        <v>749</v>
      </c>
      <c r="E41" s="112">
        <f t="shared" si="8"/>
        <v>1927</v>
      </c>
      <c r="F41" s="112">
        <f t="shared" si="8"/>
        <v>973</v>
      </c>
      <c r="G41" s="112">
        <f t="shared" si="8"/>
        <v>2399</v>
      </c>
      <c r="H41" s="112">
        <f t="shared" si="8"/>
        <v>2283</v>
      </c>
      <c r="I41" s="112">
        <f t="shared" si="8"/>
        <v>1797</v>
      </c>
      <c r="J41" s="112">
        <f t="shared" si="8"/>
        <v>2835</v>
      </c>
      <c r="K41" s="112">
        <f t="shared" si="8"/>
        <v>2457</v>
      </c>
      <c r="L41" s="118"/>
    </row>
    <row r="42" spans="1:12" s="1" customFormat="1" ht="11.1" customHeight="1">
      <c r="A42" s="217" t="s">
        <v>226</v>
      </c>
      <c r="B42" s="115">
        <f t="shared" ref="B42:B44" si="9">SUM(C42:K42)</f>
        <v>11</v>
      </c>
      <c r="C42" s="114">
        <v>0</v>
      </c>
      <c r="D42" s="114">
        <v>1</v>
      </c>
      <c r="E42" s="114">
        <v>2</v>
      </c>
      <c r="F42" s="114">
        <v>2</v>
      </c>
      <c r="G42" s="114">
        <v>1</v>
      </c>
      <c r="H42" s="114">
        <v>1</v>
      </c>
      <c r="I42" s="114">
        <v>2</v>
      </c>
      <c r="J42" s="114">
        <v>1</v>
      </c>
      <c r="K42" s="114">
        <v>1</v>
      </c>
      <c r="L42" s="10"/>
    </row>
    <row r="43" spans="1:12" s="1" customFormat="1" ht="11.1" customHeight="1">
      <c r="A43" s="217" t="s">
        <v>227</v>
      </c>
      <c r="B43" s="115">
        <f t="shared" si="9"/>
        <v>3856</v>
      </c>
      <c r="C43" s="114">
        <v>31</v>
      </c>
      <c r="D43" s="114">
        <v>143</v>
      </c>
      <c r="E43" s="114">
        <v>514</v>
      </c>
      <c r="F43" s="114">
        <v>264</v>
      </c>
      <c r="G43" s="114">
        <v>700</v>
      </c>
      <c r="H43" s="114">
        <v>483</v>
      </c>
      <c r="I43" s="114">
        <v>351</v>
      </c>
      <c r="J43" s="114">
        <v>761</v>
      </c>
      <c r="K43" s="114">
        <v>609</v>
      </c>
      <c r="L43" s="10"/>
    </row>
    <row r="44" spans="1:12" s="1" customFormat="1" ht="11.1" customHeight="1">
      <c r="A44" s="217" t="s">
        <v>228</v>
      </c>
      <c r="B44" s="115">
        <f t="shared" si="9"/>
        <v>9870</v>
      </c>
      <c r="C44" s="114">
        <v>100</v>
      </c>
      <c r="D44" s="114">
        <v>542</v>
      </c>
      <c r="E44" s="114">
        <v>1133</v>
      </c>
      <c r="F44" s="114">
        <v>614</v>
      </c>
      <c r="G44" s="114">
        <v>1527</v>
      </c>
      <c r="H44" s="114">
        <v>1535</v>
      </c>
      <c r="I44" s="114">
        <v>1096</v>
      </c>
      <c r="J44" s="114">
        <v>1890</v>
      </c>
      <c r="K44" s="114">
        <v>1433</v>
      </c>
      <c r="L44" s="10"/>
    </row>
    <row r="45" spans="1:12" s="1" customFormat="1" ht="11.1" customHeight="1">
      <c r="A45" s="216" t="s">
        <v>252</v>
      </c>
      <c r="B45" s="115">
        <f t="shared" ref="B45:B46" si="10">SUM(C45:K45)</f>
        <v>3</v>
      </c>
      <c r="C45" s="114">
        <v>0</v>
      </c>
      <c r="D45" s="114">
        <v>0</v>
      </c>
      <c r="E45" s="114">
        <v>0</v>
      </c>
      <c r="F45" s="114">
        <v>1</v>
      </c>
      <c r="G45" s="114">
        <v>0</v>
      </c>
      <c r="H45" s="114">
        <v>1</v>
      </c>
      <c r="I45" s="114">
        <v>0</v>
      </c>
      <c r="J45" s="114">
        <v>1</v>
      </c>
      <c r="K45" s="114">
        <v>0</v>
      </c>
      <c r="L45" s="10"/>
    </row>
    <row r="46" spans="1:12" s="1" customFormat="1" ht="11.1" customHeight="1">
      <c r="A46" s="217" t="s">
        <v>253</v>
      </c>
      <c r="B46" s="115">
        <f t="shared" si="10"/>
        <v>2</v>
      </c>
      <c r="C46" s="114">
        <v>0</v>
      </c>
      <c r="D46" s="114">
        <v>0</v>
      </c>
      <c r="E46" s="114">
        <v>0</v>
      </c>
      <c r="F46" s="114">
        <v>0</v>
      </c>
      <c r="G46" s="114">
        <v>1</v>
      </c>
      <c r="H46" s="114">
        <v>0</v>
      </c>
      <c r="I46" s="114">
        <v>0</v>
      </c>
      <c r="J46" s="114">
        <v>1</v>
      </c>
      <c r="K46" s="114">
        <v>0</v>
      </c>
      <c r="L46" s="10"/>
    </row>
    <row r="47" spans="1:12" s="1" customFormat="1" ht="21" customHeight="1">
      <c r="A47" s="217" t="s">
        <v>248</v>
      </c>
      <c r="B47" s="115">
        <f>SUM(C47:K47)</f>
        <v>2</v>
      </c>
      <c r="C47" s="114">
        <v>0</v>
      </c>
      <c r="D47" s="114">
        <v>0</v>
      </c>
      <c r="E47" s="114">
        <v>0</v>
      </c>
      <c r="F47" s="114">
        <v>0</v>
      </c>
      <c r="G47" s="114">
        <v>1</v>
      </c>
      <c r="H47" s="114">
        <v>0</v>
      </c>
      <c r="I47" s="114">
        <v>0</v>
      </c>
      <c r="J47" s="114">
        <v>1</v>
      </c>
      <c r="K47" s="114">
        <v>0</v>
      </c>
      <c r="L47" s="10"/>
    </row>
    <row r="48" spans="1:12" s="1" customFormat="1" ht="21" customHeight="1">
      <c r="A48" s="217" t="s">
        <v>249</v>
      </c>
      <c r="B48" s="115">
        <f t="shared" ref="B48:B51" si="11">SUM(C48:K48)</f>
        <v>7</v>
      </c>
      <c r="C48" s="114">
        <v>0</v>
      </c>
      <c r="D48" s="114">
        <v>0</v>
      </c>
      <c r="E48" s="114">
        <v>1</v>
      </c>
      <c r="F48" s="114">
        <v>2</v>
      </c>
      <c r="G48" s="114">
        <v>1</v>
      </c>
      <c r="H48" s="114">
        <v>2</v>
      </c>
      <c r="I48" s="114">
        <v>0</v>
      </c>
      <c r="J48" s="114">
        <v>0</v>
      </c>
      <c r="K48" s="114">
        <v>1</v>
      </c>
      <c r="L48" s="10"/>
    </row>
    <row r="49" spans="1:12" s="1" customFormat="1" ht="11.1" customHeight="1">
      <c r="A49" s="217" t="s">
        <v>229</v>
      </c>
      <c r="B49" s="115">
        <f t="shared" si="11"/>
        <v>1806</v>
      </c>
      <c r="C49" s="114">
        <v>15</v>
      </c>
      <c r="D49" s="114">
        <v>62</v>
      </c>
      <c r="E49" s="114">
        <v>275</v>
      </c>
      <c r="F49" s="114">
        <v>90</v>
      </c>
      <c r="G49" s="114">
        <v>168</v>
      </c>
      <c r="H49" s="114">
        <v>259</v>
      </c>
      <c r="I49" s="114">
        <v>347</v>
      </c>
      <c r="J49" s="114">
        <v>178</v>
      </c>
      <c r="K49" s="114">
        <v>412</v>
      </c>
      <c r="L49" s="10"/>
    </row>
    <row r="50" spans="1:12" s="1" customFormat="1" ht="11.1" customHeight="1">
      <c r="A50" s="217" t="s">
        <v>66</v>
      </c>
      <c r="B50" s="115">
        <f t="shared" si="11"/>
        <v>1</v>
      </c>
      <c r="C50" s="114">
        <v>0</v>
      </c>
      <c r="D50" s="114">
        <v>0</v>
      </c>
      <c r="E50" s="114">
        <v>1</v>
      </c>
      <c r="F50" s="114">
        <v>0</v>
      </c>
      <c r="G50" s="114">
        <v>0</v>
      </c>
      <c r="H50" s="114">
        <v>0</v>
      </c>
      <c r="I50" s="114">
        <v>0</v>
      </c>
      <c r="J50" s="114">
        <v>0</v>
      </c>
      <c r="K50" s="114">
        <v>0</v>
      </c>
      <c r="L50" s="10"/>
    </row>
    <row r="51" spans="1:12" s="1" customFormat="1" ht="11.1" customHeight="1">
      <c r="A51" s="217" t="s">
        <v>67</v>
      </c>
      <c r="B51" s="115">
        <f t="shared" si="11"/>
        <v>0</v>
      </c>
      <c r="C51" s="114">
        <v>0</v>
      </c>
      <c r="D51" s="114">
        <v>0</v>
      </c>
      <c r="E51" s="114">
        <v>0</v>
      </c>
      <c r="F51" s="114">
        <v>0</v>
      </c>
      <c r="G51" s="114">
        <v>0</v>
      </c>
      <c r="H51" s="114">
        <v>0</v>
      </c>
      <c r="I51" s="114">
        <v>0</v>
      </c>
      <c r="J51" s="114">
        <v>0</v>
      </c>
      <c r="K51" s="114">
        <v>0</v>
      </c>
      <c r="L51" s="10"/>
    </row>
    <row r="52" spans="1:12" s="1" customFormat="1" ht="11.1" customHeight="1">
      <c r="A52" s="217" t="s">
        <v>230</v>
      </c>
      <c r="B52" s="115">
        <f>SUM(C52:K52)</f>
        <v>8</v>
      </c>
      <c r="C52" s="114">
        <v>0</v>
      </c>
      <c r="D52" s="114">
        <v>1</v>
      </c>
      <c r="E52" s="114">
        <v>1</v>
      </c>
      <c r="F52" s="114">
        <v>0</v>
      </c>
      <c r="G52" s="114">
        <v>0</v>
      </c>
      <c r="H52" s="114">
        <v>2</v>
      </c>
      <c r="I52" s="114">
        <v>1</v>
      </c>
      <c r="J52" s="114">
        <v>2</v>
      </c>
      <c r="K52" s="114">
        <v>1</v>
      </c>
      <c r="L52" s="10"/>
    </row>
    <row r="53" spans="1:12" s="1" customFormat="1" ht="11.1" customHeight="1">
      <c r="A53" s="219" t="s">
        <v>37</v>
      </c>
      <c r="B53" s="113">
        <f>SUM(C53:K53)</f>
        <v>19460</v>
      </c>
      <c r="C53" s="112">
        <f t="shared" ref="C53:K53" si="12">SUM(C54:C56)</f>
        <v>110</v>
      </c>
      <c r="D53" s="112">
        <f t="shared" si="12"/>
        <v>887</v>
      </c>
      <c r="E53" s="112">
        <f t="shared" si="12"/>
        <v>4126</v>
      </c>
      <c r="F53" s="112">
        <f t="shared" si="12"/>
        <v>2093</v>
      </c>
      <c r="G53" s="112">
        <f t="shared" si="12"/>
        <v>2530</v>
      </c>
      <c r="H53" s="112">
        <f t="shared" si="12"/>
        <v>2003</v>
      </c>
      <c r="I53" s="112">
        <f t="shared" si="12"/>
        <v>2008</v>
      </c>
      <c r="J53" s="112">
        <f t="shared" si="12"/>
        <v>4315</v>
      </c>
      <c r="K53" s="112">
        <f t="shared" si="12"/>
        <v>1388</v>
      </c>
      <c r="L53" s="116"/>
    </row>
    <row r="54" spans="1:12" s="1" customFormat="1" ht="11.1" customHeight="1">
      <c r="A54" s="217" t="s">
        <v>217</v>
      </c>
      <c r="B54" s="115">
        <f t="shared" ref="B54:B55" si="13">SUM(C54:K54)</f>
        <v>13714</v>
      </c>
      <c r="C54" s="114">
        <v>55</v>
      </c>
      <c r="D54" s="114">
        <v>596</v>
      </c>
      <c r="E54" s="114">
        <v>2883</v>
      </c>
      <c r="F54" s="114">
        <v>1481</v>
      </c>
      <c r="G54" s="114">
        <v>1731</v>
      </c>
      <c r="H54" s="114">
        <v>1332</v>
      </c>
      <c r="I54" s="114">
        <v>1335</v>
      </c>
      <c r="J54" s="114">
        <v>3144</v>
      </c>
      <c r="K54" s="114">
        <v>1157</v>
      </c>
      <c r="L54" s="10"/>
    </row>
    <row r="55" spans="1:12" s="1" customFormat="1" ht="11.1" customHeight="1">
      <c r="A55" s="217" t="s">
        <v>231</v>
      </c>
      <c r="B55" s="115">
        <f t="shared" si="13"/>
        <v>3723</v>
      </c>
      <c r="C55" s="114">
        <v>23</v>
      </c>
      <c r="D55" s="114">
        <v>164</v>
      </c>
      <c r="E55" s="114">
        <v>873</v>
      </c>
      <c r="F55" s="114">
        <v>427</v>
      </c>
      <c r="G55" s="114">
        <v>524</v>
      </c>
      <c r="H55" s="114">
        <v>366</v>
      </c>
      <c r="I55" s="114">
        <v>393</v>
      </c>
      <c r="J55" s="114">
        <v>795</v>
      </c>
      <c r="K55" s="114">
        <v>158</v>
      </c>
      <c r="L55" s="10"/>
    </row>
    <row r="56" spans="1:12" s="1" customFormat="1" ht="11.1" customHeight="1">
      <c r="A56" s="217" t="s">
        <v>232</v>
      </c>
      <c r="B56" s="115">
        <f>SUM(C56:K56)</f>
        <v>2023</v>
      </c>
      <c r="C56" s="114">
        <v>32</v>
      </c>
      <c r="D56" s="114">
        <v>127</v>
      </c>
      <c r="E56" s="114">
        <v>370</v>
      </c>
      <c r="F56" s="114">
        <v>185</v>
      </c>
      <c r="G56" s="114">
        <v>275</v>
      </c>
      <c r="H56" s="114">
        <v>305</v>
      </c>
      <c r="I56" s="114">
        <v>280</v>
      </c>
      <c r="J56" s="114">
        <v>376</v>
      </c>
      <c r="K56" s="114">
        <v>73</v>
      </c>
      <c r="L56" s="10"/>
    </row>
    <row r="57" spans="1:12" s="1" customFormat="1" ht="11.1" customHeight="1">
      <c r="A57" s="69" t="s">
        <v>36</v>
      </c>
      <c r="B57" s="113">
        <f t="shared" ref="B57" si="14">SUM(C57:K57)</f>
        <v>102628</v>
      </c>
      <c r="C57" s="112">
        <v>1395</v>
      </c>
      <c r="D57" s="112">
        <v>7584</v>
      </c>
      <c r="E57" s="112">
        <v>17859</v>
      </c>
      <c r="F57" s="112">
        <v>15510</v>
      </c>
      <c r="G57" s="112">
        <v>12397</v>
      </c>
      <c r="H57" s="112">
        <v>16126</v>
      </c>
      <c r="I57" s="112">
        <v>13236</v>
      </c>
      <c r="J57" s="112">
        <v>15815</v>
      </c>
      <c r="K57" s="112">
        <v>2706</v>
      </c>
      <c r="L57" s="111"/>
    </row>
    <row r="58" spans="1:12" s="1" customFormat="1" ht="11.1" customHeight="1">
      <c r="A58" s="146" t="s">
        <v>35</v>
      </c>
      <c r="B58" s="110">
        <f>SUM(C58:K58)</f>
        <v>304329</v>
      </c>
      <c r="C58" s="109">
        <v>3914</v>
      </c>
      <c r="D58" s="109">
        <v>21020</v>
      </c>
      <c r="E58" s="109">
        <v>49644</v>
      </c>
      <c r="F58" s="109">
        <v>40277</v>
      </c>
      <c r="G58" s="109">
        <v>32022</v>
      </c>
      <c r="H58" s="109">
        <v>49004</v>
      </c>
      <c r="I58" s="109">
        <v>39716</v>
      </c>
      <c r="J58" s="109">
        <v>42634</v>
      </c>
      <c r="K58" s="109">
        <v>26098</v>
      </c>
      <c r="L58" s="108"/>
    </row>
    <row r="59" spans="1:12" s="1" customFormat="1" ht="11.1" customHeight="1">
      <c r="A59" s="12"/>
      <c r="B59" s="10"/>
      <c r="C59" s="107"/>
      <c r="D59" s="107"/>
      <c r="E59" s="107"/>
      <c r="F59" s="107"/>
      <c r="G59" s="107"/>
      <c r="H59" s="107"/>
      <c r="I59" s="107"/>
      <c r="J59" s="107"/>
      <c r="K59" s="107"/>
      <c r="L59" s="10"/>
    </row>
    <row r="60" spans="1:12" s="1" customFormat="1" ht="11.1" customHeight="1">
      <c r="A60" s="6" t="s">
        <v>34</v>
      </c>
      <c r="B60" s="10"/>
      <c r="C60" s="10"/>
      <c r="D60" s="10"/>
      <c r="E60" s="10"/>
      <c r="F60" s="10"/>
      <c r="G60" s="10"/>
      <c r="H60" s="10"/>
      <c r="I60" s="10"/>
      <c r="J60" s="10"/>
      <c r="K60" s="10"/>
      <c r="L60" s="10"/>
    </row>
    <row r="61" spans="1:12" s="22" customFormat="1" ht="11.1" customHeight="1">
      <c r="A61" s="6" t="s">
        <v>153</v>
      </c>
      <c r="B61" s="10"/>
      <c r="C61" s="10"/>
      <c r="D61" s="10"/>
      <c r="E61" s="10"/>
      <c r="F61" s="10"/>
      <c r="G61" s="10"/>
      <c r="H61" s="10"/>
      <c r="I61" s="10"/>
      <c r="J61" s="10"/>
      <c r="K61" s="10"/>
      <c r="L61" s="10"/>
    </row>
    <row r="62" spans="1:12" s="22" customFormat="1" ht="11.1" customHeight="1">
      <c r="A62" s="11" t="s">
        <v>154</v>
      </c>
      <c r="B62" s="4"/>
      <c r="C62" s="4"/>
      <c r="D62" s="4"/>
      <c r="E62" s="4"/>
      <c r="F62" s="4"/>
      <c r="G62" s="9"/>
      <c r="H62" s="4"/>
      <c r="I62" s="9"/>
      <c r="J62" s="4"/>
      <c r="K62" s="4"/>
      <c r="L62" s="4"/>
    </row>
    <row r="63" spans="1:12" s="1" customFormat="1" ht="11.1" customHeight="1">
      <c r="A63" s="11" t="s">
        <v>138</v>
      </c>
      <c r="B63" s="4"/>
      <c r="C63" s="4"/>
      <c r="D63" s="4"/>
      <c r="E63" s="4"/>
      <c r="F63" s="4"/>
      <c r="G63" s="9"/>
      <c r="H63" s="4"/>
      <c r="I63" s="9"/>
      <c r="J63" s="4"/>
      <c r="K63" s="4"/>
      <c r="L63" s="4"/>
    </row>
    <row r="64" spans="1:12" s="1" customFormat="1" ht="11.1" customHeight="1">
      <c r="A64" s="11" t="s">
        <v>139</v>
      </c>
      <c r="B64" s="4"/>
      <c r="C64" s="4"/>
      <c r="D64" s="4"/>
      <c r="E64" s="4"/>
      <c r="F64" s="4"/>
      <c r="G64" s="9"/>
      <c r="H64" s="4"/>
      <c r="I64" s="9"/>
      <c r="J64" s="4"/>
      <c r="K64" s="4"/>
      <c r="L64" s="4"/>
    </row>
    <row r="65" spans="1:12" s="1" customFormat="1" ht="11.1" customHeight="1">
      <c r="A65" s="11" t="s">
        <v>140</v>
      </c>
      <c r="B65" s="4"/>
      <c r="C65" s="4"/>
      <c r="D65" s="4"/>
      <c r="E65" s="4"/>
      <c r="F65" s="4"/>
      <c r="G65" s="9"/>
      <c r="H65" s="4"/>
      <c r="I65" s="9"/>
      <c r="J65" s="4"/>
      <c r="K65" s="4"/>
      <c r="L65" s="4"/>
    </row>
    <row r="66" spans="1:12" s="4" customFormat="1">
      <c r="A66" s="11" t="s">
        <v>33</v>
      </c>
      <c r="J66" s="9"/>
    </row>
    <row r="67" spans="1:12" s="4" customFormat="1">
      <c r="A67" s="11" t="s">
        <v>32</v>
      </c>
      <c r="J67" s="9"/>
    </row>
    <row r="68" spans="1:12" s="4" customFormat="1">
      <c r="A68" s="6" t="s">
        <v>155</v>
      </c>
      <c r="B68" s="3"/>
      <c r="C68" s="3"/>
      <c r="D68" s="3"/>
      <c r="E68" s="3"/>
      <c r="F68" s="3"/>
      <c r="G68" s="3"/>
      <c r="H68" s="3"/>
      <c r="I68" s="3"/>
      <c r="J68" s="2"/>
      <c r="K68" s="3"/>
      <c r="L68" s="3"/>
    </row>
    <row r="69" spans="1:12" s="4" customFormat="1" ht="11.1" customHeight="1">
      <c r="A69" s="6" t="s">
        <v>31</v>
      </c>
      <c r="B69" s="3"/>
      <c r="C69" s="3"/>
      <c r="D69" s="3"/>
      <c r="E69" s="3"/>
      <c r="F69" s="3"/>
      <c r="G69" s="3"/>
      <c r="H69" s="3"/>
      <c r="I69" s="3"/>
      <c r="J69" s="2"/>
      <c r="K69" s="3"/>
      <c r="L69" s="3"/>
    </row>
    <row r="70" spans="1:12" s="4" customFormat="1" ht="11.1" customHeight="1">
      <c r="A70" s="6" t="s">
        <v>30</v>
      </c>
      <c r="B70" s="3"/>
      <c r="C70" s="3"/>
      <c r="D70" s="3"/>
      <c r="E70" s="3"/>
      <c r="F70" s="3"/>
      <c r="G70" s="3"/>
      <c r="H70" s="3"/>
      <c r="I70" s="3"/>
      <c r="J70" s="2"/>
      <c r="K70" s="3"/>
      <c r="L70" s="3"/>
    </row>
    <row r="71" spans="1:12" s="3" customFormat="1" ht="11.1" customHeight="1">
      <c r="A71" s="6"/>
      <c r="B71" s="10"/>
      <c r="C71" s="107"/>
      <c r="D71" s="107"/>
      <c r="E71" s="107"/>
      <c r="F71" s="107"/>
      <c r="G71" s="107"/>
      <c r="H71" s="107"/>
      <c r="I71" s="107"/>
      <c r="J71" s="107"/>
      <c r="K71" s="107"/>
      <c r="L71" s="10"/>
    </row>
    <row r="72" spans="1:12" s="3" customFormat="1" ht="11.1" customHeight="1">
      <c r="A72" s="6"/>
      <c r="B72" s="10"/>
      <c r="C72" s="107"/>
      <c r="D72" s="107"/>
      <c r="E72" s="107"/>
      <c r="F72" s="107"/>
      <c r="G72" s="107"/>
      <c r="H72" s="107"/>
      <c r="I72" s="107"/>
      <c r="J72" s="107"/>
      <c r="K72" s="107"/>
      <c r="L72" s="10"/>
    </row>
    <row r="73" spans="1:12" s="3" customFormat="1" ht="11.1" customHeight="1">
      <c r="A73" s="6"/>
      <c r="B73" s="10"/>
      <c r="C73" s="107"/>
      <c r="D73" s="107"/>
      <c r="E73" s="107"/>
      <c r="F73" s="107"/>
      <c r="G73" s="107"/>
      <c r="H73" s="107"/>
      <c r="I73" s="107"/>
      <c r="J73" s="107"/>
      <c r="K73" s="107"/>
      <c r="L73" s="10"/>
    </row>
    <row r="74" spans="1:12" s="3" customFormat="1" ht="11.1" customHeight="1">
      <c r="A74" s="6"/>
      <c r="B74" s="10"/>
      <c r="C74" s="107"/>
      <c r="D74" s="107"/>
      <c r="E74" s="107"/>
      <c r="F74" s="107"/>
      <c r="G74" s="107"/>
      <c r="H74" s="107"/>
      <c r="I74" s="107"/>
      <c r="J74" s="107"/>
      <c r="K74" s="107"/>
      <c r="L74" s="10"/>
    </row>
    <row r="75" spans="1:12" s="3" customFormat="1" ht="11.1" customHeight="1">
      <c r="A75" s="6"/>
      <c r="B75" s="10"/>
      <c r="C75" s="107"/>
      <c r="D75" s="107"/>
      <c r="E75" s="107"/>
      <c r="F75" s="107"/>
      <c r="G75" s="107"/>
      <c r="H75" s="107"/>
      <c r="I75" s="107"/>
      <c r="J75" s="107"/>
      <c r="K75" s="107"/>
      <c r="L75" s="10"/>
    </row>
    <row r="76" spans="1:12" s="3" customFormat="1" ht="11.1" customHeight="1">
      <c r="A76" s="6"/>
      <c r="B76" s="105"/>
      <c r="C76" s="105"/>
      <c r="D76" s="105"/>
      <c r="E76" s="105"/>
      <c r="F76" s="105"/>
      <c r="G76" s="105"/>
      <c r="H76" s="105"/>
      <c r="I76" s="105"/>
      <c r="J76" s="105"/>
      <c r="K76" s="105"/>
      <c r="L76" s="105"/>
    </row>
    <row r="77" spans="1:12" s="3" customFormat="1" ht="11.1" customHeight="1">
      <c r="A77" s="6"/>
      <c r="B77" s="105"/>
      <c r="C77" s="105"/>
      <c r="D77" s="105"/>
      <c r="E77" s="105"/>
      <c r="F77" s="105"/>
      <c r="G77" s="105"/>
      <c r="H77" s="105"/>
      <c r="I77" s="105"/>
      <c r="J77" s="105"/>
      <c r="K77" s="105"/>
      <c r="L77" s="105"/>
    </row>
    <row r="78" spans="1:12" s="3" customFormat="1" ht="11.1" customHeight="1">
      <c r="A78" s="6"/>
      <c r="C78" s="105"/>
      <c r="D78" s="105"/>
      <c r="E78" s="105"/>
      <c r="F78" s="105"/>
      <c r="G78" s="105"/>
      <c r="H78" s="105"/>
      <c r="I78" s="105"/>
      <c r="J78" s="105"/>
      <c r="K78" s="105"/>
      <c r="L78" s="105"/>
    </row>
    <row r="79" spans="1:12" s="3" customFormat="1" ht="11.1" customHeight="1">
      <c r="A79" s="6"/>
      <c r="B79" s="106"/>
      <c r="C79" s="106"/>
      <c r="D79" s="106"/>
      <c r="E79" s="106"/>
      <c r="F79" s="106"/>
      <c r="G79" s="106"/>
      <c r="H79" s="106"/>
      <c r="I79" s="106"/>
      <c r="J79" s="106"/>
      <c r="K79" s="106"/>
      <c r="L79" s="105"/>
    </row>
    <row r="80" spans="1:12" s="1" customFormat="1" ht="11.1" customHeight="1">
      <c r="A80" s="6"/>
      <c r="B80" s="106"/>
      <c r="C80" s="106"/>
      <c r="D80" s="106"/>
      <c r="E80" s="106"/>
      <c r="F80" s="106"/>
      <c r="G80" s="106"/>
      <c r="H80" s="106"/>
      <c r="I80" s="106"/>
      <c r="J80" s="106"/>
      <c r="K80" s="106"/>
      <c r="L80" s="105"/>
    </row>
    <row r="81" spans="1:12" s="105" customFormat="1" ht="11.1" customHeight="1">
      <c r="A81" s="103"/>
      <c r="B81" s="106"/>
      <c r="C81" s="106"/>
      <c r="D81" s="106"/>
      <c r="E81" s="106"/>
      <c r="F81" s="106"/>
      <c r="G81" s="106"/>
      <c r="H81" s="106"/>
      <c r="I81" s="106"/>
      <c r="J81" s="106"/>
      <c r="K81" s="106"/>
    </row>
    <row r="82" spans="1:12" s="105" customFormat="1" ht="11.1" customHeight="1">
      <c r="A82" s="103"/>
      <c r="B82" s="106"/>
      <c r="C82" s="106"/>
      <c r="D82" s="106"/>
      <c r="E82" s="106"/>
      <c r="F82" s="106"/>
      <c r="G82" s="106"/>
      <c r="H82" s="106"/>
      <c r="I82" s="106"/>
      <c r="J82" s="106"/>
      <c r="K82" s="106"/>
    </row>
    <row r="83" spans="1:12" ht="11.1" customHeight="1">
      <c r="B83" s="106"/>
      <c r="C83" s="106"/>
      <c r="D83" s="106"/>
      <c r="E83" s="106"/>
      <c r="F83" s="106"/>
      <c r="G83" s="106"/>
      <c r="H83" s="106"/>
      <c r="I83" s="106"/>
      <c r="J83" s="106"/>
      <c r="K83" s="106"/>
      <c r="L83" s="105"/>
    </row>
    <row r="84" spans="1:12" ht="11.1" customHeight="1">
      <c r="L84" s="105"/>
    </row>
    <row r="85" spans="1:12" ht="11.1" customHeight="1">
      <c r="L85" s="105"/>
    </row>
    <row r="86" spans="1:12" ht="11.1" customHeight="1">
      <c r="L86" s="105"/>
    </row>
    <row r="87" spans="1:12" ht="11.1" customHeight="1">
      <c r="L87" s="105"/>
    </row>
    <row r="88" spans="1:12" ht="11.1" customHeight="1">
      <c r="L88" s="105"/>
    </row>
    <row r="89" spans="1:12">
      <c r="L89" s="105"/>
    </row>
    <row r="90" spans="1:12">
      <c r="L90" s="105"/>
    </row>
    <row r="91" spans="1:12">
      <c r="L91" s="105"/>
    </row>
    <row r="92" spans="1:12">
      <c r="B92" s="103"/>
      <c r="C92" s="103"/>
      <c r="D92" s="103"/>
      <c r="E92" s="103"/>
      <c r="F92" s="103"/>
      <c r="G92" s="103"/>
      <c r="H92" s="103"/>
      <c r="I92" s="103"/>
      <c r="J92" s="103"/>
      <c r="K92" s="103"/>
      <c r="L92" s="103"/>
    </row>
    <row r="99" spans="2:11">
      <c r="B99" s="104"/>
      <c r="C99" s="103"/>
      <c r="D99" s="103"/>
      <c r="E99" s="103"/>
      <c r="F99" s="103"/>
      <c r="G99" s="103"/>
      <c r="H99" s="103"/>
      <c r="I99" s="103"/>
      <c r="J99" s="103"/>
      <c r="K99" s="103"/>
    </row>
  </sheetData>
  <pageMargins left="0.4" right="0" top="1" bottom="1" header="0.5" footer="0.5"/>
  <pageSetup scale="102" firstPageNumber="3" fitToHeight="2" orientation="portrait" useFirstPageNumber="1" r:id="rId1"/>
  <headerFooter alignWithMargins="0">
    <oddFooter>&amp;C&amp;P of 31</oddFooter>
  </headerFooter>
  <rowBreaks count="1" manualBreakCount="1">
    <brk id="40" max="10" man="1"/>
  </rowBreaks>
  <ignoredErrors>
    <ignoredError sqref="C41:K52" unlockedFormula="1"/>
    <ignoredError sqref="C53:K53" formulaRange="1" unlockedFormula="1"/>
    <ignoredError sqref="B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showGridLines="0" zoomScaleNormal="100" workbookViewId="0">
      <pane xSplit="2" ySplit="6" topLeftCell="C7" activePane="bottomRight" state="frozen"/>
      <selection activeCell="V7" sqref="V7"/>
      <selection pane="topRight" activeCell="V7" sqref="V7"/>
      <selection pane="bottomLeft" activeCell="V7" sqref="V7"/>
      <selection pane="bottomRight" activeCell="R1" sqref="R1"/>
    </sheetView>
  </sheetViews>
  <sheetFormatPr defaultColWidth="9.33203125" defaultRowHeight="10.199999999999999"/>
  <cols>
    <col min="1" max="1" width="30.33203125" style="12" customWidth="1"/>
    <col min="2" max="9" width="7.77734375" style="12" customWidth="1"/>
    <col min="10" max="10" width="7.77734375" style="3" customWidth="1"/>
    <col min="11" max="11" width="7.77734375" style="13" customWidth="1"/>
    <col min="12" max="12" width="7.77734375" style="1" hidden="1" customWidth="1"/>
    <col min="13" max="14" width="7.77734375" style="13" hidden="1" customWidth="1"/>
    <col min="15" max="15" width="8.44140625" style="1" hidden="1" customWidth="1"/>
    <col min="16" max="16" width="8.44140625" style="2" hidden="1" customWidth="1"/>
    <col min="17" max="17" width="6.77734375" style="1" customWidth="1"/>
    <col min="18" max="239" width="11.77734375" style="1" customWidth="1"/>
    <col min="240" max="16384" width="9.33203125" style="1"/>
  </cols>
  <sheetData>
    <row r="1" spans="1:24">
      <c r="A1" s="35" t="s">
        <v>55</v>
      </c>
      <c r="B1" s="35"/>
      <c r="C1" s="35"/>
      <c r="D1" s="35"/>
      <c r="E1" s="35"/>
      <c r="F1" s="35"/>
      <c r="G1" s="35"/>
      <c r="H1" s="35"/>
      <c r="I1" s="35"/>
      <c r="J1" s="35"/>
      <c r="K1" s="142"/>
      <c r="L1" s="34"/>
      <c r="M1" s="142"/>
      <c r="N1" s="142"/>
      <c r="O1" s="145"/>
      <c r="P1" s="145"/>
    </row>
    <row r="2" spans="1:24" ht="13.5" customHeight="1">
      <c r="A2" s="35" t="s">
        <v>50</v>
      </c>
      <c r="B2" s="35"/>
      <c r="C2" s="35"/>
      <c r="D2" s="35"/>
      <c r="E2" s="35"/>
      <c r="F2" s="35"/>
      <c r="G2" s="35"/>
      <c r="H2" s="35"/>
      <c r="I2" s="35"/>
      <c r="J2" s="35"/>
      <c r="K2" s="142"/>
      <c r="L2" s="32"/>
      <c r="M2" s="142"/>
      <c r="N2" s="142"/>
      <c r="O2" s="32"/>
      <c r="P2" s="33"/>
    </row>
    <row r="3" spans="1:24">
      <c r="A3" s="35" t="s">
        <v>54</v>
      </c>
      <c r="B3" s="35"/>
      <c r="C3" s="35"/>
      <c r="D3" s="35"/>
      <c r="E3" s="35"/>
      <c r="F3" s="35"/>
      <c r="G3" s="35"/>
      <c r="H3" s="35"/>
      <c r="I3" s="35"/>
      <c r="J3" s="35"/>
      <c r="K3" s="142"/>
      <c r="L3" s="32"/>
      <c r="M3" s="142"/>
      <c r="N3" s="142"/>
      <c r="O3" s="32"/>
      <c r="P3" s="33"/>
    </row>
    <row r="4" spans="1:24">
      <c r="A4" s="188" t="s">
        <v>126</v>
      </c>
      <c r="B4" s="144"/>
      <c r="C4" s="144"/>
      <c r="D4" s="144"/>
      <c r="E4" s="144"/>
      <c r="F4" s="144"/>
      <c r="G4" s="144"/>
      <c r="H4" s="144"/>
      <c r="I4" s="144"/>
      <c r="J4" s="144"/>
      <c r="K4" s="142"/>
      <c r="L4" s="32"/>
      <c r="M4" s="142"/>
      <c r="N4" s="142"/>
      <c r="O4" s="32"/>
      <c r="P4" s="33"/>
    </row>
    <row r="5" spans="1:24">
      <c r="A5" s="143"/>
      <c r="B5" s="143"/>
      <c r="C5" s="143"/>
      <c r="D5" s="143"/>
      <c r="E5" s="143"/>
      <c r="F5" s="143"/>
      <c r="G5" s="143"/>
      <c r="H5" s="143"/>
      <c r="I5" s="143"/>
      <c r="J5" s="35"/>
      <c r="K5" s="135"/>
      <c r="M5" s="135"/>
      <c r="N5" s="142"/>
      <c r="O5" s="35"/>
      <c r="P5" s="33"/>
    </row>
    <row r="6" spans="1:24" s="141" customFormat="1" ht="16.5" customHeight="1">
      <c r="A6" s="148" t="s">
        <v>48</v>
      </c>
      <c r="B6" s="31">
        <v>2015</v>
      </c>
      <c r="C6" s="31">
        <v>2014</v>
      </c>
      <c r="D6" s="31">
        <v>2013</v>
      </c>
      <c r="E6" s="31">
        <v>2012</v>
      </c>
      <c r="F6" s="31">
        <v>2011</v>
      </c>
      <c r="G6" s="31">
        <v>2010</v>
      </c>
      <c r="H6" s="31">
        <v>2009</v>
      </c>
      <c r="I6" s="31">
        <v>2008</v>
      </c>
      <c r="J6" s="31">
        <v>2007</v>
      </c>
      <c r="K6" s="31">
        <v>2006</v>
      </c>
      <c r="L6" s="31">
        <v>2005</v>
      </c>
      <c r="M6" s="31">
        <v>2004</v>
      </c>
      <c r="N6" s="31">
        <v>2003</v>
      </c>
      <c r="O6" s="31">
        <v>2002</v>
      </c>
      <c r="P6" s="31">
        <v>2001</v>
      </c>
    </row>
    <row r="7" spans="1:24" s="22" customFormat="1" ht="11.1" customHeight="1">
      <c r="A7" s="69" t="s">
        <v>20</v>
      </c>
      <c r="B7" s="140">
        <f t="shared" ref="B7:L7" si="0">B8+B9+B10+B12+B19+B36+B40+B52</f>
        <v>590039</v>
      </c>
      <c r="C7" s="140">
        <f t="shared" ref="C7" si="1">C8+C9+C10+C12+C19+C36+C40+C52</f>
        <v>593499</v>
      </c>
      <c r="D7" s="140">
        <f t="shared" si="0"/>
        <v>599086</v>
      </c>
      <c r="E7" s="140">
        <f t="shared" si="0"/>
        <v>610576</v>
      </c>
      <c r="F7" s="140">
        <f t="shared" si="0"/>
        <v>617128</v>
      </c>
      <c r="G7" s="140">
        <f t="shared" si="0"/>
        <v>627588</v>
      </c>
      <c r="H7" s="140">
        <f t="shared" si="0"/>
        <v>594285</v>
      </c>
      <c r="I7" s="140">
        <f t="shared" si="0"/>
        <v>613746</v>
      </c>
      <c r="J7" s="140">
        <f t="shared" si="0"/>
        <v>590349</v>
      </c>
      <c r="K7" s="140">
        <f t="shared" si="0"/>
        <v>597109</v>
      </c>
      <c r="L7" s="140">
        <f t="shared" si="0"/>
        <v>609737</v>
      </c>
      <c r="M7" s="140">
        <f>M8+M9+M12+M19+M36+M40+M52</f>
        <v>618633</v>
      </c>
      <c r="N7" s="140">
        <f>N8+N9+N12+N19+N36+N40+N52</f>
        <v>625011</v>
      </c>
      <c r="O7" s="140">
        <f>O8+O9+O12+O19+O36+O40+O52</f>
        <v>631742</v>
      </c>
      <c r="P7" s="140">
        <f>P8+P9+P12+P19+P36+P40+P52</f>
        <v>612257</v>
      </c>
      <c r="Q7" s="111"/>
    </row>
    <row r="8" spans="1:24" s="22" customFormat="1" ht="11.1" customHeight="1">
      <c r="A8" s="69" t="s">
        <v>111</v>
      </c>
      <c r="B8" s="26">
        <v>122729</v>
      </c>
      <c r="C8" s="26">
        <v>120546</v>
      </c>
      <c r="D8" s="26">
        <v>120285</v>
      </c>
      <c r="E8" s="26">
        <v>119946</v>
      </c>
      <c r="F8" s="26">
        <v>118657</v>
      </c>
      <c r="G8" s="26">
        <v>119119</v>
      </c>
      <c r="H8" s="26">
        <v>72280</v>
      </c>
      <c r="I8" s="26">
        <v>80989</v>
      </c>
      <c r="J8" s="26">
        <v>84339</v>
      </c>
      <c r="K8" s="26">
        <v>84866</v>
      </c>
      <c r="L8" s="26">
        <v>87213</v>
      </c>
      <c r="M8" s="26">
        <v>87910</v>
      </c>
      <c r="N8" s="26">
        <v>87296</v>
      </c>
      <c r="O8" s="26">
        <v>85991</v>
      </c>
      <c r="P8" s="26">
        <v>86731</v>
      </c>
      <c r="Q8" s="111"/>
    </row>
    <row r="9" spans="1:24" s="22" customFormat="1" ht="11.1" customHeight="1">
      <c r="A9" s="69" t="s">
        <v>41</v>
      </c>
      <c r="B9" s="26">
        <v>190</v>
      </c>
      <c r="C9" s="26">
        <v>220</v>
      </c>
      <c r="D9" s="26">
        <v>238</v>
      </c>
      <c r="E9" s="26">
        <v>218</v>
      </c>
      <c r="F9" s="26">
        <v>227</v>
      </c>
      <c r="G9" s="26">
        <v>212</v>
      </c>
      <c r="H9" s="26">
        <v>234</v>
      </c>
      <c r="I9" s="26">
        <v>252</v>
      </c>
      <c r="J9" s="26">
        <v>239</v>
      </c>
      <c r="K9" s="26">
        <v>239</v>
      </c>
      <c r="L9" s="26">
        <v>278</v>
      </c>
      <c r="M9" s="26">
        <v>291</v>
      </c>
      <c r="N9" s="26">
        <v>310</v>
      </c>
      <c r="O9" s="26">
        <v>317</v>
      </c>
      <c r="P9" s="26">
        <v>316</v>
      </c>
      <c r="R9" s="134"/>
      <c r="S9" s="134"/>
      <c r="T9" s="134"/>
      <c r="U9" s="134"/>
      <c r="V9" s="134"/>
      <c r="W9" s="134"/>
      <c r="X9" s="134"/>
    </row>
    <row r="10" spans="1:24" s="22" customFormat="1" ht="11.1" customHeight="1">
      <c r="A10" s="69" t="s">
        <v>40</v>
      </c>
      <c r="B10" s="26">
        <v>5482</v>
      </c>
      <c r="C10" s="26">
        <v>5157</v>
      </c>
      <c r="D10" s="26">
        <v>4824</v>
      </c>
      <c r="E10" s="26">
        <v>4493</v>
      </c>
      <c r="F10" s="26">
        <v>4066</v>
      </c>
      <c r="G10" s="26">
        <v>3682</v>
      </c>
      <c r="H10" s="26">
        <v>3248</v>
      </c>
      <c r="I10" s="26">
        <v>2623</v>
      </c>
      <c r="J10" s="26">
        <v>2031</v>
      </c>
      <c r="K10" s="26">
        <v>939</v>
      </c>
      <c r="L10" s="26">
        <v>134</v>
      </c>
      <c r="M10" s="137" t="s">
        <v>53</v>
      </c>
      <c r="N10" s="137" t="s">
        <v>53</v>
      </c>
      <c r="O10" s="137" t="s">
        <v>53</v>
      </c>
      <c r="P10" s="137" t="s">
        <v>53</v>
      </c>
    </row>
    <row r="11" spans="1:24" ht="11.1" customHeight="1">
      <c r="A11" s="139" t="s">
        <v>116</v>
      </c>
      <c r="B11" s="139"/>
      <c r="C11" s="139"/>
      <c r="D11" s="139"/>
      <c r="E11" s="139"/>
      <c r="F11" s="139"/>
      <c r="G11" s="139"/>
      <c r="H11" s="139"/>
      <c r="I11" s="139"/>
      <c r="J11" s="139"/>
      <c r="K11" s="26"/>
      <c r="L11" s="26"/>
      <c r="M11" s="26"/>
      <c r="N11" s="26"/>
      <c r="O11" s="26"/>
      <c r="P11" s="26"/>
      <c r="Q11" s="10"/>
    </row>
    <row r="12" spans="1:24" s="22" customFormat="1" ht="11.1" customHeight="1">
      <c r="A12" s="214" t="s">
        <v>211</v>
      </c>
      <c r="B12" s="26">
        <f t="shared" ref="B12:P12" si="2">SUM(B13:B18)</f>
        <v>170718</v>
      </c>
      <c r="C12" s="26">
        <f t="shared" ref="C12" si="3">SUM(C13:C18)</f>
        <v>174883</v>
      </c>
      <c r="D12" s="26">
        <f t="shared" si="2"/>
        <v>180214</v>
      </c>
      <c r="E12" s="26">
        <f t="shared" si="2"/>
        <v>188001</v>
      </c>
      <c r="F12" s="26">
        <f t="shared" si="2"/>
        <v>194441</v>
      </c>
      <c r="G12" s="26">
        <f t="shared" si="2"/>
        <v>202020</v>
      </c>
      <c r="H12" s="26">
        <f t="shared" si="2"/>
        <v>211619</v>
      </c>
      <c r="I12" s="26">
        <f t="shared" si="2"/>
        <v>222596</v>
      </c>
      <c r="J12" s="26">
        <f t="shared" si="2"/>
        <v>211096</v>
      </c>
      <c r="K12" s="26">
        <f t="shared" si="2"/>
        <v>219233</v>
      </c>
      <c r="L12" s="26">
        <f t="shared" si="2"/>
        <v>228619</v>
      </c>
      <c r="M12" s="26">
        <f t="shared" si="2"/>
        <v>235994</v>
      </c>
      <c r="N12" s="26">
        <f t="shared" si="2"/>
        <v>241045</v>
      </c>
      <c r="O12" s="26">
        <f t="shared" si="2"/>
        <v>245230</v>
      </c>
      <c r="P12" s="26">
        <f t="shared" si="2"/>
        <v>243823</v>
      </c>
      <c r="Q12" s="111"/>
    </row>
    <row r="13" spans="1:24" ht="11.1" customHeight="1">
      <c r="A13" s="216" t="s">
        <v>213</v>
      </c>
      <c r="B13" s="19">
        <v>162969</v>
      </c>
      <c r="C13" s="221">
        <v>167018</v>
      </c>
      <c r="D13" s="19">
        <v>172195</v>
      </c>
      <c r="E13" s="19">
        <v>179738</v>
      </c>
      <c r="F13" s="19">
        <v>186005</v>
      </c>
      <c r="G13" s="19">
        <v>193409</v>
      </c>
      <c r="H13" s="19">
        <v>202854</v>
      </c>
      <c r="I13" s="19">
        <v>213635</v>
      </c>
      <c r="J13" s="19">
        <v>202296</v>
      </c>
      <c r="K13" s="19">
        <v>210300</v>
      </c>
      <c r="L13" s="19">
        <v>219640</v>
      </c>
      <c r="M13" s="19">
        <v>226940</v>
      </c>
      <c r="N13" s="19">
        <v>232124</v>
      </c>
      <c r="O13" s="19">
        <v>236220</v>
      </c>
      <c r="P13" s="19">
        <v>238163</v>
      </c>
      <c r="Q13" s="10"/>
    </row>
    <row r="14" spans="1:24" ht="11.1" customHeight="1">
      <c r="A14" s="216" t="s">
        <v>214</v>
      </c>
      <c r="B14" s="19">
        <v>2328</v>
      </c>
      <c r="C14" s="221">
        <v>2403</v>
      </c>
      <c r="D14" s="19">
        <v>2486</v>
      </c>
      <c r="E14" s="19">
        <v>2586</v>
      </c>
      <c r="F14" s="19">
        <v>2712</v>
      </c>
      <c r="G14" s="19">
        <v>2763</v>
      </c>
      <c r="H14" s="19">
        <v>2837</v>
      </c>
      <c r="I14" s="19">
        <v>2976</v>
      </c>
      <c r="J14" s="19">
        <v>2990</v>
      </c>
      <c r="K14" s="19">
        <v>3147</v>
      </c>
      <c r="L14" s="19">
        <v>3270</v>
      </c>
      <c r="M14" s="19">
        <v>3380</v>
      </c>
      <c r="N14" s="19">
        <v>3420</v>
      </c>
      <c r="O14" s="19">
        <v>3502</v>
      </c>
      <c r="P14" s="19">
        <v>3531</v>
      </c>
      <c r="Q14" s="10"/>
    </row>
    <row r="15" spans="1:24" ht="11.1" customHeight="1">
      <c r="A15" s="216" t="s">
        <v>215</v>
      </c>
      <c r="B15" s="19">
        <v>32</v>
      </c>
      <c r="C15" s="221">
        <v>32</v>
      </c>
      <c r="D15" s="19">
        <v>32</v>
      </c>
      <c r="E15" s="19">
        <v>27</v>
      </c>
      <c r="F15" s="19">
        <v>35</v>
      </c>
      <c r="G15" s="19">
        <v>37</v>
      </c>
      <c r="H15" s="19">
        <v>37</v>
      </c>
      <c r="I15" s="19">
        <v>41</v>
      </c>
      <c r="J15" s="19">
        <v>45</v>
      </c>
      <c r="K15" s="19">
        <v>44</v>
      </c>
      <c r="L15" s="19">
        <v>50</v>
      </c>
      <c r="M15" s="19">
        <v>47</v>
      </c>
      <c r="N15" s="19">
        <v>43</v>
      </c>
      <c r="O15" s="19">
        <v>46</v>
      </c>
      <c r="P15" s="19">
        <v>45</v>
      </c>
      <c r="Q15" s="10"/>
    </row>
    <row r="16" spans="1:24" ht="11.1" customHeight="1">
      <c r="A16" s="216" t="s">
        <v>216</v>
      </c>
      <c r="B16" s="19">
        <v>2216</v>
      </c>
      <c r="C16" s="221">
        <v>2207</v>
      </c>
      <c r="D16" s="19">
        <v>2237</v>
      </c>
      <c r="E16" s="19">
        <v>2310</v>
      </c>
      <c r="F16" s="19">
        <v>2332</v>
      </c>
      <c r="G16" s="19">
        <v>2421</v>
      </c>
      <c r="H16" s="19">
        <v>2451</v>
      </c>
      <c r="I16" s="19">
        <v>2492</v>
      </c>
      <c r="J16" s="19">
        <v>2332</v>
      </c>
      <c r="K16" s="19">
        <v>2290</v>
      </c>
      <c r="L16" s="19">
        <v>2226</v>
      </c>
      <c r="M16" s="19">
        <v>2223</v>
      </c>
      <c r="N16" s="19">
        <v>2098</v>
      </c>
      <c r="O16" s="19">
        <v>2067</v>
      </c>
      <c r="P16" s="19">
        <v>1988</v>
      </c>
      <c r="Q16" s="10"/>
    </row>
    <row r="17" spans="1:17" ht="21" customHeight="1">
      <c r="A17" s="217" t="s">
        <v>242</v>
      </c>
      <c r="B17" s="19">
        <v>72</v>
      </c>
      <c r="C17" s="221">
        <v>75</v>
      </c>
      <c r="D17" s="19">
        <v>76</v>
      </c>
      <c r="E17" s="19">
        <v>84</v>
      </c>
      <c r="F17" s="19">
        <v>78</v>
      </c>
      <c r="G17" s="19">
        <v>83</v>
      </c>
      <c r="H17" s="19">
        <v>90</v>
      </c>
      <c r="I17" s="19">
        <v>88</v>
      </c>
      <c r="J17" s="19">
        <v>81</v>
      </c>
      <c r="K17" s="19">
        <v>83</v>
      </c>
      <c r="L17" s="19">
        <v>90</v>
      </c>
      <c r="M17" s="19">
        <v>83</v>
      </c>
      <c r="N17" s="19">
        <v>84</v>
      </c>
      <c r="O17" s="19">
        <v>86</v>
      </c>
      <c r="P17" s="19">
        <v>83</v>
      </c>
    </row>
    <row r="18" spans="1:17" ht="11.1" customHeight="1">
      <c r="A18" s="216" t="s">
        <v>256</v>
      </c>
      <c r="B18" s="19">
        <v>3101</v>
      </c>
      <c r="C18" s="221">
        <v>3148</v>
      </c>
      <c r="D18" s="19">
        <v>3188</v>
      </c>
      <c r="E18" s="19">
        <v>3256</v>
      </c>
      <c r="F18" s="19">
        <v>3279</v>
      </c>
      <c r="G18" s="19">
        <v>3307</v>
      </c>
      <c r="H18" s="19">
        <v>3350</v>
      </c>
      <c r="I18" s="19">
        <v>3364</v>
      </c>
      <c r="J18" s="19">
        <v>3352</v>
      </c>
      <c r="K18" s="19">
        <v>3369</v>
      </c>
      <c r="L18" s="19">
        <v>3343</v>
      </c>
      <c r="M18" s="19">
        <v>3321</v>
      </c>
      <c r="N18" s="19">
        <v>3276</v>
      </c>
      <c r="O18" s="19">
        <v>3309</v>
      </c>
      <c r="P18" s="19">
        <v>13</v>
      </c>
      <c r="Q18" s="10"/>
    </row>
    <row r="19" spans="1:17" s="22" customFormat="1" ht="11.1" customHeight="1">
      <c r="A19" s="214" t="s">
        <v>69</v>
      </c>
      <c r="B19" s="26">
        <f t="shared" ref="B19:P19" si="4">SUM(B20:B35)</f>
        <v>101164</v>
      </c>
      <c r="C19" s="26">
        <f t="shared" ref="C19" si="5">SUM(C20:C35)</f>
        <v>104322</v>
      </c>
      <c r="D19" s="26">
        <f t="shared" si="4"/>
        <v>108206</v>
      </c>
      <c r="E19" s="26">
        <f t="shared" si="4"/>
        <v>116400</v>
      </c>
      <c r="F19" s="26">
        <f t="shared" si="4"/>
        <v>120865</v>
      </c>
      <c r="G19" s="26">
        <f t="shared" si="4"/>
        <v>123705</v>
      </c>
      <c r="H19" s="26">
        <f t="shared" si="4"/>
        <v>125738</v>
      </c>
      <c r="I19" s="26">
        <f t="shared" si="4"/>
        <v>124746</v>
      </c>
      <c r="J19" s="26">
        <f t="shared" si="4"/>
        <v>115127</v>
      </c>
      <c r="K19" s="26">
        <f t="shared" si="4"/>
        <v>117610</v>
      </c>
      <c r="L19" s="26">
        <f t="shared" si="4"/>
        <v>120614</v>
      </c>
      <c r="M19" s="26">
        <f t="shared" si="4"/>
        <v>122592</v>
      </c>
      <c r="N19" s="26">
        <f t="shared" si="4"/>
        <v>123990</v>
      </c>
      <c r="O19" s="26">
        <f t="shared" si="4"/>
        <v>125900</v>
      </c>
      <c r="P19" s="26">
        <f t="shared" si="4"/>
        <v>120485</v>
      </c>
      <c r="Q19" s="111"/>
    </row>
    <row r="20" spans="1:17" ht="11.1" customHeight="1">
      <c r="A20" s="216" t="s">
        <v>219</v>
      </c>
      <c r="B20" s="19">
        <v>79957</v>
      </c>
      <c r="C20" s="221">
        <v>82703</v>
      </c>
      <c r="D20" s="19">
        <v>85771</v>
      </c>
      <c r="E20" s="19">
        <v>93180</v>
      </c>
      <c r="F20" s="19">
        <v>97157</v>
      </c>
      <c r="G20" s="19">
        <v>99432</v>
      </c>
      <c r="H20" s="19">
        <v>100752</v>
      </c>
      <c r="I20" s="19">
        <v>99571</v>
      </c>
      <c r="J20" s="19">
        <v>91282</v>
      </c>
      <c r="K20" s="19">
        <v>93479</v>
      </c>
      <c r="L20" s="19">
        <v>96163</v>
      </c>
      <c r="M20" s="19">
        <v>97963</v>
      </c>
      <c r="N20" s="19">
        <v>99322</v>
      </c>
      <c r="O20" s="19">
        <v>100499</v>
      </c>
      <c r="P20" s="19">
        <v>100325</v>
      </c>
      <c r="Q20" s="10"/>
    </row>
    <row r="21" spans="1:17" ht="11.1" customHeight="1">
      <c r="A21" s="217" t="s">
        <v>220</v>
      </c>
      <c r="B21" s="19">
        <v>1092</v>
      </c>
      <c r="C21" s="221">
        <v>1139</v>
      </c>
      <c r="D21" s="19">
        <v>1175</v>
      </c>
      <c r="E21" s="19">
        <v>1242</v>
      </c>
      <c r="F21" s="19">
        <v>1302</v>
      </c>
      <c r="G21" s="19">
        <v>1320</v>
      </c>
      <c r="H21" s="19">
        <v>1410</v>
      </c>
      <c r="I21" s="19">
        <v>1448</v>
      </c>
      <c r="J21" s="19">
        <v>1442</v>
      </c>
      <c r="K21" s="19">
        <v>1493</v>
      </c>
      <c r="L21" s="19">
        <v>1565</v>
      </c>
      <c r="M21" s="19">
        <v>1616</v>
      </c>
      <c r="N21" s="19">
        <v>1628</v>
      </c>
      <c r="O21" s="19">
        <v>1639</v>
      </c>
      <c r="P21" s="19">
        <v>1657</v>
      </c>
      <c r="Q21" s="10"/>
    </row>
    <row r="22" spans="1:17" ht="21" customHeight="1">
      <c r="A22" s="217" t="s">
        <v>254</v>
      </c>
      <c r="B22" s="19">
        <v>1907</v>
      </c>
      <c r="C22" s="221">
        <v>1964</v>
      </c>
      <c r="D22" s="19">
        <v>2134</v>
      </c>
      <c r="E22" s="19">
        <v>2245</v>
      </c>
      <c r="F22" s="19">
        <v>2324</v>
      </c>
      <c r="G22" s="19">
        <v>2409</v>
      </c>
      <c r="H22" s="19">
        <v>2448</v>
      </c>
      <c r="I22" s="19">
        <v>2533</v>
      </c>
      <c r="J22" s="19">
        <v>2591</v>
      </c>
      <c r="K22" s="19">
        <v>2691</v>
      </c>
      <c r="L22" s="19">
        <v>2736</v>
      </c>
      <c r="M22" s="19">
        <v>2836</v>
      </c>
      <c r="N22" s="19">
        <v>2852</v>
      </c>
      <c r="O22" s="19">
        <v>2879</v>
      </c>
      <c r="P22" s="19">
        <v>2915</v>
      </c>
      <c r="Q22" s="10"/>
    </row>
    <row r="23" spans="1:17" ht="21" customHeight="1">
      <c r="A23" s="217" t="s">
        <v>234</v>
      </c>
      <c r="B23" s="19">
        <v>8</v>
      </c>
      <c r="C23" s="221">
        <v>7</v>
      </c>
      <c r="D23" s="19">
        <v>7</v>
      </c>
      <c r="E23" s="19">
        <v>8</v>
      </c>
      <c r="F23" s="19">
        <v>7</v>
      </c>
      <c r="G23" s="19">
        <v>6</v>
      </c>
      <c r="H23" s="19">
        <v>6</v>
      </c>
      <c r="I23" s="19">
        <v>6</v>
      </c>
      <c r="J23" s="19">
        <v>7</v>
      </c>
      <c r="K23" s="19">
        <v>4</v>
      </c>
      <c r="L23" s="19">
        <v>5</v>
      </c>
      <c r="M23" s="19">
        <v>4</v>
      </c>
      <c r="N23" s="19">
        <v>4</v>
      </c>
      <c r="O23" s="19">
        <v>4</v>
      </c>
      <c r="P23" s="19">
        <v>4</v>
      </c>
      <c r="Q23" s="10"/>
    </row>
    <row r="24" spans="1:17" ht="21" customHeight="1">
      <c r="A24" s="217" t="s">
        <v>255</v>
      </c>
      <c r="B24" s="19">
        <v>789</v>
      </c>
      <c r="C24" s="221">
        <v>809</v>
      </c>
      <c r="D24" s="19">
        <v>837</v>
      </c>
      <c r="E24" s="19">
        <v>840</v>
      </c>
      <c r="F24" s="19">
        <v>836</v>
      </c>
      <c r="G24" s="19">
        <v>814</v>
      </c>
      <c r="H24" s="19">
        <v>843</v>
      </c>
      <c r="I24" s="19">
        <v>846</v>
      </c>
      <c r="J24" s="19">
        <v>830</v>
      </c>
      <c r="K24" s="19">
        <v>822</v>
      </c>
      <c r="L24" s="19">
        <v>793</v>
      </c>
      <c r="M24" s="19">
        <v>753</v>
      </c>
      <c r="N24" s="19">
        <v>695</v>
      </c>
      <c r="O24" s="19">
        <v>697</v>
      </c>
      <c r="P24" s="19">
        <v>650</v>
      </c>
      <c r="Q24" s="10"/>
    </row>
    <row r="25" spans="1:17" ht="21" customHeight="1">
      <c r="A25" s="217" t="s">
        <v>236</v>
      </c>
      <c r="B25" s="19">
        <v>53</v>
      </c>
      <c r="C25" s="221">
        <v>52</v>
      </c>
      <c r="D25" s="19">
        <v>64</v>
      </c>
      <c r="E25" s="19">
        <v>62</v>
      </c>
      <c r="F25" s="19">
        <v>56</v>
      </c>
      <c r="G25" s="19">
        <v>57</v>
      </c>
      <c r="H25" s="19">
        <v>51</v>
      </c>
      <c r="I25" s="19">
        <v>53</v>
      </c>
      <c r="J25" s="19">
        <v>54</v>
      </c>
      <c r="K25" s="19">
        <v>48</v>
      </c>
      <c r="L25" s="19">
        <v>46</v>
      </c>
      <c r="M25" s="19">
        <v>48</v>
      </c>
      <c r="N25" s="19">
        <v>48</v>
      </c>
      <c r="O25" s="19">
        <v>46</v>
      </c>
      <c r="P25" s="19">
        <v>41</v>
      </c>
      <c r="Q25" s="10"/>
    </row>
    <row r="26" spans="1:17" ht="21" customHeight="1">
      <c r="A26" s="217" t="s">
        <v>237</v>
      </c>
      <c r="B26" s="19">
        <v>7800</v>
      </c>
      <c r="C26" s="221">
        <v>7794</v>
      </c>
      <c r="D26" s="19">
        <v>8112</v>
      </c>
      <c r="E26" s="19">
        <v>8443</v>
      </c>
      <c r="F26" s="19">
        <v>8648</v>
      </c>
      <c r="G26" s="19">
        <v>8989</v>
      </c>
      <c r="H26" s="19">
        <v>9344</v>
      </c>
      <c r="I26" s="19">
        <v>9315</v>
      </c>
      <c r="J26" s="19">
        <v>8187</v>
      </c>
      <c r="K26" s="19">
        <v>8326</v>
      </c>
      <c r="L26" s="19">
        <v>8550</v>
      </c>
      <c r="M26" s="19">
        <v>8641</v>
      </c>
      <c r="N26" s="19">
        <v>8764</v>
      </c>
      <c r="O26" s="19">
        <v>9232</v>
      </c>
      <c r="P26" s="19">
        <v>9614</v>
      </c>
      <c r="Q26" s="10"/>
    </row>
    <row r="27" spans="1:17" ht="21" customHeight="1">
      <c r="A27" s="217" t="s">
        <v>238</v>
      </c>
      <c r="B27" s="19">
        <v>106</v>
      </c>
      <c r="C27" s="221">
        <v>108</v>
      </c>
      <c r="D27" s="19">
        <v>108</v>
      </c>
      <c r="E27" s="19">
        <v>116</v>
      </c>
      <c r="F27" s="19">
        <v>112</v>
      </c>
      <c r="G27" s="19">
        <v>119</v>
      </c>
      <c r="H27" s="19">
        <v>128</v>
      </c>
      <c r="I27" s="19">
        <v>134</v>
      </c>
      <c r="J27" s="19">
        <v>129</v>
      </c>
      <c r="K27" s="19">
        <v>125</v>
      </c>
      <c r="L27" s="19">
        <v>131</v>
      </c>
      <c r="M27" s="19">
        <v>124</v>
      </c>
      <c r="N27" s="19">
        <v>129</v>
      </c>
      <c r="O27" s="19">
        <v>142</v>
      </c>
      <c r="P27" s="19">
        <v>147</v>
      </c>
      <c r="Q27" s="10"/>
    </row>
    <row r="28" spans="1:17" ht="21" customHeight="1">
      <c r="A28" s="217" t="s">
        <v>239</v>
      </c>
      <c r="B28" s="221">
        <v>259</v>
      </c>
      <c r="C28" s="221">
        <v>279</v>
      </c>
      <c r="D28" s="19">
        <v>281</v>
      </c>
      <c r="E28" s="19">
        <v>298</v>
      </c>
      <c r="F28" s="19">
        <v>309</v>
      </c>
      <c r="G28" s="19">
        <v>325</v>
      </c>
      <c r="H28" s="19">
        <v>336</v>
      </c>
      <c r="I28" s="19">
        <v>356</v>
      </c>
      <c r="J28" s="19">
        <v>372</v>
      </c>
      <c r="K28" s="19">
        <v>386</v>
      </c>
      <c r="L28" s="19">
        <v>391</v>
      </c>
      <c r="M28" s="19">
        <v>420</v>
      </c>
      <c r="N28" s="19">
        <v>409</v>
      </c>
      <c r="O28" s="19">
        <v>418</v>
      </c>
      <c r="P28" s="19">
        <v>416</v>
      </c>
      <c r="Q28" s="10"/>
    </row>
    <row r="29" spans="1:17" ht="21" customHeight="1">
      <c r="A29" s="217" t="s">
        <v>240</v>
      </c>
      <c r="B29" s="221">
        <v>23</v>
      </c>
      <c r="C29" s="221">
        <v>30</v>
      </c>
      <c r="D29" s="19">
        <v>30</v>
      </c>
      <c r="E29" s="19">
        <v>37</v>
      </c>
      <c r="F29" s="19">
        <v>35</v>
      </c>
      <c r="G29" s="19">
        <v>36</v>
      </c>
      <c r="H29" s="19">
        <v>32</v>
      </c>
      <c r="I29" s="19">
        <v>32</v>
      </c>
      <c r="J29" s="19">
        <v>33</v>
      </c>
      <c r="K29" s="19">
        <v>5</v>
      </c>
      <c r="L29" s="19">
        <v>6</v>
      </c>
      <c r="M29" s="19">
        <v>6</v>
      </c>
      <c r="N29" s="19">
        <v>8</v>
      </c>
      <c r="O29" s="19">
        <v>9</v>
      </c>
      <c r="P29" s="19">
        <v>10</v>
      </c>
    </row>
    <row r="30" spans="1:17" ht="21" customHeight="1">
      <c r="A30" s="217" t="s">
        <v>243</v>
      </c>
      <c r="B30" s="221">
        <v>14</v>
      </c>
      <c r="C30" s="221">
        <v>13</v>
      </c>
      <c r="D30" s="19">
        <v>11</v>
      </c>
      <c r="E30" s="19">
        <v>10</v>
      </c>
      <c r="F30" s="19">
        <v>12</v>
      </c>
      <c r="G30" s="19">
        <v>16</v>
      </c>
      <c r="H30" s="19">
        <v>18</v>
      </c>
      <c r="I30" s="19">
        <v>18</v>
      </c>
      <c r="J30" s="19">
        <v>22</v>
      </c>
      <c r="K30" s="19">
        <v>21</v>
      </c>
      <c r="L30" s="19">
        <v>17</v>
      </c>
      <c r="M30" s="19">
        <v>19</v>
      </c>
      <c r="N30" s="19">
        <v>18</v>
      </c>
      <c r="O30" s="19">
        <v>18</v>
      </c>
      <c r="P30" s="19">
        <v>24</v>
      </c>
      <c r="Q30" s="10"/>
    </row>
    <row r="31" spans="1:17" ht="30" customHeight="1">
      <c r="A31" s="233" t="s">
        <v>241</v>
      </c>
      <c r="B31" s="19">
        <v>16</v>
      </c>
      <c r="C31" s="221">
        <v>16</v>
      </c>
      <c r="D31" s="19">
        <v>13</v>
      </c>
      <c r="E31" s="19">
        <v>16</v>
      </c>
      <c r="F31" s="19">
        <v>16</v>
      </c>
      <c r="G31" s="19">
        <v>14</v>
      </c>
      <c r="H31" s="19">
        <v>19</v>
      </c>
      <c r="I31" s="19">
        <v>22</v>
      </c>
      <c r="J31" s="19">
        <v>23</v>
      </c>
      <c r="K31" s="19">
        <v>3</v>
      </c>
      <c r="L31" s="19">
        <v>3</v>
      </c>
      <c r="M31" s="19">
        <v>5</v>
      </c>
      <c r="N31" s="19">
        <v>7</v>
      </c>
      <c r="O31" s="19">
        <v>7</v>
      </c>
      <c r="P31" s="19">
        <v>7</v>
      </c>
      <c r="Q31" s="10"/>
    </row>
    <row r="32" spans="1:17" ht="21" customHeight="1">
      <c r="A32" s="217" t="s">
        <v>250</v>
      </c>
      <c r="B32" s="19">
        <v>17</v>
      </c>
      <c r="C32" s="221">
        <v>16</v>
      </c>
      <c r="D32" s="19">
        <v>17</v>
      </c>
      <c r="E32" s="19">
        <v>20</v>
      </c>
      <c r="F32" s="19">
        <v>21</v>
      </c>
      <c r="G32" s="19">
        <v>21</v>
      </c>
      <c r="H32" s="19">
        <v>24</v>
      </c>
      <c r="I32" s="19">
        <v>24</v>
      </c>
      <c r="J32" s="19">
        <v>19</v>
      </c>
      <c r="K32" s="19">
        <v>16</v>
      </c>
      <c r="L32" s="19">
        <v>16</v>
      </c>
      <c r="M32" s="19">
        <v>17</v>
      </c>
      <c r="N32" s="19">
        <v>32</v>
      </c>
      <c r="O32" s="19">
        <v>36</v>
      </c>
      <c r="P32" s="19">
        <v>39</v>
      </c>
      <c r="Q32" s="10"/>
    </row>
    <row r="33" spans="1:17" ht="11.1" customHeight="1">
      <c r="A33" s="217" t="s">
        <v>222</v>
      </c>
      <c r="B33" s="19">
        <v>395</v>
      </c>
      <c r="C33" s="221">
        <v>391</v>
      </c>
      <c r="D33" s="19">
        <v>394</v>
      </c>
      <c r="E33" s="19">
        <v>422</v>
      </c>
      <c r="F33" s="19">
        <v>429</v>
      </c>
      <c r="G33" s="19">
        <v>449</v>
      </c>
      <c r="H33" s="19">
        <v>448</v>
      </c>
      <c r="I33" s="19">
        <v>456</v>
      </c>
      <c r="J33" s="19">
        <v>470</v>
      </c>
      <c r="K33" s="19">
        <v>477</v>
      </c>
      <c r="L33" s="19">
        <v>498</v>
      </c>
      <c r="M33" s="19">
        <v>523</v>
      </c>
      <c r="N33" s="19">
        <v>534</v>
      </c>
      <c r="O33" s="19">
        <v>535</v>
      </c>
      <c r="P33" s="19">
        <v>551</v>
      </c>
      <c r="Q33" s="10"/>
    </row>
    <row r="34" spans="1:17" ht="11.1" customHeight="1">
      <c r="A34" s="217" t="s">
        <v>221</v>
      </c>
      <c r="B34" s="19">
        <v>3816</v>
      </c>
      <c r="C34" s="221">
        <v>3909</v>
      </c>
      <c r="D34" s="19">
        <v>3999</v>
      </c>
      <c r="E34" s="19">
        <v>4062</v>
      </c>
      <c r="F34" s="19">
        <v>4083</v>
      </c>
      <c r="G34" s="19">
        <v>4076</v>
      </c>
      <c r="H34" s="19">
        <v>4179</v>
      </c>
      <c r="I34" s="19">
        <v>4201</v>
      </c>
      <c r="J34" s="19">
        <v>3878</v>
      </c>
      <c r="K34" s="19">
        <v>3822</v>
      </c>
      <c r="L34" s="19">
        <v>3802</v>
      </c>
      <c r="M34" s="19">
        <v>3723</v>
      </c>
      <c r="N34" s="19">
        <v>3667</v>
      </c>
      <c r="O34" s="19">
        <v>3751</v>
      </c>
      <c r="P34" s="19">
        <v>3719</v>
      </c>
      <c r="Q34" s="10"/>
    </row>
    <row r="35" spans="1:17" ht="11.1" customHeight="1">
      <c r="A35" s="217" t="s">
        <v>223</v>
      </c>
      <c r="B35" s="19">
        <v>4912</v>
      </c>
      <c r="C35" s="221">
        <v>5092</v>
      </c>
      <c r="D35" s="19">
        <v>5253</v>
      </c>
      <c r="E35" s="19">
        <v>5399</v>
      </c>
      <c r="F35" s="19">
        <v>5518</v>
      </c>
      <c r="G35" s="19">
        <v>5622</v>
      </c>
      <c r="H35" s="19">
        <v>5700</v>
      </c>
      <c r="I35" s="19">
        <v>5731</v>
      </c>
      <c r="J35" s="19">
        <v>5788</v>
      </c>
      <c r="K35" s="115">
        <v>5892</v>
      </c>
      <c r="L35" s="19">
        <v>5892</v>
      </c>
      <c r="M35" s="19">
        <v>5894</v>
      </c>
      <c r="N35" s="19">
        <v>5873</v>
      </c>
      <c r="O35" s="19">
        <v>5988</v>
      </c>
      <c r="P35" s="19">
        <v>366</v>
      </c>
      <c r="Q35" s="10"/>
    </row>
    <row r="36" spans="1:17" ht="11.1" customHeight="1">
      <c r="A36" s="214" t="s">
        <v>212</v>
      </c>
      <c r="B36" s="26">
        <f t="shared" ref="B36:P36" si="6">SUM(B37:B39)</f>
        <v>154730</v>
      </c>
      <c r="C36" s="26">
        <f t="shared" ref="C36" si="7">SUM(C37:C39)</f>
        <v>152933</v>
      </c>
      <c r="D36" s="26">
        <f t="shared" si="6"/>
        <v>149824</v>
      </c>
      <c r="E36" s="26">
        <f t="shared" si="6"/>
        <v>145590</v>
      </c>
      <c r="F36" s="26">
        <f t="shared" si="6"/>
        <v>142511</v>
      </c>
      <c r="G36" s="26">
        <f t="shared" si="6"/>
        <v>142198</v>
      </c>
      <c r="H36" s="26">
        <f t="shared" si="6"/>
        <v>144600</v>
      </c>
      <c r="I36" s="26">
        <f t="shared" si="6"/>
        <v>146838</v>
      </c>
      <c r="J36" s="26">
        <f t="shared" si="6"/>
        <v>143953</v>
      </c>
      <c r="K36" s="26">
        <f t="shared" si="6"/>
        <v>141935</v>
      </c>
      <c r="L36" s="26">
        <f t="shared" si="6"/>
        <v>141992</v>
      </c>
      <c r="M36" s="26">
        <f t="shared" si="6"/>
        <v>142160</v>
      </c>
      <c r="N36" s="26">
        <f t="shared" si="6"/>
        <v>143504</v>
      </c>
      <c r="O36" s="26">
        <f t="shared" si="6"/>
        <v>144708</v>
      </c>
      <c r="P36" s="26">
        <f t="shared" si="6"/>
        <v>144702</v>
      </c>
      <c r="Q36" s="10"/>
    </row>
    <row r="37" spans="1:17" ht="11.1" customHeight="1">
      <c r="A37" s="216" t="s">
        <v>224</v>
      </c>
      <c r="B37" s="19">
        <v>149957</v>
      </c>
      <c r="C37" s="221">
        <v>148156</v>
      </c>
      <c r="D37" s="19">
        <v>145128</v>
      </c>
      <c r="E37" s="19">
        <v>140958</v>
      </c>
      <c r="F37" s="19">
        <v>137967</v>
      </c>
      <c r="G37" s="19">
        <v>137688</v>
      </c>
      <c r="H37" s="19">
        <v>140012</v>
      </c>
      <c r="I37" s="19">
        <v>142298</v>
      </c>
      <c r="J37" s="19">
        <v>139554</v>
      </c>
      <c r="K37" s="19">
        <v>137589</v>
      </c>
      <c r="L37" s="19">
        <v>137630</v>
      </c>
      <c r="M37" s="19">
        <v>137799</v>
      </c>
      <c r="N37" s="19">
        <v>139195</v>
      </c>
      <c r="O37" s="19">
        <v>140357</v>
      </c>
      <c r="P37" s="19">
        <v>140486</v>
      </c>
      <c r="Q37" s="10"/>
    </row>
    <row r="38" spans="1:17" ht="21" customHeight="1">
      <c r="A38" s="217" t="s">
        <v>244</v>
      </c>
      <c r="B38" s="19">
        <v>2322</v>
      </c>
      <c r="C38" s="221">
        <v>2379</v>
      </c>
      <c r="D38" s="19">
        <v>2367</v>
      </c>
      <c r="E38" s="19">
        <v>2403</v>
      </c>
      <c r="F38" s="19">
        <v>2391</v>
      </c>
      <c r="G38" s="19">
        <v>2410</v>
      </c>
      <c r="H38" s="19">
        <v>2485</v>
      </c>
      <c r="I38" s="19">
        <v>2500</v>
      </c>
      <c r="J38" s="19">
        <v>2500</v>
      </c>
      <c r="K38" s="19">
        <v>2486</v>
      </c>
      <c r="L38" s="19">
        <v>2491</v>
      </c>
      <c r="M38" s="19">
        <v>2510</v>
      </c>
      <c r="N38" s="19">
        <v>2503</v>
      </c>
      <c r="O38" s="19">
        <v>2500</v>
      </c>
      <c r="P38" s="19">
        <v>2503</v>
      </c>
      <c r="Q38" s="10"/>
    </row>
    <row r="39" spans="1:17" s="22" customFormat="1" ht="11.1" customHeight="1">
      <c r="A39" s="216" t="s">
        <v>225</v>
      </c>
      <c r="B39" s="19">
        <v>2451</v>
      </c>
      <c r="C39" s="221">
        <v>2398</v>
      </c>
      <c r="D39" s="19">
        <v>2329</v>
      </c>
      <c r="E39" s="19">
        <v>2229</v>
      </c>
      <c r="F39" s="19">
        <v>2153</v>
      </c>
      <c r="G39" s="19">
        <v>2100</v>
      </c>
      <c r="H39" s="19">
        <v>2103</v>
      </c>
      <c r="I39" s="19">
        <v>2040</v>
      </c>
      <c r="J39" s="19">
        <v>1899</v>
      </c>
      <c r="K39" s="19">
        <v>1860</v>
      </c>
      <c r="L39" s="19">
        <v>1871</v>
      </c>
      <c r="M39" s="19">
        <v>1851</v>
      </c>
      <c r="N39" s="19">
        <v>1806</v>
      </c>
      <c r="O39" s="19">
        <v>1851</v>
      </c>
      <c r="P39" s="19">
        <v>1713</v>
      </c>
    </row>
    <row r="40" spans="1:17" ht="11.1" customHeight="1">
      <c r="A40" s="69" t="s">
        <v>258</v>
      </c>
      <c r="B40" s="26">
        <f t="shared" ref="B40:P40" si="8">SUM(B41:B51)</f>
        <v>15566</v>
      </c>
      <c r="C40" s="26">
        <f t="shared" ref="C40" si="9">SUM(C41:C51)</f>
        <v>15511</v>
      </c>
      <c r="D40" s="26">
        <f t="shared" si="8"/>
        <v>15114</v>
      </c>
      <c r="E40" s="26">
        <f t="shared" si="8"/>
        <v>15126</v>
      </c>
      <c r="F40" s="26">
        <f t="shared" si="8"/>
        <v>15220</v>
      </c>
      <c r="G40" s="26">
        <f t="shared" si="8"/>
        <v>15377</v>
      </c>
      <c r="H40" s="26">
        <f t="shared" si="8"/>
        <v>15298</v>
      </c>
      <c r="I40" s="26">
        <f t="shared" si="8"/>
        <v>14647</v>
      </c>
      <c r="J40" s="26">
        <f t="shared" si="8"/>
        <v>12290</v>
      </c>
      <c r="K40" s="26">
        <f t="shared" si="8"/>
        <v>10690</v>
      </c>
      <c r="L40" s="26">
        <f t="shared" si="8"/>
        <v>9518</v>
      </c>
      <c r="M40" s="26">
        <f t="shared" si="8"/>
        <v>8586</v>
      </c>
      <c r="N40" s="26">
        <f t="shared" si="8"/>
        <v>7916</v>
      </c>
      <c r="O40" s="26">
        <f t="shared" si="8"/>
        <v>7770</v>
      </c>
      <c r="P40" s="26">
        <f t="shared" si="8"/>
        <v>7727</v>
      </c>
    </row>
    <row r="41" spans="1:17" ht="11.1" customHeight="1">
      <c r="A41" s="216" t="s">
        <v>226</v>
      </c>
      <c r="B41" s="19">
        <v>11</v>
      </c>
      <c r="C41" s="221">
        <v>7</v>
      </c>
      <c r="D41" s="19">
        <v>9</v>
      </c>
      <c r="E41" s="19">
        <v>11</v>
      </c>
      <c r="F41" s="19">
        <v>14</v>
      </c>
      <c r="G41" s="19">
        <v>16</v>
      </c>
      <c r="H41" s="115">
        <v>20</v>
      </c>
      <c r="I41" s="115">
        <v>26</v>
      </c>
      <c r="J41" s="115">
        <v>18</v>
      </c>
      <c r="K41" s="115">
        <v>17</v>
      </c>
      <c r="L41" s="19">
        <v>20</v>
      </c>
      <c r="M41" s="19">
        <v>21</v>
      </c>
      <c r="N41" s="19">
        <v>17</v>
      </c>
      <c r="O41" s="19">
        <v>18</v>
      </c>
      <c r="P41" s="19">
        <v>18</v>
      </c>
    </row>
    <row r="42" spans="1:17" ht="11.1" customHeight="1">
      <c r="A42" s="217" t="s">
        <v>227</v>
      </c>
      <c r="B42" s="19">
        <v>3856</v>
      </c>
      <c r="C42" s="221">
        <v>3997</v>
      </c>
      <c r="D42" s="19">
        <v>3952</v>
      </c>
      <c r="E42" s="19">
        <v>4165</v>
      </c>
      <c r="F42" s="19">
        <v>4532</v>
      </c>
      <c r="G42" s="19">
        <v>4862</v>
      </c>
      <c r="H42" s="115">
        <v>4983</v>
      </c>
      <c r="I42" s="115">
        <v>4982</v>
      </c>
      <c r="J42" s="115">
        <v>4179</v>
      </c>
      <c r="K42" s="115">
        <v>3590</v>
      </c>
      <c r="L42" s="19">
        <v>3201</v>
      </c>
      <c r="M42" s="19">
        <v>2800</v>
      </c>
      <c r="N42" s="19">
        <v>2503</v>
      </c>
      <c r="O42" s="19">
        <v>2327</v>
      </c>
      <c r="P42" s="19">
        <v>2203</v>
      </c>
    </row>
    <row r="43" spans="1:17" ht="11.1" customHeight="1">
      <c r="A43" s="217" t="s">
        <v>228</v>
      </c>
      <c r="B43" s="19">
        <v>9870</v>
      </c>
      <c r="C43" s="221">
        <v>9780</v>
      </c>
      <c r="D43" s="19">
        <v>9588</v>
      </c>
      <c r="E43" s="19">
        <v>9505</v>
      </c>
      <c r="F43" s="19">
        <v>9402</v>
      </c>
      <c r="G43" s="19">
        <v>9334</v>
      </c>
      <c r="H43" s="115">
        <v>9206</v>
      </c>
      <c r="I43" s="115">
        <v>8686</v>
      </c>
      <c r="J43" s="115">
        <v>7241</v>
      </c>
      <c r="K43" s="115">
        <v>6297</v>
      </c>
      <c r="L43" s="19">
        <v>5603</v>
      </c>
      <c r="M43" s="19">
        <v>5082</v>
      </c>
      <c r="N43" s="19">
        <v>4746</v>
      </c>
      <c r="O43" s="19">
        <v>4777</v>
      </c>
      <c r="P43" s="19">
        <v>4886</v>
      </c>
    </row>
    <row r="44" spans="1:17" s="22" customFormat="1" ht="11.1" customHeight="1">
      <c r="A44" s="217" t="s">
        <v>252</v>
      </c>
      <c r="B44" s="221">
        <v>3</v>
      </c>
      <c r="C44" s="221">
        <v>5</v>
      </c>
      <c r="D44" s="19">
        <v>6</v>
      </c>
      <c r="E44" s="19">
        <v>6</v>
      </c>
      <c r="F44" s="19">
        <v>7</v>
      </c>
      <c r="G44" s="19">
        <v>7</v>
      </c>
      <c r="H44" s="115">
        <v>6</v>
      </c>
      <c r="I44" s="115">
        <v>7</v>
      </c>
      <c r="J44" s="115">
        <v>7</v>
      </c>
      <c r="K44" s="115">
        <v>7</v>
      </c>
      <c r="L44" s="19">
        <v>6</v>
      </c>
      <c r="M44" s="19">
        <v>5</v>
      </c>
      <c r="N44" s="19">
        <v>2</v>
      </c>
      <c r="O44" s="19">
        <v>4</v>
      </c>
      <c r="P44" s="19">
        <v>5</v>
      </c>
    </row>
    <row r="45" spans="1:17" ht="21" customHeight="1">
      <c r="A45" s="217" t="s">
        <v>248</v>
      </c>
      <c r="B45" s="19">
        <v>2</v>
      </c>
      <c r="C45" s="221">
        <v>3</v>
      </c>
      <c r="D45" s="19">
        <v>2</v>
      </c>
      <c r="E45" s="19">
        <v>3</v>
      </c>
      <c r="F45" s="19">
        <v>5</v>
      </c>
      <c r="G45" s="19">
        <v>4</v>
      </c>
      <c r="H45" s="115">
        <v>5</v>
      </c>
      <c r="I45" s="115">
        <v>3</v>
      </c>
      <c r="J45" s="115">
        <v>2</v>
      </c>
      <c r="K45" s="138">
        <v>2</v>
      </c>
      <c r="L45" s="19">
        <v>4</v>
      </c>
      <c r="M45" s="19">
        <v>4</v>
      </c>
      <c r="N45" s="19">
        <v>6</v>
      </c>
      <c r="O45" s="19">
        <v>7</v>
      </c>
      <c r="P45" s="19">
        <v>5</v>
      </c>
    </row>
    <row r="46" spans="1:17" ht="11.1" customHeight="1">
      <c r="A46" s="217" t="s">
        <v>253</v>
      </c>
      <c r="B46" s="19">
        <v>2</v>
      </c>
      <c r="C46" s="221">
        <v>2</v>
      </c>
      <c r="D46" s="19">
        <v>3</v>
      </c>
      <c r="E46" s="19">
        <v>3</v>
      </c>
      <c r="F46" s="19">
        <v>4</v>
      </c>
      <c r="G46" s="19">
        <v>4</v>
      </c>
      <c r="H46" s="115">
        <v>5</v>
      </c>
      <c r="I46" s="115">
        <v>3</v>
      </c>
      <c r="J46" s="115">
        <v>4</v>
      </c>
      <c r="K46" s="138">
        <v>4</v>
      </c>
      <c r="L46" s="19">
        <v>3</v>
      </c>
      <c r="M46" s="19">
        <v>4</v>
      </c>
      <c r="N46" s="19">
        <v>4</v>
      </c>
      <c r="O46" s="19">
        <v>4</v>
      </c>
      <c r="P46" s="19">
        <v>4</v>
      </c>
    </row>
    <row r="47" spans="1:17" ht="11.1" customHeight="1">
      <c r="A47" s="217" t="s">
        <v>249</v>
      </c>
      <c r="B47" s="19">
        <v>7</v>
      </c>
      <c r="C47" s="221">
        <v>6</v>
      </c>
      <c r="D47" s="19">
        <v>6</v>
      </c>
      <c r="E47" s="19">
        <v>5</v>
      </c>
      <c r="F47" s="19">
        <v>4</v>
      </c>
      <c r="G47" s="19">
        <v>6</v>
      </c>
      <c r="H47" s="115">
        <v>6</v>
      </c>
      <c r="I47" s="115">
        <v>5</v>
      </c>
      <c r="J47" s="115">
        <v>4</v>
      </c>
      <c r="K47" s="117">
        <v>1</v>
      </c>
      <c r="L47" s="19">
        <v>2</v>
      </c>
      <c r="M47" s="19">
        <v>2</v>
      </c>
      <c r="N47" s="19">
        <v>2</v>
      </c>
      <c r="O47" s="19">
        <v>2</v>
      </c>
      <c r="P47" s="19">
        <v>1</v>
      </c>
    </row>
    <row r="48" spans="1:17" ht="11.1" customHeight="1">
      <c r="A48" s="217" t="s">
        <v>229</v>
      </c>
      <c r="B48" s="19">
        <v>1806</v>
      </c>
      <c r="C48" s="221">
        <v>1704</v>
      </c>
      <c r="D48" s="19">
        <v>1541</v>
      </c>
      <c r="E48" s="19">
        <v>1420</v>
      </c>
      <c r="F48" s="19">
        <v>1242</v>
      </c>
      <c r="G48" s="19">
        <v>1132</v>
      </c>
      <c r="H48" s="115">
        <v>1053</v>
      </c>
      <c r="I48" s="115">
        <v>919</v>
      </c>
      <c r="J48" s="115">
        <v>823</v>
      </c>
      <c r="K48" s="115">
        <v>759</v>
      </c>
      <c r="L48" s="19">
        <v>664</v>
      </c>
      <c r="M48" s="19">
        <v>651</v>
      </c>
      <c r="N48" s="19">
        <v>617</v>
      </c>
      <c r="O48" s="19">
        <v>615</v>
      </c>
      <c r="P48" s="19">
        <v>592</v>
      </c>
    </row>
    <row r="49" spans="1:16" ht="11.1" customHeight="1">
      <c r="A49" s="217" t="s">
        <v>66</v>
      </c>
      <c r="B49" s="19">
        <v>1</v>
      </c>
      <c r="C49" s="221">
        <v>1</v>
      </c>
      <c r="D49" s="19">
        <v>1</v>
      </c>
      <c r="E49" s="19">
        <v>1</v>
      </c>
      <c r="F49" s="19">
        <v>1</v>
      </c>
      <c r="G49" s="19">
        <v>3</v>
      </c>
      <c r="H49" s="115">
        <v>3</v>
      </c>
      <c r="I49" s="115">
        <v>4</v>
      </c>
      <c r="J49" s="115">
        <v>2</v>
      </c>
      <c r="K49" s="115">
        <v>3</v>
      </c>
      <c r="L49" s="19">
        <v>5</v>
      </c>
      <c r="M49" s="19">
        <v>5</v>
      </c>
      <c r="N49" s="19">
        <v>4</v>
      </c>
      <c r="O49" s="19">
        <v>1</v>
      </c>
      <c r="P49" s="19">
        <v>3</v>
      </c>
    </row>
    <row r="50" spans="1:16" ht="11.1" customHeight="1">
      <c r="A50" s="217" t="s">
        <v>67</v>
      </c>
      <c r="B50" s="19">
        <v>0</v>
      </c>
      <c r="C50" s="221">
        <v>0</v>
      </c>
      <c r="D50" s="19">
        <v>0</v>
      </c>
      <c r="E50" s="19">
        <v>0</v>
      </c>
      <c r="F50" s="19">
        <v>0</v>
      </c>
      <c r="G50" s="19">
        <v>0</v>
      </c>
      <c r="H50" s="115">
        <v>1</v>
      </c>
      <c r="I50" s="115">
        <v>1</v>
      </c>
      <c r="J50" s="115">
        <v>1</v>
      </c>
      <c r="K50" s="115">
        <v>0</v>
      </c>
      <c r="L50" s="19">
        <v>1</v>
      </c>
      <c r="M50" s="19">
        <v>1</v>
      </c>
      <c r="N50" s="19">
        <v>1</v>
      </c>
      <c r="O50" s="187" t="s">
        <v>53</v>
      </c>
      <c r="P50" s="187" t="s">
        <v>53</v>
      </c>
    </row>
    <row r="51" spans="1:16" ht="11.1" customHeight="1">
      <c r="A51" s="217" t="s">
        <v>230</v>
      </c>
      <c r="B51" s="19">
        <v>8</v>
      </c>
      <c r="C51" s="221">
        <v>6</v>
      </c>
      <c r="D51" s="19">
        <v>6</v>
      </c>
      <c r="E51" s="19">
        <v>7</v>
      </c>
      <c r="F51" s="19">
        <v>9</v>
      </c>
      <c r="G51" s="19">
        <v>9</v>
      </c>
      <c r="H51" s="115">
        <v>10</v>
      </c>
      <c r="I51" s="115">
        <v>11</v>
      </c>
      <c r="J51" s="115">
        <v>9</v>
      </c>
      <c r="K51" s="115">
        <v>10</v>
      </c>
      <c r="L51" s="19">
        <v>9</v>
      </c>
      <c r="M51" s="19">
        <v>11</v>
      </c>
      <c r="N51" s="19">
        <v>14</v>
      </c>
      <c r="O51" s="19">
        <v>15</v>
      </c>
      <c r="P51" s="19">
        <v>10</v>
      </c>
    </row>
    <row r="52" spans="1:16" ht="11.1" customHeight="1">
      <c r="A52" s="69" t="s">
        <v>257</v>
      </c>
      <c r="B52" s="113">
        <f t="shared" ref="B52:O52" si="10">SUM(B53:B55)</f>
        <v>19460</v>
      </c>
      <c r="C52" s="223">
        <f t="shared" ref="C52:D52" si="11">SUM(C53:C55)</f>
        <v>19927</v>
      </c>
      <c r="D52" s="113">
        <f t="shared" si="11"/>
        <v>20381</v>
      </c>
      <c r="E52" s="113">
        <f t="shared" si="10"/>
        <v>20802</v>
      </c>
      <c r="F52" s="113">
        <f t="shared" si="10"/>
        <v>21141</v>
      </c>
      <c r="G52" s="113">
        <f t="shared" si="10"/>
        <v>21275</v>
      </c>
      <c r="H52" s="113">
        <f t="shared" si="10"/>
        <v>21268</v>
      </c>
      <c r="I52" s="113">
        <f t="shared" si="10"/>
        <v>21055</v>
      </c>
      <c r="J52" s="113">
        <f t="shared" si="10"/>
        <v>21274</v>
      </c>
      <c r="K52" s="113">
        <f t="shared" si="10"/>
        <v>21597</v>
      </c>
      <c r="L52" s="26">
        <f t="shared" si="10"/>
        <v>21369</v>
      </c>
      <c r="M52" s="26">
        <f t="shared" si="10"/>
        <v>21100</v>
      </c>
      <c r="N52" s="26">
        <f t="shared" si="10"/>
        <v>20950</v>
      </c>
      <c r="O52" s="26">
        <f t="shared" si="10"/>
        <v>21826</v>
      </c>
      <c r="P52" s="26">
        <f>SUM(P53:P54)</f>
        <v>8473</v>
      </c>
    </row>
    <row r="53" spans="1:16" ht="11.1" customHeight="1">
      <c r="A53" s="216" t="s">
        <v>217</v>
      </c>
      <c r="B53" s="19">
        <v>13714</v>
      </c>
      <c r="C53" s="221">
        <v>14023</v>
      </c>
      <c r="D53" s="19">
        <v>14309</v>
      </c>
      <c r="E53" s="19">
        <v>14559</v>
      </c>
      <c r="F53" s="19">
        <v>14732</v>
      </c>
      <c r="G53" s="19">
        <v>14834</v>
      </c>
      <c r="H53" s="19">
        <v>14844</v>
      </c>
      <c r="I53" s="19">
        <v>14773</v>
      </c>
      <c r="J53" s="19">
        <v>14951</v>
      </c>
      <c r="K53" s="19">
        <v>15090</v>
      </c>
      <c r="L53" s="19">
        <v>14934</v>
      </c>
      <c r="M53" s="19">
        <v>14849</v>
      </c>
      <c r="N53" s="19">
        <v>14784</v>
      </c>
      <c r="O53" s="19">
        <v>15165</v>
      </c>
      <c r="P53" s="19">
        <v>7372</v>
      </c>
    </row>
    <row r="54" spans="1:16" ht="11.1" customHeight="1">
      <c r="A54" s="216" t="s">
        <v>231</v>
      </c>
      <c r="B54" s="19">
        <v>3723</v>
      </c>
      <c r="C54" s="221">
        <v>3877</v>
      </c>
      <c r="D54" s="19">
        <v>4013</v>
      </c>
      <c r="E54" s="19">
        <v>4137</v>
      </c>
      <c r="F54" s="19">
        <v>4260</v>
      </c>
      <c r="G54" s="19">
        <v>4307</v>
      </c>
      <c r="H54" s="19">
        <v>4352</v>
      </c>
      <c r="I54" s="19">
        <v>4334</v>
      </c>
      <c r="J54" s="19">
        <v>4377</v>
      </c>
      <c r="K54" s="19">
        <v>4520</v>
      </c>
      <c r="L54" s="19">
        <v>4556</v>
      </c>
      <c r="M54" s="19">
        <v>4505</v>
      </c>
      <c r="N54" s="19">
        <v>4535</v>
      </c>
      <c r="O54" s="19">
        <v>4880</v>
      </c>
      <c r="P54" s="19">
        <v>1101</v>
      </c>
    </row>
    <row r="55" spans="1:16" ht="11.1" customHeight="1">
      <c r="A55" s="216" t="s">
        <v>232</v>
      </c>
      <c r="B55" s="19">
        <v>2023</v>
      </c>
      <c r="C55" s="221">
        <v>2027</v>
      </c>
      <c r="D55" s="19">
        <v>2059</v>
      </c>
      <c r="E55" s="19">
        <v>2106</v>
      </c>
      <c r="F55" s="19">
        <v>2149</v>
      </c>
      <c r="G55" s="19">
        <v>2134</v>
      </c>
      <c r="H55" s="19">
        <v>2072</v>
      </c>
      <c r="I55" s="19">
        <v>1948</v>
      </c>
      <c r="J55" s="19">
        <v>1946</v>
      </c>
      <c r="K55" s="19">
        <v>1987</v>
      </c>
      <c r="L55" s="19">
        <v>1879</v>
      </c>
      <c r="M55" s="19">
        <v>1746</v>
      </c>
      <c r="N55" s="19">
        <v>1631</v>
      </c>
      <c r="O55" s="19">
        <v>1781</v>
      </c>
      <c r="P55" s="28" t="s">
        <v>53</v>
      </c>
    </row>
    <row r="56" spans="1:16" ht="11.1" customHeight="1">
      <c r="A56" s="69" t="s">
        <v>136</v>
      </c>
      <c r="B56" s="26">
        <v>102628</v>
      </c>
      <c r="C56" s="26">
        <v>100993</v>
      </c>
      <c r="D56" s="26">
        <v>98842</v>
      </c>
      <c r="E56" s="26">
        <v>98328</v>
      </c>
      <c r="F56" s="26">
        <v>97409</v>
      </c>
      <c r="G56" s="26">
        <v>96473</v>
      </c>
      <c r="H56" s="26">
        <v>94863</v>
      </c>
      <c r="I56" s="26">
        <v>93202</v>
      </c>
      <c r="J56" s="26">
        <v>92175</v>
      </c>
      <c r="K56" s="26">
        <v>91343</v>
      </c>
      <c r="L56" s="26">
        <v>90555</v>
      </c>
      <c r="M56" s="26">
        <v>89596</v>
      </c>
      <c r="N56" s="26">
        <v>87816</v>
      </c>
      <c r="O56" s="26">
        <v>86089</v>
      </c>
      <c r="P56" s="26">
        <v>82875</v>
      </c>
    </row>
    <row r="57" spans="1:16" ht="11.1" customHeight="1">
      <c r="A57" s="146" t="s">
        <v>137</v>
      </c>
      <c r="B57" s="24">
        <v>304329</v>
      </c>
      <c r="C57" s="24">
        <v>306066</v>
      </c>
      <c r="D57" s="24">
        <v>307120</v>
      </c>
      <c r="E57" s="24">
        <v>311952</v>
      </c>
      <c r="F57" s="24">
        <v>314122</v>
      </c>
      <c r="G57" s="24">
        <v>318001</v>
      </c>
      <c r="H57" s="24">
        <v>323495</v>
      </c>
      <c r="I57" s="24">
        <v>325247</v>
      </c>
      <c r="J57" s="24">
        <v>309865</v>
      </c>
      <c r="K57" s="24">
        <v>309333</v>
      </c>
      <c r="L57" s="24">
        <v>311828</v>
      </c>
      <c r="M57" s="24">
        <v>313545</v>
      </c>
      <c r="N57" s="24">
        <v>317389</v>
      </c>
      <c r="O57" s="24">
        <v>317389</v>
      </c>
      <c r="P57" s="24">
        <v>315276</v>
      </c>
    </row>
    <row r="58" spans="1:16" ht="11.1" customHeight="1">
      <c r="A58" s="123"/>
      <c r="B58" s="123"/>
      <c r="C58" s="123"/>
      <c r="D58" s="123"/>
      <c r="E58" s="123"/>
      <c r="F58" s="123"/>
      <c r="G58" s="123"/>
      <c r="H58" s="123"/>
      <c r="I58" s="123"/>
      <c r="J58" s="136"/>
      <c r="K58" s="136"/>
      <c r="L58" s="135"/>
      <c r="M58" s="10"/>
      <c r="N58" s="135"/>
      <c r="O58" s="135"/>
      <c r="P58" s="111"/>
    </row>
    <row r="59" spans="1:16" ht="11.1" customHeight="1">
      <c r="A59" s="185" t="s">
        <v>112</v>
      </c>
      <c r="B59" s="123"/>
      <c r="C59" s="123"/>
      <c r="D59" s="123"/>
      <c r="E59" s="123"/>
      <c r="F59" s="123"/>
      <c r="G59" s="123"/>
      <c r="H59" s="123"/>
      <c r="I59" s="123"/>
      <c r="J59" s="136"/>
      <c r="K59" s="136"/>
      <c r="L59" s="135"/>
      <c r="M59" s="10"/>
      <c r="N59" s="135"/>
      <c r="O59" s="135"/>
      <c r="P59" s="111"/>
    </row>
    <row r="60" spans="1:16" ht="11.1" customHeight="1">
      <c r="A60" s="185" t="s">
        <v>113</v>
      </c>
      <c r="B60" s="123"/>
      <c r="C60" s="123"/>
      <c r="D60" s="123"/>
      <c r="E60" s="123"/>
      <c r="F60" s="123"/>
      <c r="G60" s="123"/>
      <c r="H60" s="123"/>
      <c r="I60" s="123"/>
      <c r="J60" s="136"/>
      <c r="K60" s="136"/>
      <c r="L60" s="135"/>
      <c r="M60" s="10"/>
      <c r="N60" s="135"/>
      <c r="O60" s="135"/>
      <c r="P60" s="111"/>
    </row>
    <row r="61" spans="1:16" s="133" customFormat="1" ht="11.1" customHeight="1">
      <c r="A61" s="11" t="s">
        <v>156</v>
      </c>
      <c r="B61" s="11"/>
      <c r="C61" s="11"/>
      <c r="D61" s="11"/>
      <c r="E61" s="11"/>
      <c r="F61" s="11"/>
      <c r="G61" s="11"/>
      <c r="H61" s="11"/>
      <c r="I61" s="11"/>
      <c r="J61" s="4"/>
      <c r="K61" s="4"/>
      <c r="L61" s="4"/>
      <c r="M61" s="4"/>
      <c r="N61" s="4"/>
      <c r="O61" s="4"/>
      <c r="P61" s="4"/>
    </row>
    <row r="62" spans="1:16" s="22" customFormat="1" ht="11.1" customHeight="1">
      <c r="A62" s="11" t="s">
        <v>157</v>
      </c>
      <c r="B62" s="11"/>
      <c r="C62" s="11"/>
      <c r="D62" s="11"/>
      <c r="E62" s="11"/>
      <c r="F62" s="11"/>
      <c r="G62" s="11"/>
      <c r="H62" s="11"/>
      <c r="I62" s="11"/>
      <c r="J62" s="4"/>
      <c r="K62" s="4"/>
      <c r="L62" s="4"/>
      <c r="M62" s="4"/>
      <c r="N62" s="4"/>
      <c r="O62" s="4"/>
      <c r="P62" s="4"/>
    </row>
    <row r="63" spans="1:16" s="22" customFormat="1" ht="11.1" customHeight="1">
      <c r="A63" s="11" t="s">
        <v>158</v>
      </c>
      <c r="B63" s="11"/>
      <c r="C63" s="11"/>
      <c r="D63" s="11"/>
      <c r="E63" s="11"/>
      <c r="F63" s="11"/>
      <c r="G63" s="11"/>
      <c r="H63" s="11"/>
      <c r="I63" s="11"/>
      <c r="J63" s="4"/>
      <c r="K63" s="4"/>
      <c r="L63" s="4"/>
      <c r="M63" s="4"/>
      <c r="N63" s="4"/>
      <c r="O63" s="4"/>
      <c r="P63" s="4"/>
    </row>
    <row r="64" spans="1:16" s="22" customFormat="1" ht="10.5" customHeight="1">
      <c r="A64" s="11" t="s">
        <v>159</v>
      </c>
      <c r="B64" s="11"/>
      <c r="C64" s="11"/>
      <c r="D64" s="11"/>
      <c r="E64" s="11"/>
      <c r="F64" s="11"/>
      <c r="G64" s="11"/>
      <c r="H64" s="11"/>
      <c r="I64" s="11"/>
      <c r="J64" s="4"/>
      <c r="K64" s="4"/>
      <c r="L64" s="4"/>
      <c r="M64" s="4"/>
      <c r="N64" s="4"/>
      <c r="O64" s="4"/>
      <c r="P64" s="4"/>
    </row>
    <row r="65" spans="1:16" s="4" customFormat="1">
      <c r="A65" s="11" t="s">
        <v>17</v>
      </c>
      <c r="B65" s="11"/>
      <c r="C65" s="11"/>
      <c r="D65" s="11"/>
      <c r="E65" s="11"/>
      <c r="F65" s="11"/>
      <c r="G65" s="11"/>
      <c r="H65" s="11"/>
      <c r="I65" s="11"/>
    </row>
    <row r="66" spans="1:16" s="4" customFormat="1">
      <c r="A66" s="11" t="s">
        <v>114</v>
      </c>
      <c r="B66" s="11"/>
      <c r="C66" s="11"/>
      <c r="D66" s="11"/>
      <c r="E66" s="11"/>
      <c r="F66" s="11"/>
      <c r="G66" s="11"/>
      <c r="H66" s="11"/>
      <c r="I66" s="11"/>
      <c r="K66" s="132"/>
      <c r="M66" s="132"/>
    </row>
    <row r="67" spans="1:16" s="4" customFormat="1">
      <c r="A67" s="11" t="s">
        <v>115</v>
      </c>
      <c r="B67" s="11"/>
      <c r="C67" s="11"/>
      <c r="D67" s="11"/>
      <c r="E67" s="11"/>
      <c r="F67" s="11"/>
      <c r="G67" s="11"/>
      <c r="H67" s="11"/>
      <c r="I67" s="11"/>
      <c r="K67" s="132"/>
      <c r="L67" s="3"/>
      <c r="M67" s="132"/>
    </row>
    <row r="68" spans="1:16" s="4" customFormat="1">
      <c r="A68" s="6" t="s">
        <v>160</v>
      </c>
      <c r="B68" s="6"/>
      <c r="C68" s="6"/>
      <c r="D68" s="6"/>
      <c r="E68" s="6"/>
      <c r="F68" s="6"/>
      <c r="G68" s="6"/>
      <c r="H68" s="6"/>
      <c r="I68" s="6"/>
      <c r="J68" s="5"/>
      <c r="K68" s="13"/>
      <c r="L68" s="3"/>
      <c r="M68" s="13"/>
      <c r="N68" s="3"/>
      <c r="O68" s="3"/>
      <c r="P68" s="3"/>
    </row>
    <row r="69" spans="1:16" s="4" customFormat="1">
      <c r="A69" s="6" t="s">
        <v>134</v>
      </c>
      <c r="B69" s="6"/>
      <c r="C69" s="6"/>
      <c r="D69" s="6"/>
      <c r="E69" s="6"/>
      <c r="F69" s="6"/>
      <c r="G69" s="6"/>
      <c r="H69" s="6"/>
      <c r="I69" s="6"/>
      <c r="J69" s="5"/>
      <c r="K69" s="13"/>
      <c r="L69" s="3"/>
      <c r="M69" s="13"/>
      <c r="N69" s="3"/>
      <c r="O69" s="3"/>
      <c r="P69" s="3"/>
    </row>
    <row r="70" spans="1:16" s="4" customFormat="1" ht="11.1" customHeight="1">
      <c r="A70" s="6" t="s">
        <v>135</v>
      </c>
      <c r="B70" s="6"/>
      <c r="C70" s="6"/>
      <c r="D70" s="6"/>
      <c r="E70" s="6"/>
      <c r="F70" s="6"/>
      <c r="G70" s="6"/>
      <c r="H70" s="6"/>
      <c r="I70" s="6"/>
      <c r="J70" s="5"/>
      <c r="K70" s="13"/>
      <c r="L70" s="3"/>
      <c r="M70" s="13"/>
      <c r="N70" s="3"/>
      <c r="O70" s="3"/>
      <c r="P70" s="3"/>
    </row>
    <row r="71" spans="1:16" s="4" customFormat="1" ht="11.1" customHeight="1">
      <c r="A71" s="11" t="s">
        <v>161</v>
      </c>
      <c r="B71" s="6"/>
      <c r="C71" s="6"/>
      <c r="D71" s="6"/>
      <c r="E71" s="6"/>
      <c r="F71" s="6"/>
      <c r="G71" s="6"/>
      <c r="H71" s="6"/>
      <c r="I71" s="6"/>
      <c r="J71" s="5"/>
      <c r="K71" s="13"/>
      <c r="L71" s="10"/>
      <c r="M71" s="13"/>
      <c r="N71" s="3"/>
      <c r="O71" s="3"/>
      <c r="P71" s="3"/>
    </row>
    <row r="72" spans="1:16" s="3" customFormat="1" ht="11.1" customHeight="1">
      <c r="A72" s="12" t="s">
        <v>12</v>
      </c>
      <c r="B72" s="6"/>
      <c r="C72" s="6"/>
      <c r="D72" s="6"/>
      <c r="E72" s="6"/>
      <c r="F72" s="6"/>
      <c r="G72" s="6"/>
      <c r="H72" s="6"/>
      <c r="I72" s="6"/>
      <c r="J72" s="5"/>
      <c r="K72" s="13"/>
      <c r="L72" s="4"/>
      <c r="M72" s="13"/>
    </row>
    <row r="73" spans="1:16" s="3" customFormat="1" ht="11.1" customHeight="1">
      <c r="A73" s="12"/>
      <c r="B73" s="12"/>
      <c r="C73" s="12"/>
      <c r="D73" s="12"/>
      <c r="E73" s="12"/>
      <c r="F73" s="12"/>
      <c r="G73" s="12"/>
      <c r="H73" s="12"/>
      <c r="I73" s="12"/>
      <c r="K73" s="13"/>
      <c r="L73" s="10"/>
      <c r="M73" s="13"/>
      <c r="N73" s="13"/>
      <c r="O73" s="1"/>
      <c r="P73" s="2"/>
    </row>
    <row r="74" spans="1:16" s="3" customFormat="1" ht="11.1" customHeight="1">
      <c r="A74" s="12"/>
      <c r="B74" s="12"/>
      <c r="C74" s="12"/>
      <c r="D74" s="12"/>
      <c r="E74" s="12"/>
      <c r="F74" s="12"/>
      <c r="G74" s="12"/>
      <c r="H74" s="12"/>
      <c r="I74" s="12"/>
      <c r="K74" s="13"/>
      <c r="L74" s="10"/>
      <c r="M74" s="13"/>
      <c r="N74" s="13"/>
      <c r="O74" s="1"/>
      <c r="P74" s="2"/>
    </row>
    <row r="75" spans="1:16" s="3" customFormat="1" ht="11.1" customHeight="1">
      <c r="A75" s="12"/>
      <c r="B75" s="12"/>
      <c r="C75" s="12"/>
      <c r="D75" s="12"/>
      <c r="E75" s="12"/>
      <c r="F75" s="12"/>
      <c r="G75" s="12"/>
      <c r="H75" s="12"/>
      <c r="I75" s="12"/>
      <c r="K75" s="13"/>
      <c r="L75" s="10"/>
      <c r="M75" s="13"/>
      <c r="N75" s="13"/>
      <c r="O75" s="1"/>
      <c r="P75" s="2"/>
    </row>
    <row r="76" spans="1:16">
      <c r="L76" s="10"/>
    </row>
  </sheetData>
  <pageMargins left="0.5" right="0.17" top="1" bottom="1" header="0.5" footer="0.5"/>
  <pageSetup firstPageNumber="5" fitToHeight="2" orientation="portrait" useFirstPageNumber="1" r:id="rId1"/>
  <headerFooter alignWithMargins="0">
    <oddFooter>&amp;C&amp;P of 31</oddFooter>
  </headerFooter>
  <rowBreaks count="1" manualBreakCount="1">
    <brk id="39" max="12" man="1"/>
  </rowBreaks>
  <ignoredErrors>
    <ignoredError sqref="C12:C21 B36 B40:Q40 C53:Q53 L52:Q52 C36 C41:Q51" formula="1"/>
    <ignoredError sqref="B52:K52" formula="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showGridLines="0" zoomScaleNormal="100" workbookViewId="0">
      <pane xSplit="1" ySplit="6" topLeftCell="B7" activePane="bottomRight" state="frozen"/>
      <selection activeCell="V7" sqref="V7"/>
      <selection pane="topRight" activeCell="V7" sqref="V7"/>
      <selection pane="bottomLeft" activeCell="V7" sqref="V7"/>
      <selection pane="bottomRight" activeCell="J1" sqref="J1"/>
    </sheetView>
  </sheetViews>
  <sheetFormatPr defaultColWidth="11.77734375" defaultRowHeight="10.199999999999999"/>
  <cols>
    <col min="1" max="1" width="32.6640625" style="3" customWidth="1"/>
    <col min="2" max="2" width="8.77734375" style="1" customWidth="1"/>
    <col min="3" max="3" width="9.33203125" style="1" customWidth="1"/>
    <col min="4" max="4" width="10" style="1" customWidth="1"/>
    <col min="5" max="5" width="13.44140625" style="1" customWidth="1"/>
    <col min="6" max="6" width="12.44140625" style="1" customWidth="1"/>
    <col min="7" max="7" width="8" style="1" customWidth="1"/>
    <col min="8" max="8" width="12.6640625" style="1" customWidth="1"/>
    <col min="9" max="9" width="8.44140625" style="1" customWidth="1"/>
    <col min="10" max="16384" width="11.77734375" style="1"/>
  </cols>
  <sheetData>
    <row r="1" spans="1:10" ht="11.25" customHeight="1">
      <c r="D1" s="166" t="s">
        <v>85</v>
      </c>
    </row>
    <row r="2" spans="1:10" ht="13.5" customHeight="1">
      <c r="D2" s="166" t="s">
        <v>84</v>
      </c>
      <c r="J2" s="5"/>
    </row>
    <row r="3" spans="1:10">
      <c r="A3" s="3" t="s">
        <v>8</v>
      </c>
      <c r="C3" s="3"/>
      <c r="D3" s="166" t="s">
        <v>83</v>
      </c>
    </row>
    <row r="4" spans="1:10">
      <c r="D4" s="180" t="str">
        <f>"DECEMBER 31, 2015"</f>
        <v>DECEMBER 31, 2015</v>
      </c>
    </row>
    <row r="5" spans="1:10">
      <c r="D5" s="166"/>
    </row>
    <row r="6" spans="1:10" ht="33.75" customHeight="1">
      <c r="A6" s="193" t="s">
        <v>81</v>
      </c>
      <c r="B6" s="194" t="s">
        <v>170</v>
      </c>
      <c r="C6" s="195" t="s">
        <v>87</v>
      </c>
      <c r="D6" s="193" t="s">
        <v>80</v>
      </c>
      <c r="E6" s="195" t="s">
        <v>79</v>
      </c>
      <c r="F6" s="196" t="s">
        <v>171</v>
      </c>
      <c r="G6" s="195" t="s">
        <v>82</v>
      </c>
      <c r="H6" s="196" t="s">
        <v>172</v>
      </c>
    </row>
    <row r="7" spans="1:10">
      <c r="A7" s="181" t="s">
        <v>262</v>
      </c>
      <c r="B7" s="155">
        <f t="shared" ref="B7:H7" si="0">B8+B80</f>
        <v>590038</v>
      </c>
      <c r="C7" s="155">
        <f t="shared" si="0"/>
        <v>122729</v>
      </c>
      <c r="D7" s="155">
        <f t="shared" si="0"/>
        <v>186786</v>
      </c>
      <c r="E7" s="155">
        <f t="shared" si="0"/>
        <v>116291</v>
      </c>
      <c r="F7" s="155">
        <f t="shared" si="0"/>
        <v>158559</v>
      </c>
      <c r="G7" s="155">
        <f t="shared" si="0"/>
        <v>5673</v>
      </c>
      <c r="H7" s="226">
        <f t="shared" si="0"/>
        <v>102628</v>
      </c>
      <c r="I7" s="10"/>
    </row>
    <row r="8" spans="1:10">
      <c r="A8" s="181" t="s">
        <v>263</v>
      </c>
      <c r="B8" s="119">
        <f>(B9+B10+B17+B34+B43+B51+B59+B66)</f>
        <v>544342</v>
      </c>
      <c r="C8" s="119">
        <f t="shared" ref="C8" si="1">(C9+C10+C17+C34+C43+C51+C59+C66)</f>
        <v>111694</v>
      </c>
      <c r="D8" s="119">
        <f>(D9+D10+D17+D34+D43+D51+D59+D66)</f>
        <v>177447</v>
      </c>
      <c r="E8" s="119">
        <f>(E9+E10+E17+E34+E43+E51+E59+E66)</f>
        <v>99446</v>
      </c>
      <c r="F8" s="119">
        <f>(F9+F10+F17+F34+F43+F51+F59+F66)</f>
        <v>150109</v>
      </c>
      <c r="G8" s="119">
        <f>(G9+G10+G17+G34+G43+G51+G59+G66)</f>
        <v>5646</v>
      </c>
      <c r="H8" s="223">
        <f>(H9+H10+H17+H34+H43+H51+H59+H66)</f>
        <v>99922</v>
      </c>
      <c r="I8" s="7"/>
    </row>
    <row r="9" spans="1:10">
      <c r="A9" s="181" t="s">
        <v>260</v>
      </c>
      <c r="B9" s="119">
        <f>SUM(C9:G9)</f>
        <v>7933</v>
      </c>
      <c r="C9" s="112">
        <v>1184</v>
      </c>
      <c r="D9" s="112">
        <v>2810</v>
      </c>
      <c r="E9" s="112">
        <v>1687</v>
      </c>
      <c r="F9" s="112">
        <v>2196</v>
      </c>
      <c r="G9" s="112">
        <v>56</v>
      </c>
      <c r="H9" s="229">
        <v>1395</v>
      </c>
    </row>
    <row r="10" spans="1:10">
      <c r="A10" s="181" t="s">
        <v>264</v>
      </c>
      <c r="B10" s="119">
        <f>SUM(B11:B16)</f>
        <v>41348</v>
      </c>
      <c r="C10" s="112">
        <f t="shared" ref="C10" si="2">SUM(C11:C16)</f>
        <v>8059</v>
      </c>
      <c r="D10" s="112">
        <f>SUM(D11:D16)</f>
        <v>14312</v>
      </c>
      <c r="E10" s="112">
        <f>SUM(E11:E16)</f>
        <v>7352</v>
      </c>
      <c r="F10" s="112">
        <f>SUM(F11:F16)</f>
        <v>11118</v>
      </c>
      <c r="G10" s="112">
        <f>SUM(G11:G16)</f>
        <v>507</v>
      </c>
      <c r="H10" s="229">
        <f>SUM(H11:H16)</f>
        <v>7584</v>
      </c>
    </row>
    <row r="11" spans="1:10">
      <c r="A11" s="234" t="s">
        <v>265</v>
      </c>
      <c r="B11" s="117">
        <f>SUM(C11:G11)</f>
        <v>5009</v>
      </c>
      <c r="C11" s="114">
        <v>983</v>
      </c>
      <c r="D11" s="114">
        <v>2212</v>
      </c>
      <c r="E11" s="114">
        <v>1001</v>
      </c>
      <c r="F11" s="114">
        <v>719</v>
      </c>
      <c r="G11" s="114">
        <v>94</v>
      </c>
      <c r="H11" s="225">
        <v>825</v>
      </c>
    </row>
    <row r="12" spans="1:10">
      <c r="A12" s="234" t="s">
        <v>270</v>
      </c>
      <c r="B12" s="117">
        <f>SUM(C12:G12)</f>
        <v>6813</v>
      </c>
      <c r="C12" s="114">
        <v>1299</v>
      </c>
      <c r="D12" s="114">
        <v>2754</v>
      </c>
      <c r="E12" s="114">
        <v>1330</v>
      </c>
      <c r="F12" s="114">
        <v>1351</v>
      </c>
      <c r="G12" s="114">
        <v>79</v>
      </c>
      <c r="H12" s="225">
        <v>1433</v>
      </c>
    </row>
    <row r="13" spans="1:10">
      <c r="A13" s="211" t="s">
        <v>266</v>
      </c>
      <c r="B13" s="117">
        <f t="shared" ref="B13" si="3">SUM(C13:G13)</f>
        <v>5585</v>
      </c>
      <c r="C13" s="114">
        <v>1060</v>
      </c>
      <c r="D13" s="114">
        <v>1547</v>
      </c>
      <c r="E13" s="114">
        <v>835</v>
      </c>
      <c r="F13" s="114">
        <v>2084</v>
      </c>
      <c r="G13" s="114">
        <v>59</v>
      </c>
      <c r="H13" s="225">
        <v>1060</v>
      </c>
    </row>
    <row r="14" spans="1:10">
      <c r="A14" s="234" t="s">
        <v>267</v>
      </c>
      <c r="B14" s="117">
        <f>SUM(C14:G14)</f>
        <v>8904</v>
      </c>
      <c r="C14" s="114">
        <v>1821</v>
      </c>
      <c r="D14" s="114">
        <v>3184</v>
      </c>
      <c r="E14" s="114">
        <v>1617</v>
      </c>
      <c r="F14" s="114">
        <v>2139</v>
      </c>
      <c r="G14" s="114">
        <v>143</v>
      </c>
      <c r="H14" s="225">
        <v>1626</v>
      </c>
    </row>
    <row r="15" spans="1:10">
      <c r="A15" s="234" t="s">
        <v>268</v>
      </c>
      <c r="B15" s="117">
        <f>SUM(C15:G15)</f>
        <v>3550</v>
      </c>
      <c r="C15" s="114">
        <v>833</v>
      </c>
      <c r="D15" s="114">
        <v>1383</v>
      </c>
      <c r="E15" s="114">
        <v>686</v>
      </c>
      <c r="F15" s="114">
        <v>616</v>
      </c>
      <c r="G15" s="114">
        <v>32</v>
      </c>
      <c r="H15" s="225">
        <v>509</v>
      </c>
    </row>
    <row r="16" spans="1:10">
      <c r="A16" s="211" t="s">
        <v>269</v>
      </c>
      <c r="B16" s="117">
        <f t="shared" ref="B16" si="4">SUM(C16:G16)</f>
        <v>11487</v>
      </c>
      <c r="C16" s="114">
        <v>2063</v>
      </c>
      <c r="D16" s="114">
        <v>3232</v>
      </c>
      <c r="E16" s="114">
        <v>1883</v>
      </c>
      <c r="F16" s="114">
        <v>4209</v>
      </c>
      <c r="G16" s="114">
        <v>100</v>
      </c>
      <c r="H16" s="225">
        <v>2131</v>
      </c>
    </row>
    <row r="17" spans="1:9">
      <c r="A17" s="181" t="s">
        <v>261</v>
      </c>
      <c r="B17" s="119">
        <f>SUM(B18:B33)</f>
        <v>99180</v>
      </c>
      <c r="C17" s="119">
        <f t="shared" ref="C17:H17" si="5">SUM(C18:C33)</f>
        <v>21038</v>
      </c>
      <c r="D17" s="119">
        <f t="shared" si="5"/>
        <v>33674</v>
      </c>
      <c r="E17" s="119">
        <f t="shared" si="5"/>
        <v>17187</v>
      </c>
      <c r="F17" s="119">
        <f t="shared" si="5"/>
        <v>26258</v>
      </c>
      <c r="G17" s="119">
        <f>SUM(G18:G33)</f>
        <v>1023</v>
      </c>
      <c r="H17" s="223">
        <f t="shared" si="5"/>
        <v>17859</v>
      </c>
      <c r="I17" s="10"/>
    </row>
    <row r="18" spans="1:9" ht="12">
      <c r="A18" s="234" t="s">
        <v>305</v>
      </c>
      <c r="B18" s="117">
        <f t="shared" ref="B18" si="6">SUM(C18:G18)</f>
        <v>330</v>
      </c>
      <c r="C18" s="117">
        <v>76</v>
      </c>
      <c r="D18" s="117">
        <v>69</v>
      </c>
      <c r="E18" s="117">
        <v>101</v>
      </c>
      <c r="F18" s="117">
        <v>82</v>
      </c>
      <c r="G18" s="117">
        <v>2</v>
      </c>
      <c r="H18" s="224">
        <v>84</v>
      </c>
      <c r="I18" s="10"/>
    </row>
    <row r="19" spans="1:9">
      <c r="A19" s="211" t="s">
        <v>278</v>
      </c>
      <c r="B19" s="117">
        <f t="shared" ref="B19:B33" si="7">SUM(C19:G19)</f>
        <v>4903</v>
      </c>
      <c r="C19" s="117">
        <v>881</v>
      </c>
      <c r="D19" s="117">
        <v>1794</v>
      </c>
      <c r="E19" s="117">
        <v>788</v>
      </c>
      <c r="F19" s="117">
        <v>1414</v>
      </c>
      <c r="G19" s="117">
        <v>26</v>
      </c>
      <c r="H19" s="224">
        <v>848</v>
      </c>
    </row>
    <row r="20" spans="1:9">
      <c r="A20" s="234" t="s">
        <v>271</v>
      </c>
      <c r="B20" s="117">
        <f t="shared" si="7"/>
        <v>1317</v>
      </c>
      <c r="C20" s="114">
        <v>312</v>
      </c>
      <c r="D20" s="114">
        <v>380</v>
      </c>
      <c r="E20" s="114">
        <v>206</v>
      </c>
      <c r="F20" s="114">
        <v>407</v>
      </c>
      <c r="G20" s="114">
        <v>12</v>
      </c>
      <c r="H20" s="225">
        <v>267</v>
      </c>
    </row>
    <row r="21" spans="1:9">
      <c r="A21" s="234" t="s">
        <v>306</v>
      </c>
      <c r="B21" s="117">
        <f t="shared" si="7"/>
        <v>567</v>
      </c>
      <c r="C21" s="114">
        <v>139</v>
      </c>
      <c r="D21" s="114">
        <v>233</v>
      </c>
      <c r="E21" s="114">
        <v>87</v>
      </c>
      <c r="F21" s="114">
        <v>102</v>
      </c>
      <c r="G21" s="114">
        <v>6</v>
      </c>
      <c r="H21" s="225">
        <v>94</v>
      </c>
    </row>
    <row r="22" spans="1:9">
      <c r="A22" s="211" t="s">
        <v>272</v>
      </c>
      <c r="B22" s="117">
        <f t="shared" si="7"/>
        <v>2409</v>
      </c>
      <c r="C22" s="117">
        <v>472</v>
      </c>
      <c r="D22" s="117">
        <v>881</v>
      </c>
      <c r="E22" s="117">
        <v>468</v>
      </c>
      <c r="F22" s="117">
        <v>538</v>
      </c>
      <c r="G22" s="117">
        <v>50</v>
      </c>
      <c r="H22" s="224">
        <v>380</v>
      </c>
    </row>
    <row r="23" spans="1:9">
      <c r="A23" s="234" t="s">
        <v>273</v>
      </c>
      <c r="B23" s="117">
        <f t="shared" si="7"/>
        <v>7677</v>
      </c>
      <c r="C23" s="114">
        <v>2005</v>
      </c>
      <c r="D23" s="114">
        <v>2418</v>
      </c>
      <c r="E23" s="114">
        <v>1325</v>
      </c>
      <c r="F23" s="114">
        <v>1845</v>
      </c>
      <c r="G23" s="114">
        <v>84</v>
      </c>
      <c r="H23" s="225">
        <v>1361</v>
      </c>
    </row>
    <row r="24" spans="1:9">
      <c r="A24" s="211" t="s">
        <v>274</v>
      </c>
      <c r="B24" s="117">
        <f t="shared" si="7"/>
        <v>7680</v>
      </c>
      <c r="C24" s="114">
        <v>1758</v>
      </c>
      <c r="D24" s="114">
        <v>3010</v>
      </c>
      <c r="E24" s="114">
        <v>1287</v>
      </c>
      <c r="F24" s="114">
        <v>1562</v>
      </c>
      <c r="G24" s="114">
        <v>63</v>
      </c>
      <c r="H24" s="225">
        <v>1220</v>
      </c>
    </row>
    <row r="25" spans="1:9">
      <c r="A25" s="211" t="s">
        <v>307</v>
      </c>
      <c r="B25" s="117">
        <f t="shared" si="7"/>
        <v>3579</v>
      </c>
      <c r="C25" s="114">
        <v>506</v>
      </c>
      <c r="D25" s="114">
        <v>1092</v>
      </c>
      <c r="E25" s="114">
        <v>576</v>
      </c>
      <c r="F25" s="114">
        <v>1357</v>
      </c>
      <c r="G25" s="114">
        <v>48</v>
      </c>
      <c r="H25" s="225">
        <v>713</v>
      </c>
    </row>
    <row r="26" spans="1:9">
      <c r="A26" s="234" t="s">
        <v>308</v>
      </c>
      <c r="B26" s="117">
        <f t="shared" si="7"/>
        <v>8630</v>
      </c>
      <c r="C26" s="114">
        <v>1827</v>
      </c>
      <c r="D26" s="114">
        <v>2968</v>
      </c>
      <c r="E26" s="114">
        <v>1442</v>
      </c>
      <c r="F26" s="114">
        <v>2348</v>
      </c>
      <c r="G26" s="114">
        <v>45</v>
      </c>
      <c r="H26" s="225">
        <v>1609</v>
      </c>
    </row>
    <row r="27" spans="1:9">
      <c r="A27" s="234" t="s">
        <v>309</v>
      </c>
      <c r="B27" s="117">
        <f t="shared" si="7"/>
        <v>15744</v>
      </c>
      <c r="C27" s="114">
        <v>4143</v>
      </c>
      <c r="D27" s="114">
        <v>5588</v>
      </c>
      <c r="E27" s="114">
        <v>2790</v>
      </c>
      <c r="F27" s="114">
        <v>3083</v>
      </c>
      <c r="G27" s="114">
        <v>140</v>
      </c>
      <c r="H27" s="225">
        <v>2622</v>
      </c>
    </row>
    <row r="28" spans="1:9">
      <c r="A28" s="211" t="s">
        <v>310</v>
      </c>
      <c r="B28" s="117">
        <f t="shared" ref="B28" si="8">SUM(C28:G28)</f>
        <v>13771</v>
      </c>
      <c r="C28" s="114">
        <v>2539</v>
      </c>
      <c r="D28" s="114">
        <v>4542</v>
      </c>
      <c r="E28" s="114">
        <v>2216</v>
      </c>
      <c r="F28" s="114">
        <v>4335</v>
      </c>
      <c r="G28" s="114">
        <v>139</v>
      </c>
      <c r="H28" s="225">
        <v>2532</v>
      </c>
    </row>
    <row r="29" spans="1:9">
      <c r="A29" s="234" t="s">
        <v>275</v>
      </c>
      <c r="B29" s="117">
        <f t="shared" si="7"/>
        <v>14772</v>
      </c>
      <c r="C29" s="114">
        <v>2813</v>
      </c>
      <c r="D29" s="114">
        <v>5103</v>
      </c>
      <c r="E29" s="114">
        <v>2507</v>
      </c>
      <c r="F29" s="114">
        <v>4147</v>
      </c>
      <c r="G29" s="114">
        <v>202</v>
      </c>
      <c r="H29" s="225">
        <v>2739</v>
      </c>
    </row>
    <row r="30" spans="1:9">
      <c r="A30" s="211" t="s">
        <v>311</v>
      </c>
      <c r="B30" s="117">
        <f t="shared" si="7"/>
        <v>936</v>
      </c>
      <c r="C30" s="114">
        <v>199</v>
      </c>
      <c r="D30" s="114">
        <v>345</v>
      </c>
      <c r="E30" s="114">
        <v>154</v>
      </c>
      <c r="F30" s="114">
        <v>231</v>
      </c>
      <c r="G30" s="114">
        <v>7</v>
      </c>
      <c r="H30" s="225">
        <v>145</v>
      </c>
    </row>
    <row r="31" spans="1:9">
      <c r="A31" s="211" t="s">
        <v>276</v>
      </c>
      <c r="B31" s="117">
        <f t="shared" si="7"/>
        <v>1229</v>
      </c>
      <c r="C31" s="114">
        <v>216</v>
      </c>
      <c r="D31" s="114">
        <v>502</v>
      </c>
      <c r="E31" s="114">
        <v>252</v>
      </c>
      <c r="F31" s="114">
        <v>250</v>
      </c>
      <c r="G31" s="114">
        <v>9</v>
      </c>
      <c r="H31" s="225">
        <v>186</v>
      </c>
    </row>
    <row r="32" spans="1:9">
      <c r="A32" s="234" t="s">
        <v>277</v>
      </c>
      <c r="B32" s="117">
        <f t="shared" si="7"/>
        <v>13961</v>
      </c>
      <c r="C32" s="114">
        <v>2753</v>
      </c>
      <c r="D32" s="114">
        <v>4124</v>
      </c>
      <c r="E32" s="114">
        <v>2671</v>
      </c>
      <c r="F32" s="114">
        <v>4261</v>
      </c>
      <c r="G32" s="114">
        <v>152</v>
      </c>
      <c r="H32" s="225">
        <v>2778</v>
      </c>
    </row>
    <row r="33" spans="1:9">
      <c r="A33" s="211" t="s">
        <v>331</v>
      </c>
      <c r="B33" s="117">
        <f t="shared" si="7"/>
        <v>1675</v>
      </c>
      <c r="C33" s="114">
        <v>399</v>
      </c>
      <c r="D33" s="114">
        <v>625</v>
      </c>
      <c r="E33" s="114">
        <v>317</v>
      </c>
      <c r="F33" s="114">
        <v>296</v>
      </c>
      <c r="G33" s="114">
        <v>38</v>
      </c>
      <c r="H33" s="225">
        <v>281</v>
      </c>
    </row>
    <row r="34" spans="1:9">
      <c r="A34" s="27" t="s">
        <v>312</v>
      </c>
      <c r="B34" s="119">
        <f>SUM(B35:B42)</f>
        <v>80411</v>
      </c>
      <c r="C34" s="112">
        <f t="shared" ref="C34:H34" si="9">SUM(C35:C42)</f>
        <v>15083</v>
      </c>
      <c r="D34" s="112">
        <f t="shared" si="9"/>
        <v>28969</v>
      </c>
      <c r="E34" s="112">
        <f t="shared" si="9"/>
        <v>14133</v>
      </c>
      <c r="F34" s="112">
        <f t="shared" si="9"/>
        <v>20886</v>
      </c>
      <c r="G34" s="112">
        <f t="shared" si="9"/>
        <v>1340</v>
      </c>
      <c r="H34" s="229">
        <f t="shared" si="9"/>
        <v>15510</v>
      </c>
    </row>
    <row r="35" spans="1:9">
      <c r="A35" s="211" t="s">
        <v>284</v>
      </c>
      <c r="B35" s="117">
        <f t="shared" ref="B35:B42" si="10">SUM(C35:G35)</f>
        <v>15997</v>
      </c>
      <c r="C35" s="114">
        <v>3043</v>
      </c>
      <c r="D35" s="114">
        <v>5364</v>
      </c>
      <c r="E35" s="114">
        <v>2564</v>
      </c>
      <c r="F35" s="114">
        <v>4760</v>
      </c>
      <c r="G35" s="114">
        <v>266</v>
      </c>
      <c r="H35" s="225">
        <v>3346</v>
      </c>
    </row>
    <row r="36" spans="1:9">
      <c r="A36" s="211" t="s">
        <v>279</v>
      </c>
      <c r="B36" s="117">
        <f t="shared" si="10"/>
        <v>9342</v>
      </c>
      <c r="C36" s="114">
        <v>1782</v>
      </c>
      <c r="D36" s="114">
        <v>3469</v>
      </c>
      <c r="E36" s="114">
        <v>1611</v>
      </c>
      <c r="F36" s="114">
        <v>2279</v>
      </c>
      <c r="G36" s="114">
        <v>201</v>
      </c>
      <c r="H36" s="225">
        <v>1679</v>
      </c>
    </row>
    <row r="37" spans="1:9">
      <c r="A37" s="211" t="s">
        <v>280</v>
      </c>
      <c r="B37" s="117">
        <f t="shared" si="10"/>
        <v>13505</v>
      </c>
      <c r="C37" s="114">
        <v>2574</v>
      </c>
      <c r="D37" s="114">
        <v>5085</v>
      </c>
      <c r="E37" s="114">
        <v>2407</v>
      </c>
      <c r="F37" s="114">
        <v>3234</v>
      </c>
      <c r="G37" s="114">
        <v>205</v>
      </c>
      <c r="H37" s="225">
        <v>2463</v>
      </c>
    </row>
    <row r="38" spans="1:9">
      <c r="A38" s="211" t="s">
        <v>281</v>
      </c>
      <c r="B38" s="117">
        <f t="shared" si="10"/>
        <v>12165</v>
      </c>
      <c r="C38" s="114">
        <v>2080</v>
      </c>
      <c r="D38" s="114">
        <v>4149</v>
      </c>
      <c r="E38" s="114">
        <v>2017</v>
      </c>
      <c r="F38" s="114">
        <v>3820</v>
      </c>
      <c r="G38" s="114">
        <v>99</v>
      </c>
      <c r="H38" s="225">
        <v>2551</v>
      </c>
    </row>
    <row r="39" spans="1:9">
      <c r="A39" s="211" t="s">
        <v>330</v>
      </c>
      <c r="B39" s="117">
        <f t="shared" si="10"/>
        <v>3502</v>
      </c>
      <c r="C39" s="114">
        <v>820</v>
      </c>
      <c r="D39" s="114">
        <v>1111</v>
      </c>
      <c r="E39" s="114">
        <v>1256</v>
      </c>
      <c r="F39" s="114">
        <v>300</v>
      </c>
      <c r="G39" s="114">
        <v>15</v>
      </c>
      <c r="H39" s="225">
        <v>495</v>
      </c>
    </row>
    <row r="40" spans="1:9">
      <c r="A40" s="211" t="s">
        <v>282</v>
      </c>
      <c r="B40" s="117">
        <f t="shared" si="10"/>
        <v>14834</v>
      </c>
      <c r="C40" s="114">
        <v>2807</v>
      </c>
      <c r="D40" s="114">
        <v>5310</v>
      </c>
      <c r="E40" s="114">
        <v>2438</v>
      </c>
      <c r="F40" s="114">
        <v>4017</v>
      </c>
      <c r="G40" s="114">
        <v>262</v>
      </c>
      <c r="H40" s="225">
        <v>2952</v>
      </c>
    </row>
    <row r="41" spans="1:9">
      <c r="A41" s="211" t="s">
        <v>313</v>
      </c>
      <c r="B41" s="117">
        <f t="shared" si="10"/>
        <v>2185</v>
      </c>
      <c r="C41" s="114">
        <v>388</v>
      </c>
      <c r="D41" s="114">
        <v>847</v>
      </c>
      <c r="E41" s="114">
        <v>495</v>
      </c>
      <c r="F41" s="114">
        <v>403</v>
      </c>
      <c r="G41" s="114">
        <v>52</v>
      </c>
      <c r="H41" s="225">
        <v>429</v>
      </c>
    </row>
    <row r="42" spans="1:9">
      <c r="A42" s="211" t="s">
        <v>283</v>
      </c>
      <c r="B42" s="117">
        <f t="shared" si="10"/>
        <v>8881</v>
      </c>
      <c r="C42" s="114">
        <v>1589</v>
      </c>
      <c r="D42" s="114">
        <v>3634</v>
      </c>
      <c r="E42" s="114">
        <v>1345</v>
      </c>
      <c r="F42" s="114">
        <v>2073</v>
      </c>
      <c r="G42" s="114">
        <v>240</v>
      </c>
      <c r="H42" s="225">
        <v>1595</v>
      </c>
    </row>
    <row r="43" spans="1:9">
      <c r="A43" s="27" t="s">
        <v>314</v>
      </c>
      <c r="B43" s="119">
        <f>SUM(B44:B50)</f>
        <v>63607</v>
      </c>
      <c r="C43" s="112">
        <f t="shared" ref="C43:H43" si="11">SUM(C44:C50)</f>
        <v>12046</v>
      </c>
      <c r="D43" s="112">
        <f t="shared" si="11"/>
        <v>21025</v>
      </c>
      <c r="E43" s="112">
        <f t="shared" si="11"/>
        <v>12091</v>
      </c>
      <c r="F43" s="112">
        <f t="shared" si="11"/>
        <v>17857</v>
      </c>
      <c r="G43" s="112">
        <f t="shared" si="11"/>
        <v>588</v>
      </c>
      <c r="H43" s="229">
        <f t="shared" si="11"/>
        <v>12397</v>
      </c>
    </row>
    <row r="44" spans="1:9">
      <c r="A44" s="211" t="s">
        <v>291</v>
      </c>
      <c r="B44" s="117">
        <f t="shared" ref="B44:B50" si="12">SUM(C44:G44)</f>
        <v>17583</v>
      </c>
      <c r="C44" s="114">
        <v>3098</v>
      </c>
      <c r="D44" s="114">
        <v>5118</v>
      </c>
      <c r="E44" s="114">
        <v>3107</v>
      </c>
      <c r="F44" s="114">
        <v>6140</v>
      </c>
      <c r="G44" s="114">
        <v>120</v>
      </c>
      <c r="H44" s="225">
        <v>3668</v>
      </c>
    </row>
    <row r="45" spans="1:9">
      <c r="A45" s="211" t="s">
        <v>285</v>
      </c>
      <c r="B45" s="117">
        <f t="shared" si="12"/>
        <v>4850</v>
      </c>
      <c r="C45" s="114">
        <v>919</v>
      </c>
      <c r="D45" s="114">
        <v>1862</v>
      </c>
      <c r="E45" s="114">
        <v>1014</v>
      </c>
      <c r="F45" s="114">
        <v>977</v>
      </c>
      <c r="G45" s="114">
        <v>78</v>
      </c>
      <c r="H45" s="225">
        <v>883</v>
      </c>
    </row>
    <row r="46" spans="1:9">
      <c r="A46" s="211" t="s">
        <v>286</v>
      </c>
      <c r="B46" s="117">
        <f t="shared" si="12"/>
        <v>3678</v>
      </c>
      <c r="C46" s="114">
        <v>722</v>
      </c>
      <c r="D46" s="114">
        <v>1426</v>
      </c>
      <c r="E46" s="114">
        <v>878</v>
      </c>
      <c r="F46" s="114">
        <v>618</v>
      </c>
      <c r="G46" s="114">
        <v>34</v>
      </c>
      <c r="H46" s="225">
        <v>668</v>
      </c>
      <c r="I46" s="1" t="s">
        <v>8</v>
      </c>
    </row>
    <row r="47" spans="1:9">
      <c r="A47" s="211" t="s">
        <v>287</v>
      </c>
      <c r="B47" s="117">
        <f t="shared" si="12"/>
        <v>8693</v>
      </c>
      <c r="C47" s="114">
        <v>1671</v>
      </c>
      <c r="D47" s="114">
        <v>3506</v>
      </c>
      <c r="E47" s="114">
        <v>1932</v>
      </c>
      <c r="F47" s="114">
        <v>1502</v>
      </c>
      <c r="G47" s="114">
        <v>82</v>
      </c>
      <c r="H47" s="225">
        <v>1625</v>
      </c>
    </row>
    <row r="48" spans="1:9">
      <c r="A48" s="234" t="s">
        <v>288</v>
      </c>
      <c r="B48" s="117">
        <f t="shared" si="12"/>
        <v>8072</v>
      </c>
      <c r="C48" s="114">
        <v>1764</v>
      </c>
      <c r="D48" s="114">
        <v>2337</v>
      </c>
      <c r="E48" s="114">
        <v>1516</v>
      </c>
      <c r="F48" s="114">
        <v>2393</v>
      </c>
      <c r="G48" s="114">
        <v>62</v>
      </c>
      <c r="H48" s="225">
        <v>1642</v>
      </c>
    </row>
    <row r="49" spans="1:10">
      <c r="A49" s="211" t="s">
        <v>289</v>
      </c>
      <c r="B49" s="117">
        <f t="shared" si="12"/>
        <v>18888</v>
      </c>
      <c r="C49" s="114">
        <v>3492</v>
      </c>
      <c r="D49" s="114">
        <v>6010</v>
      </c>
      <c r="E49" s="114">
        <v>3271</v>
      </c>
      <c r="F49" s="114">
        <v>5923</v>
      </c>
      <c r="G49" s="114">
        <v>192</v>
      </c>
      <c r="H49" s="225">
        <v>3619</v>
      </c>
    </row>
    <row r="50" spans="1:10">
      <c r="A50" s="211" t="s">
        <v>290</v>
      </c>
      <c r="B50" s="117">
        <f t="shared" si="12"/>
        <v>1843</v>
      </c>
      <c r="C50" s="114">
        <v>380</v>
      </c>
      <c r="D50" s="114">
        <v>766</v>
      </c>
      <c r="E50" s="114">
        <v>373</v>
      </c>
      <c r="F50" s="114">
        <v>304</v>
      </c>
      <c r="G50" s="114">
        <v>20</v>
      </c>
      <c r="H50" s="225">
        <v>292</v>
      </c>
    </row>
    <row r="51" spans="1:10">
      <c r="A51" s="27" t="s">
        <v>315</v>
      </c>
      <c r="B51" s="119">
        <f t="shared" ref="B51:H51" si="13">SUM(B52:B58)</f>
        <v>87509</v>
      </c>
      <c r="C51" s="119">
        <f t="shared" si="13"/>
        <v>19458</v>
      </c>
      <c r="D51" s="119">
        <f t="shared" si="13"/>
        <v>23163</v>
      </c>
      <c r="E51" s="119">
        <f t="shared" si="13"/>
        <v>15671</v>
      </c>
      <c r="F51" s="119">
        <f t="shared" si="13"/>
        <v>28383</v>
      </c>
      <c r="G51" s="119">
        <f t="shared" si="13"/>
        <v>834</v>
      </c>
      <c r="H51" s="223">
        <f t="shared" si="13"/>
        <v>16126</v>
      </c>
      <c r="I51" s="10"/>
      <c r="J51" s="10"/>
    </row>
    <row r="52" spans="1:10" ht="12">
      <c r="A52" s="234" t="s">
        <v>316</v>
      </c>
      <c r="B52" s="117">
        <f t="shared" ref="B52:B58" si="14">SUM(C52:G52)</f>
        <v>22</v>
      </c>
      <c r="C52" s="114">
        <v>2</v>
      </c>
      <c r="D52" s="114">
        <v>4</v>
      </c>
      <c r="E52" s="114">
        <v>5</v>
      </c>
      <c r="F52" s="114">
        <v>11</v>
      </c>
      <c r="G52" s="114">
        <v>0</v>
      </c>
      <c r="H52" s="225">
        <v>8</v>
      </c>
    </row>
    <row r="53" spans="1:10">
      <c r="A53" s="211" t="s">
        <v>259</v>
      </c>
      <c r="B53" s="117">
        <f t="shared" ref="B53" si="15">SUM(C53:G53)</f>
        <v>7118</v>
      </c>
      <c r="C53" s="114">
        <v>1501</v>
      </c>
      <c r="D53" s="114">
        <v>2266</v>
      </c>
      <c r="E53" s="114">
        <v>1888</v>
      </c>
      <c r="F53" s="114">
        <v>1392</v>
      </c>
      <c r="G53" s="114">
        <v>71</v>
      </c>
      <c r="H53" s="225">
        <v>1499</v>
      </c>
    </row>
    <row r="54" spans="1:10">
      <c r="A54" s="211" t="s">
        <v>293</v>
      </c>
      <c r="B54" s="117">
        <f t="shared" si="14"/>
        <v>54254</v>
      </c>
      <c r="C54" s="114">
        <v>13177</v>
      </c>
      <c r="D54" s="114">
        <v>13552</v>
      </c>
      <c r="E54" s="114">
        <v>9797</v>
      </c>
      <c r="F54" s="114">
        <v>17222</v>
      </c>
      <c r="G54" s="114">
        <v>506</v>
      </c>
      <c r="H54" s="225">
        <v>9904</v>
      </c>
    </row>
    <row r="55" spans="1:10">
      <c r="A55" s="211" t="s">
        <v>292</v>
      </c>
      <c r="B55" s="117">
        <f t="shared" si="14"/>
        <v>17913</v>
      </c>
      <c r="C55" s="114">
        <v>3048</v>
      </c>
      <c r="D55" s="114">
        <v>4795</v>
      </c>
      <c r="E55" s="114">
        <v>2538</v>
      </c>
      <c r="F55" s="114">
        <v>7389</v>
      </c>
      <c r="G55" s="114">
        <v>143</v>
      </c>
      <c r="H55" s="225">
        <v>3345</v>
      </c>
    </row>
    <row r="56" spans="1:10">
      <c r="A56" s="211" t="s">
        <v>317</v>
      </c>
      <c r="B56" s="117">
        <f t="shared" si="14"/>
        <v>1564</v>
      </c>
      <c r="C56" s="114">
        <v>579</v>
      </c>
      <c r="D56" s="114">
        <v>340</v>
      </c>
      <c r="E56" s="114">
        <v>235</v>
      </c>
      <c r="F56" s="114">
        <v>359</v>
      </c>
      <c r="G56" s="114">
        <v>51</v>
      </c>
      <c r="H56" s="225">
        <v>226</v>
      </c>
    </row>
    <row r="57" spans="1:10">
      <c r="A57" s="211" t="s">
        <v>318</v>
      </c>
      <c r="B57" s="117">
        <f t="shared" si="14"/>
        <v>6463</v>
      </c>
      <c r="C57" s="114">
        <v>1112</v>
      </c>
      <c r="D57" s="114">
        <v>2149</v>
      </c>
      <c r="E57" s="114">
        <v>1177</v>
      </c>
      <c r="F57" s="114">
        <v>1963</v>
      </c>
      <c r="G57" s="114">
        <v>62</v>
      </c>
      <c r="H57" s="225">
        <v>1119</v>
      </c>
    </row>
    <row r="58" spans="1:10">
      <c r="A58" s="211" t="s">
        <v>319</v>
      </c>
      <c r="B58" s="117">
        <f t="shared" si="14"/>
        <v>175</v>
      </c>
      <c r="C58" s="114">
        <v>39</v>
      </c>
      <c r="D58" s="114">
        <v>57</v>
      </c>
      <c r="E58" s="114">
        <v>31</v>
      </c>
      <c r="F58" s="114">
        <v>47</v>
      </c>
      <c r="G58" s="114">
        <v>1</v>
      </c>
      <c r="H58" s="225">
        <v>25</v>
      </c>
    </row>
    <row r="59" spans="1:10">
      <c r="A59" s="27" t="s">
        <v>320</v>
      </c>
      <c r="B59" s="119">
        <f>SUM(B60:B65)</f>
        <v>76292</v>
      </c>
      <c r="C59" s="112">
        <f t="shared" ref="C59:H59" si="16">SUM(C60:C65)</f>
        <v>16183</v>
      </c>
      <c r="D59" s="112">
        <f t="shared" si="16"/>
        <v>23303</v>
      </c>
      <c r="E59" s="112">
        <f t="shared" si="16"/>
        <v>14287</v>
      </c>
      <c r="F59" s="112">
        <f t="shared" si="16"/>
        <v>21864</v>
      </c>
      <c r="G59" s="112">
        <f t="shared" si="16"/>
        <v>655</v>
      </c>
      <c r="H59" s="229">
        <f t="shared" si="16"/>
        <v>13236</v>
      </c>
    </row>
    <row r="60" spans="1:10">
      <c r="A60" s="211" t="s">
        <v>298</v>
      </c>
      <c r="B60" s="117">
        <f>SUM(C60:G60)</f>
        <v>4917</v>
      </c>
      <c r="C60" s="114">
        <v>1091</v>
      </c>
      <c r="D60" s="114">
        <v>1713</v>
      </c>
      <c r="E60" s="114">
        <v>1132</v>
      </c>
      <c r="F60" s="114">
        <v>904</v>
      </c>
      <c r="G60" s="114">
        <v>77</v>
      </c>
      <c r="H60" s="225">
        <v>753</v>
      </c>
    </row>
    <row r="61" spans="1:10">
      <c r="A61" s="211" t="s">
        <v>294</v>
      </c>
      <c r="B61" s="117">
        <f>SUM(C61:G61)</f>
        <v>5579</v>
      </c>
      <c r="C61" s="114">
        <v>1214</v>
      </c>
      <c r="D61" s="114">
        <v>1795</v>
      </c>
      <c r="E61" s="114">
        <v>1296</v>
      </c>
      <c r="F61" s="114">
        <v>1211</v>
      </c>
      <c r="G61" s="114">
        <v>63</v>
      </c>
      <c r="H61" s="225">
        <v>918</v>
      </c>
    </row>
    <row r="62" spans="1:10">
      <c r="A62" s="211" t="s">
        <v>295</v>
      </c>
      <c r="B62" s="117">
        <f t="shared" ref="B62" si="17">SUM(C62:G62)</f>
        <v>4014</v>
      </c>
      <c r="C62" s="114">
        <v>1021</v>
      </c>
      <c r="D62" s="114">
        <v>1187</v>
      </c>
      <c r="E62" s="114">
        <v>823</v>
      </c>
      <c r="F62" s="114">
        <v>952</v>
      </c>
      <c r="G62" s="114">
        <v>31</v>
      </c>
      <c r="H62" s="225">
        <v>654</v>
      </c>
    </row>
    <row r="63" spans="1:10">
      <c r="A63" s="211" t="s">
        <v>321</v>
      </c>
      <c r="B63" s="117">
        <f>SUM(C63:G63)</f>
        <v>4430</v>
      </c>
      <c r="C63" s="114">
        <v>921</v>
      </c>
      <c r="D63" s="114">
        <v>1685</v>
      </c>
      <c r="E63" s="114">
        <v>1065</v>
      </c>
      <c r="F63" s="114">
        <v>693</v>
      </c>
      <c r="G63" s="114">
        <v>66</v>
      </c>
      <c r="H63" s="225">
        <v>639</v>
      </c>
    </row>
    <row r="64" spans="1:10">
      <c r="A64" s="211" t="s">
        <v>296</v>
      </c>
      <c r="B64" s="117">
        <f>SUM(C64:G64)</f>
        <v>7677</v>
      </c>
      <c r="C64" s="114">
        <v>1966</v>
      </c>
      <c r="D64" s="114">
        <v>2629</v>
      </c>
      <c r="E64" s="114">
        <v>1547</v>
      </c>
      <c r="F64" s="114">
        <v>1489</v>
      </c>
      <c r="G64" s="114">
        <v>46</v>
      </c>
      <c r="H64" s="225">
        <v>1315</v>
      </c>
    </row>
    <row r="65" spans="1:11">
      <c r="A65" s="211" t="s">
        <v>297</v>
      </c>
      <c r="B65" s="117">
        <f>SUM(C65:G65)</f>
        <v>49675</v>
      </c>
      <c r="C65" s="114">
        <v>9970</v>
      </c>
      <c r="D65" s="114">
        <v>14294</v>
      </c>
      <c r="E65" s="114">
        <v>8424</v>
      </c>
      <c r="F65" s="114">
        <v>16615</v>
      </c>
      <c r="G65" s="114">
        <v>372</v>
      </c>
      <c r="H65" s="225">
        <v>8957</v>
      </c>
    </row>
    <row r="66" spans="1:11">
      <c r="A66" s="27" t="s">
        <v>322</v>
      </c>
      <c r="B66" s="119">
        <f t="shared" ref="B66:H66" si="18">SUM(B67:B77)</f>
        <v>88062</v>
      </c>
      <c r="C66" s="119">
        <f t="shared" si="18"/>
        <v>18643</v>
      </c>
      <c r="D66" s="119">
        <f t="shared" si="18"/>
        <v>30191</v>
      </c>
      <c r="E66" s="119">
        <f t="shared" si="18"/>
        <v>17038</v>
      </c>
      <c r="F66" s="119">
        <f t="shared" si="18"/>
        <v>21547</v>
      </c>
      <c r="G66" s="119">
        <f t="shared" si="18"/>
        <v>643</v>
      </c>
      <c r="H66" s="223">
        <f t="shared" si="18"/>
        <v>15815</v>
      </c>
      <c r="I66" s="10"/>
      <c r="J66" s="10"/>
      <c r="K66" s="10"/>
    </row>
    <row r="67" spans="1:11">
      <c r="A67" s="211" t="s">
        <v>323</v>
      </c>
      <c r="B67" s="117">
        <f t="shared" ref="B67:B80" si="19">SUM(C67:G67)</f>
        <v>5</v>
      </c>
      <c r="C67" s="41">
        <v>0</v>
      </c>
      <c r="D67" s="41">
        <v>0</v>
      </c>
      <c r="E67" s="41">
        <v>2</v>
      </c>
      <c r="F67" s="41">
        <v>3</v>
      </c>
      <c r="G67" s="114">
        <v>0</v>
      </c>
      <c r="H67" s="225">
        <v>0</v>
      </c>
    </row>
    <row r="68" spans="1:11" ht="11.4">
      <c r="A68" s="234" t="s">
        <v>332</v>
      </c>
      <c r="B68" s="117">
        <f t="shared" ref="B68" si="20">SUM(C68:G68)</f>
        <v>511</v>
      </c>
      <c r="C68" s="41">
        <v>236</v>
      </c>
      <c r="D68" s="41">
        <v>89</v>
      </c>
      <c r="E68" s="41">
        <v>126</v>
      </c>
      <c r="F68" s="41">
        <v>58</v>
      </c>
      <c r="G68" s="114">
        <v>2</v>
      </c>
      <c r="H68" s="225">
        <v>73</v>
      </c>
    </row>
    <row r="69" spans="1:11">
      <c r="A69" s="211" t="s">
        <v>299</v>
      </c>
      <c r="B69" s="117">
        <f t="shared" si="19"/>
        <v>18325</v>
      </c>
      <c r="C69" s="178">
        <v>4103</v>
      </c>
      <c r="D69" s="114">
        <v>4941</v>
      </c>
      <c r="E69" s="114">
        <v>3591</v>
      </c>
      <c r="F69" s="114">
        <v>5543</v>
      </c>
      <c r="G69" s="114">
        <v>147</v>
      </c>
      <c r="H69" s="225">
        <v>3864</v>
      </c>
    </row>
    <row r="70" spans="1:11">
      <c r="A70" s="211" t="s">
        <v>300</v>
      </c>
      <c r="B70" s="117">
        <f t="shared" si="19"/>
        <v>58901</v>
      </c>
      <c r="C70" s="114">
        <v>12482</v>
      </c>
      <c r="D70" s="114">
        <v>22614</v>
      </c>
      <c r="E70" s="114">
        <v>11262</v>
      </c>
      <c r="F70" s="114">
        <v>12108</v>
      </c>
      <c r="G70" s="114">
        <v>435</v>
      </c>
      <c r="H70" s="225">
        <v>9670</v>
      </c>
    </row>
    <row r="71" spans="1:11">
      <c r="A71" s="211" t="s">
        <v>324</v>
      </c>
      <c r="B71" s="117">
        <f t="shared" ref="B71:B76" si="21">SUM(C71:G71)</f>
        <v>2</v>
      </c>
      <c r="C71" s="114">
        <v>0</v>
      </c>
      <c r="D71" s="114">
        <v>0</v>
      </c>
      <c r="E71" s="114">
        <v>2</v>
      </c>
      <c r="F71" s="114">
        <v>0</v>
      </c>
      <c r="G71" s="114">
        <v>0</v>
      </c>
      <c r="H71" s="225">
        <v>0</v>
      </c>
    </row>
    <row r="72" spans="1:11">
      <c r="A72" s="211" t="s">
        <v>301</v>
      </c>
      <c r="B72" s="117">
        <f t="shared" si="21"/>
        <v>199</v>
      </c>
      <c r="C72" s="114">
        <v>20</v>
      </c>
      <c r="D72" s="114">
        <v>20</v>
      </c>
      <c r="E72" s="114">
        <v>22</v>
      </c>
      <c r="F72" s="114">
        <v>137</v>
      </c>
      <c r="G72" s="114">
        <v>0</v>
      </c>
      <c r="H72" s="225">
        <v>50</v>
      </c>
    </row>
    <row r="73" spans="1:11">
      <c r="A73" s="211" t="s">
        <v>302</v>
      </c>
      <c r="B73" s="117">
        <f t="shared" si="21"/>
        <v>3145</v>
      </c>
      <c r="C73" s="114">
        <v>638</v>
      </c>
      <c r="D73" s="114">
        <v>615</v>
      </c>
      <c r="E73" s="114">
        <v>694</v>
      </c>
      <c r="F73" s="114">
        <v>1187</v>
      </c>
      <c r="G73" s="114">
        <v>11</v>
      </c>
      <c r="H73" s="225">
        <v>698</v>
      </c>
    </row>
    <row r="74" spans="1:11">
      <c r="A74" s="211" t="s">
        <v>325</v>
      </c>
      <c r="B74" s="117">
        <f t="shared" si="21"/>
        <v>3</v>
      </c>
      <c r="C74" s="114">
        <v>0</v>
      </c>
      <c r="D74" s="114">
        <v>0</v>
      </c>
      <c r="E74" s="114">
        <v>1</v>
      </c>
      <c r="F74" s="114">
        <v>2</v>
      </c>
      <c r="G74" s="114">
        <v>0</v>
      </c>
      <c r="H74" s="225">
        <v>0</v>
      </c>
    </row>
    <row r="75" spans="1:11">
      <c r="A75" s="211" t="s">
        <v>303</v>
      </c>
      <c r="B75" s="117">
        <f t="shared" si="21"/>
        <v>6954</v>
      </c>
      <c r="C75" s="114">
        <v>1159</v>
      </c>
      <c r="D75" s="114">
        <v>1909</v>
      </c>
      <c r="E75" s="114">
        <v>1335</v>
      </c>
      <c r="F75" s="114">
        <v>2503</v>
      </c>
      <c r="G75" s="114">
        <v>48</v>
      </c>
      <c r="H75" s="225">
        <v>1455</v>
      </c>
    </row>
    <row r="76" spans="1:11">
      <c r="A76" s="211" t="s">
        <v>326</v>
      </c>
      <c r="B76" s="117">
        <f t="shared" si="21"/>
        <v>16</v>
      </c>
      <c r="C76" s="114">
        <v>5</v>
      </c>
      <c r="D76" s="114">
        <v>2</v>
      </c>
      <c r="E76" s="114">
        <v>3</v>
      </c>
      <c r="F76" s="114">
        <v>6</v>
      </c>
      <c r="G76" s="114">
        <v>0</v>
      </c>
      <c r="H76" s="225">
        <v>5</v>
      </c>
    </row>
    <row r="77" spans="1:11">
      <c r="A77" s="211" t="s">
        <v>304</v>
      </c>
      <c r="B77" s="117">
        <f t="shared" si="19"/>
        <v>1</v>
      </c>
      <c r="C77" s="114">
        <v>0</v>
      </c>
      <c r="D77" s="114">
        <v>1</v>
      </c>
      <c r="E77" s="114">
        <v>0</v>
      </c>
      <c r="F77" s="114">
        <v>0</v>
      </c>
      <c r="G77" s="114">
        <v>0</v>
      </c>
      <c r="H77" s="225">
        <v>0</v>
      </c>
    </row>
    <row r="78" spans="1:11">
      <c r="A78" s="27" t="s">
        <v>327</v>
      </c>
      <c r="B78" s="119">
        <f t="shared" si="19"/>
        <v>863</v>
      </c>
      <c r="C78" s="119">
        <v>314</v>
      </c>
      <c r="D78" s="119">
        <v>162</v>
      </c>
      <c r="E78" s="119">
        <v>232</v>
      </c>
      <c r="F78" s="119">
        <v>151</v>
      </c>
      <c r="G78" s="119">
        <v>4</v>
      </c>
      <c r="H78" s="223">
        <v>165</v>
      </c>
    </row>
    <row r="79" spans="1:11">
      <c r="A79" s="27" t="s">
        <v>328</v>
      </c>
      <c r="B79" s="119">
        <f t="shared" si="19"/>
        <v>22</v>
      </c>
      <c r="C79" s="119">
        <v>5</v>
      </c>
      <c r="D79" s="119">
        <v>3</v>
      </c>
      <c r="E79" s="119">
        <v>6</v>
      </c>
      <c r="F79" s="119">
        <v>8</v>
      </c>
      <c r="G79" s="119">
        <v>0</v>
      </c>
      <c r="H79" s="223">
        <v>5</v>
      </c>
    </row>
    <row r="80" spans="1:11" ht="10.5" customHeight="1">
      <c r="A80" s="182" t="s">
        <v>329</v>
      </c>
      <c r="B80" s="177">
        <f t="shared" si="19"/>
        <v>45696</v>
      </c>
      <c r="C80" s="109">
        <v>11035</v>
      </c>
      <c r="D80" s="109">
        <v>9339</v>
      </c>
      <c r="E80" s="109">
        <v>16845</v>
      </c>
      <c r="F80" s="109">
        <v>8450</v>
      </c>
      <c r="G80" s="109">
        <v>27</v>
      </c>
      <c r="H80" s="228">
        <v>2706</v>
      </c>
    </row>
    <row r="81" spans="1:8" ht="10.5" customHeight="1">
      <c r="A81" s="25"/>
      <c r="B81" s="111"/>
      <c r="C81" s="116"/>
      <c r="D81" s="116"/>
      <c r="E81" s="116"/>
      <c r="F81" s="116"/>
      <c r="G81" s="116"/>
      <c r="H81" s="176"/>
    </row>
    <row r="82" spans="1:8" s="4" customFormat="1">
      <c r="A82" s="3" t="s">
        <v>141</v>
      </c>
    </row>
    <row r="83" spans="1:8" s="4" customFormat="1">
      <c r="A83" s="190" t="s">
        <v>142</v>
      </c>
    </row>
    <row r="84" spans="1:8">
      <c r="A84" s="5" t="s">
        <v>78</v>
      </c>
    </row>
    <row r="85" spans="1:8">
      <c r="A85" s="5" t="s">
        <v>77</v>
      </c>
    </row>
    <row r="86" spans="1:8">
      <c r="A86" s="5" t="s">
        <v>117</v>
      </c>
    </row>
    <row r="87" spans="1:8">
      <c r="A87" s="3" t="s">
        <v>102</v>
      </c>
    </row>
    <row r="88" spans="1:8">
      <c r="A88" s="1" t="s">
        <v>86</v>
      </c>
    </row>
    <row r="92" spans="1:8" s="7" customFormat="1"/>
  </sheetData>
  <pageMargins left="0.5" right="0.18" top="1" bottom="1" header="0.5" footer="0.5"/>
  <pageSetup firstPageNumber="7" fitToHeight="2" orientation="portrait" useFirstPageNumber="1" r:id="rId1"/>
  <headerFooter alignWithMargins="0">
    <oddFooter>&amp;C&amp;P of 31</oddFooter>
  </headerFooter>
  <rowBreaks count="1" manualBreakCount="1">
    <brk id="50" max="7" man="1"/>
  </rowBreaks>
  <ignoredErrors>
    <ignoredError sqref="B9 B44:B50 B52:B58 B60:B65 C66:H66 B67:B80 B35:B42" formulaRange="1"/>
    <ignoredError sqref="B43 B51 B59 B66 B10:B34" formula="1" formulaRange="1"/>
    <ignoredError sqref="C10:H10 C34:H44 C59:H5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89"/>
  <sheetViews>
    <sheetView showGridLines="0" zoomScaleNormal="100" workbookViewId="0">
      <pane xSplit="1" ySplit="6" topLeftCell="B7" activePane="bottomRight" state="frozen"/>
      <selection activeCell="V7" sqref="V7"/>
      <selection pane="topRight" activeCell="V7" sqref="V7"/>
      <selection pane="bottomLeft" activeCell="V7" sqref="V7"/>
      <selection pane="bottomRight" activeCell="J1" sqref="J1"/>
    </sheetView>
  </sheetViews>
  <sheetFormatPr defaultColWidth="11.77734375" defaultRowHeight="10.199999999999999"/>
  <cols>
    <col min="1" max="1" width="32.33203125" style="3" customWidth="1"/>
    <col min="2" max="2" width="8" style="3" customWidth="1"/>
    <col min="3" max="3" width="9.44140625" style="3" customWidth="1"/>
    <col min="4" max="4" width="10" style="3" customWidth="1"/>
    <col min="5" max="5" width="14.109375" style="3" customWidth="1"/>
    <col min="6" max="6" width="12.44140625" style="3" customWidth="1"/>
    <col min="7" max="7" width="7.77734375" style="3" customWidth="1"/>
    <col min="8" max="8" width="12.109375" style="3" customWidth="1"/>
    <col min="9" max="9" width="9.6640625" style="3" customWidth="1"/>
    <col min="10" max="245" width="11.77734375" style="3" customWidth="1"/>
    <col min="246" max="16384" width="11.77734375" style="1"/>
  </cols>
  <sheetData>
    <row r="1" spans="1:245" s="3" customFormat="1">
      <c r="D1" s="166" t="s">
        <v>89</v>
      </c>
    </row>
    <row r="2" spans="1:245" s="3" customFormat="1" ht="13.5" customHeight="1">
      <c r="D2" s="166" t="s">
        <v>88</v>
      </c>
    </row>
    <row r="3" spans="1:245" s="3" customFormat="1">
      <c r="A3" s="136" t="s">
        <v>8</v>
      </c>
      <c r="D3" s="166" t="s">
        <v>83</v>
      </c>
    </row>
    <row r="4" spans="1:245">
      <c r="D4" s="180" t="str">
        <f>'Table 5'!D4</f>
        <v>DECEMBER 31, 2015</v>
      </c>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row>
    <row r="5" spans="1:245">
      <c r="D5" s="166"/>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row>
    <row r="6" spans="1:245" ht="33.75" customHeight="1">
      <c r="A6" s="193" t="s">
        <v>81</v>
      </c>
      <c r="B6" s="194" t="s">
        <v>170</v>
      </c>
      <c r="C6" s="195" t="s">
        <v>87</v>
      </c>
      <c r="D6" s="193" t="s">
        <v>80</v>
      </c>
      <c r="E6" s="195" t="s">
        <v>79</v>
      </c>
      <c r="F6" s="196" t="s">
        <v>171</v>
      </c>
      <c r="G6" s="195" t="s">
        <v>82</v>
      </c>
      <c r="H6" s="196" t="s">
        <v>172</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row>
    <row r="7" spans="1:245">
      <c r="A7" s="230" t="s">
        <v>262</v>
      </c>
      <c r="B7" s="155">
        <f t="shared" ref="B7:H7" si="0">SUM(B8+B80)</f>
        <v>39287</v>
      </c>
      <c r="C7" s="155">
        <f t="shared" si="0"/>
        <v>14580</v>
      </c>
      <c r="D7" s="155">
        <f t="shared" si="0"/>
        <v>11339</v>
      </c>
      <c r="E7" s="155">
        <f t="shared" si="0"/>
        <v>6587</v>
      </c>
      <c r="F7" s="155">
        <f t="shared" si="0"/>
        <v>6554</v>
      </c>
      <c r="G7" s="155">
        <f t="shared" si="0"/>
        <v>227</v>
      </c>
      <c r="H7" s="155">
        <f t="shared" si="0"/>
        <v>6669</v>
      </c>
      <c r="I7" s="11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row>
    <row r="8" spans="1:245">
      <c r="A8" s="230" t="s">
        <v>263</v>
      </c>
      <c r="B8" s="119">
        <f t="shared" ref="B8:H8" si="1">(B9+B10+B17+B34+B43+B51+B59+B66)</f>
        <v>36532</v>
      </c>
      <c r="C8" s="119">
        <f t="shared" si="1"/>
        <v>13587</v>
      </c>
      <c r="D8" s="119">
        <f t="shared" si="1"/>
        <v>10678</v>
      </c>
      <c r="E8" s="119">
        <f t="shared" si="1"/>
        <v>5672</v>
      </c>
      <c r="F8" s="119">
        <f t="shared" si="1"/>
        <v>6370</v>
      </c>
      <c r="G8" s="119">
        <f t="shared" si="1"/>
        <v>225</v>
      </c>
      <c r="H8" s="119">
        <f t="shared" si="1"/>
        <v>6512</v>
      </c>
      <c r="I8" s="11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row>
    <row r="9" spans="1:245">
      <c r="A9" s="230" t="s">
        <v>260</v>
      </c>
      <c r="B9" s="119">
        <f>SUM(C9:G9)</f>
        <v>727</v>
      </c>
      <c r="C9" s="112">
        <v>212</v>
      </c>
      <c r="D9" s="112">
        <v>256</v>
      </c>
      <c r="E9" s="112">
        <v>123</v>
      </c>
      <c r="F9" s="112">
        <v>134</v>
      </c>
      <c r="G9" s="112">
        <v>2</v>
      </c>
      <c r="H9" s="179">
        <v>121</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row>
    <row r="10" spans="1:245">
      <c r="A10" s="230" t="s">
        <v>264</v>
      </c>
      <c r="B10" s="119">
        <f>SUM(B11:B16)</f>
        <v>2417</v>
      </c>
      <c r="C10" s="112">
        <f>SUM(C11:C16)</f>
        <v>963</v>
      </c>
      <c r="D10" s="112">
        <f t="shared" ref="D10:H10" si="2">SUM(D11:D16)</f>
        <v>709</v>
      </c>
      <c r="E10" s="112">
        <f t="shared" si="2"/>
        <v>330</v>
      </c>
      <c r="F10" s="112">
        <f t="shared" si="2"/>
        <v>394</v>
      </c>
      <c r="G10" s="112">
        <f t="shared" si="2"/>
        <v>21</v>
      </c>
      <c r="H10" s="112">
        <f t="shared" si="2"/>
        <v>384</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row>
    <row r="11" spans="1:245">
      <c r="A11" s="234" t="s">
        <v>265</v>
      </c>
      <c r="B11" s="117">
        <f>SUM(C11:G11)</f>
        <v>279</v>
      </c>
      <c r="C11" s="114">
        <v>90</v>
      </c>
      <c r="D11" s="114">
        <v>120</v>
      </c>
      <c r="E11" s="114">
        <v>49</v>
      </c>
      <c r="F11" s="114">
        <v>18</v>
      </c>
      <c r="G11" s="114">
        <v>2</v>
      </c>
      <c r="H11" s="114">
        <v>36</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row>
    <row r="12" spans="1:245">
      <c r="A12" s="234" t="s">
        <v>270</v>
      </c>
      <c r="B12" s="117">
        <f>SUM(C12:G12)</f>
        <v>437</v>
      </c>
      <c r="C12" s="114">
        <v>174</v>
      </c>
      <c r="D12" s="114">
        <v>151</v>
      </c>
      <c r="E12" s="114">
        <v>56</v>
      </c>
      <c r="F12" s="114">
        <v>53</v>
      </c>
      <c r="G12" s="114">
        <v>3</v>
      </c>
      <c r="H12" s="114">
        <v>75</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row>
    <row r="13" spans="1:245">
      <c r="A13" s="211" t="s">
        <v>266</v>
      </c>
      <c r="B13" s="117">
        <f t="shared" ref="B13" si="3">SUM(C13:G13)</f>
        <v>331</v>
      </c>
      <c r="C13" s="114">
        <v>144</v>
      </c>
      <c r="D13" s="114">
        <v>69</v>
      </c>
      <c r="E13" s="114">
        <v>37</v>
      </c>
      <c r="F13" s="114">
        <v>78</v>
      </c>
      <c r="G13" s="114">
        <v>3</v>
      </c>
      <c r="H13" s="114">
        <v>54</v>
      </c>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row>
    <row r="14" spans="1:245">
      <c r="A14" s="234" t="s">
        <v>267</v>
      </c>
      <c r="B14" s="117">
        <f>SUM(C14:G14)</f>
        <v>531</v>
      </c>
      <c r="C14" s="114">
        <v>211</v>
      </c>
      <c r="D14" s="114">
        <v>158</v>
      </c>
      <c r="E14" s="114">
        <v>79</v>
      </c>
      <c r="F14" s="114">
        <v>74</v>
      </c>
      <c r="G14" s="114">
        <v>9</v>
      </c>
      <c r="H14" s="114">
        <v>89</v>
      </c>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row>
    <row r="15" spans="1:245">
      <c r="A15" s="234" t="s">
        <v>268</v>
      </c>
      <c r="B15" s="117">
        <f>SUM(C15:G15)</f>
        <v>176</v>
      </c>
      <c r="C15" s="114">
        <v>95</v>
      </c>
      <c r="D15" s="114">
        <v>48</v>
      </c>
      <c r="E15" s="114">
        <v>18</v>
      </c>
      <c r="F15" s="114">
        <v>15</v>
      </c>
      <c r="G15" s="114">
        <v>0</v>
      </c>
      <c r="H15" s="114">
        <v>20</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row>
    <row r="16" spans="1:245">
      <c r="A16" s="211" t="s">
        <v>269</v>
      </c>
      <c r="B16" s="117">
        <f>SUM(C16:G16)</f>
        <v>663</v>
      </c>
      <c r="C16" s="114">
        <v>249</v>
      </c>
      <c r="D16" s="114">
        <v>163</v>
      </c>
      <c r="E16" s="114">
        <v>91</v>
      </c>
      <c r="F16" s="114">
        <v>156</v>
      </c>
      <c r="G16" s="114">
        <v>4</v>
      </c>
      <c r="H16" s="114">
        <v>110</v>
      </c>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row>
    <row r="17" spans="1:245">
      <c r="A17" s="230" t="s">
        <v>261</v>
      </c>
      <c r="B17" s="119">
        <f>SUM(B18:B33)</f>
        <v>6652</v>
      </c>
      <c r="C17" s="119">
        <f>SUM(C18:C33)</f>
        <v>2576</v>
      </c>
      <c r="D17" s="119">
        <f t="shared" ref="D17:H17" si="4">SUM(D18:D33)</f>
        <v>1901</v>
      </c>
      <c r="E17" s="119">
        <f t="shared" si="4"/>
        <v>1001</v>
      </c>
      <c r="F17" s="119">
        <f t="shared" si="4"/>
        <v>1122</v>
      </c>
      <c r="G17" s="119">
        <f t="shared" si="4"/>
        <v>52</v>
      </c>
      <c r="H17" s="119">
        <f t="shared" si="4"/>
        <v>1134</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row>
    <row r="18" spans="1:245" ht="12">
      <c r="A18" s="234" t="s">
        <v>305</v>
      </c>
      <c r="B18" s="117">
        <f t="shared" ref="B18:B33" si="5">SUM(C18:G18)</f>
        <v>15</v>
      </c>
      <c r="C18" s="117">
        <v>7</v>
      </c>
      <c r="D18" s="117">
        <v>3</v>
      </c>
      <c r="E18" s="117">
        <v>2</v>
      </c>
      <c r="F18" s="117">
        <v>3</v>
      </c>
      <c r="G18" s="117">
        <v>0</v>
      </c>
      <c r="H18" s="117">
        <v>4</v>
      </c>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row>
    <row r="19" spans="1:245">
      <c r="A19" s="211" t="s">
        <v>278</v>
      </c>
      <c r="B19" s="117">
        <f t="shared" ref="B19" si="6">SUM(C19:G19)</f>
        <v>282</v>
      </c>
      <c r="C19" s="117">
        <v>87</v>
      </c>
      <c r="D19" s="117">
        <v>97</v>
      </c>
      <c r="E19" s="117">
        <v>47</v>
      </c>
      <c r="F19" s="117">
        <v>50</v>
      </c>
      <c r="G19" s="117">
        <v>1</v>
      </c>
      <c r="H19" s="117">
        <v>66</v>
      </c>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row>
    <row r="20" spans="1:245">
      <c r="A20" s="234" t="s">
        <v>271</v>
      </c>
      <c r="B20" s="117">
        <f t="shared" si="5"/>
        <v>85</v>
      </c>
      <c r="C20" s="114">
        <v>42</v>
      </c>
      <c r="D20" s="114">
        <v>18</v>
      </c>
      <c r="E20" s="114">
        <v>7</v>
      </c>
      <c r="F20" s="114">
        <v>17</v>
      </c>
      <c r="G20" s="114">
        <v>1</v>
      </c>
      <c r="H20" s="114">
        <v>11</v>
      </c>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row>
    <row r="21" spans="1:245">
      <c r="A21" s="234" t="s">
        <v>306</v>
      </c>
      <c r="B21" s="117">
        <f t="shared" si="5"/>
        <v>64</v>
      </c>
      <c r="C21" s="114">
        <v>23</v>
      </c>
      <c r="D21" s="114">
        <v>22</v>
      </c>
      <c r="E21" s="114">
        <v>12</v>
      </c>
      <c r="F21" s="114">
        <v>7</v>
      </c>
      <c r="G21" s="114">
        <v>0</v>
      </c>
      <c r="H21" s="114">
        <v>13</v>
      </c>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row>
    <row r="22" spans="1:245">
      <c r="A22" s="211" t="s">
        <v>272</v>
      </c>
      <c r="B22" s="117">
        <f t="shared" si="5"/>
        <v>160</v>
      </c>
      <c r="C22" s="117">
        <v>67</v>
      </c>
      <c r="D22" s="117">
        <v>43</v>
      </c>
      <c r="E22" s="117">
        <v>21</v>
      </c>
      <c r="F22" s="117">
        <v>29</v>
      </c>
      <c r="G22" s="117">
        <v>0</v>
      </c>
      <c r="H22" s="117">
        <v>32</v>
      </c>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row>
    <row r="23" spans="1:245">
      <c r="A23" s="234" t="s">
        <v>273</v>
      </c>
      <c r="B23" s="117">
        <f t="shared" si="5"/>
        <v>607</v>
      </c>
      <c r="C23" s="114">
        <v>288</v>
      </c>
      <c r="D23" s="114">
        <v>160</v>
      </c>
      <c r="E23" s="114">
        <v>84</v>
      </c>
      <c r="F23" s="114">
        <v>71</v>
      </c>
      <c r="G23" s="114">
        <v>4</v>
      </c>
      <c r="H23" s="114">
        <v>87</v>
      </c>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row>
    <row r="24" spans="1:245">
      <c r="A24" s="211" t="s">
        <v>274</v>
      </c>
      <c r="B24" s="117">
        <f t="shared" si="5"/>
        <v>561</v>
      </c>
      <c r="C24" s="114">
        <v>201</v>
      </c>
      <c r="D24" s="114">
        <v>191</v>
      </c>
      <c r="E24" s="114">
        <v>86</v>
      </c>
      <c r="F24" s="114">
        <v>73</v>
      </c>
      <c r="G24" s="114">
        <v>10</v>
      </c>
      <c r="H24" s="114">
        <v>82</v>
      </c>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row>
    <row r="25" spans="1:245">
      <c r="A25" s="211" t="s">
        <v>307</v>
      </c>
      <c r="B25" s="117">
        <f t="shared" si="5"/>
        <v>228</v>
      </c>
      <c r="C25" s="117">
        <v>63</v>
      </c>
      <c r="D25" s="117">
        <v>63</v>
      </c>
      <c r="E25" s="117">
        <v>49</v>
      </c>
      <c r="F25" s="117">
        <v>51</v>
      </c>
      <c r="G25" s="117">
        <v>2</v>
      </c>
      <c r="H25" s="117">
        <v>49</v>
      </c>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row>
    <row r="26" spans="1:245">
      <c r="A26" s="234" t="s">
        <v>308</v>
      </c>
      <c r="B26" s="117">
        <f t="shared" si="5"/>
        <v>565</v>
      </c>
      <c r="C26" s="114">
        <v>188</v>
      </c>
      <c r="D26" s="114">
        <v>156</v>
      </c>
      <c r="E26" s="114">
        <v>103</v>
      </c>
      <c r="F26" s="114">
        <v>116</v>
      </c>
      <c r="G26" s="114">
        <v>2</v>
      </c>
      <c r="H26" s="114">
        <v>101</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row>
    <row r="27" spans="1:245">
      <c r="A27" s="234" t="s">
        <v>309</v>
      </c>
      <c r="B27" s="117">
        <f t="shared" si="5"/>
        <v>1092</v>
      </c>
      <c r="C27" s="114">
        <v>499</v>
      </c>
      <c r="D27" s="114">
        <v>320</v>
      </c>
      <c r="E27" s="114">
        <v>131</v>
      </c>
      <c r="F27" s="114">
        <v>137</v>
      </c>
      <c r="G27" s="114">
        <v>5</v>
      </c>
      <c r="H27" s="114">
        <v>136</v>
      </c>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row>
    <row r="28" spans="1:245">
      <c r="A28" s="211" t="s">
        <v>310</v>
      </c>
      <c r="B28" s="117">
        <f t="shared" ref="B28" si="7">SUM(C28:G28)</f>
        <v>837</v>
      </c>
      <c r="C28" s="114">
        <v>316</v>
      </c>
      <c r="D28" s="114">
        <v>232</v>
      </c>
      <c r="E28" s="114">
        <v>121</v>
      </c>
      <c r="F28" s="114">
        <v>164</v>
      </c>
      <c r="G28" s="114">
        <v>4</v>
      </c>
      <c r="H28" s="114">
        <v>156</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row>
    <row r="29" spans="1:245">
      <c r="A29" s="234" t="s">
        <v>275</v>
      </c>
      <c r="B29" s="117">
        <f t="shared" si="5"/>
        <v>922</v>
      </c>
      <c r="C29" s="114">
        <v>328</v>
      </c>
      <c r="D29" s="114">
        <v>276</v>
      </c>
      <c r="E29" s="114">
        <v>151</v>
      </c>
      <c r="F29" s="114">
        <v>155</v>
      </c>
      <c r="G29" s="114">
        <v>12</v>
      </c>
      <c r="H29" s="114">
        <v>156</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row>
    <row r="30" spans="1:245">
      <c r="A30" s="211" t="s">
        <v>311</v>
      </c>
      <c r="B30" s="117">
        <f t="shared" si="5"/>
        <v>71</v>
      </c>
      <c r="C30" s="117">
        <v>29</v>
      </c>
      <c r="D30" s="117">
        <v>20</v>
      </c>
      <c r="E30" s="117">
        <v>6</v>
      </c>
      <c r="F30" s="117">
        <v>15</v>
      </c>
      <c r="G30" s="117">
        <v>1</v>
      </c>
      <c r="H30" s="117">
        <v>8</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row>
    <row r="31" spans="1:245">
      <c r="A31" s="211" t="s">
        <v>276</v>
      </c>
      <c r="B31" s="117">
        <f t="shared" si="5"/>
        <v>92</v>
      </c>
      <c r="C31" s="117">
        <v>26</v>
      </c>
      <c r="D31" s="117">
        <v>40</v>
      </c>
      <c r="E31" s="117">
        <v>9</v>
      </c>
      <c r="F31" s="117">
        <v>17</v>
      </c>
      <c r="G31" s="117">
        <v>0</v>
      </c>
      <c r="H31" s="117">
        <v>14</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row>
    <row r="32" spans="1:245">
      <c r="A32" s="234" t="s">
        <v>277</v>
      </c>
      <c r="B32" s="117">
        <f t="shared" si="5"/>
        <v>955</v>
      </c>
      <c r="C32" s="114">
        <v>357</v>
      </c>
      <c r="D32" s="114">
        <v>228</v>
      </c>
      <c r="E32" s="114">
        <v>158</v>
      </c>
      <c r="F32" s="114">
        <v>204</v>
      </c>
      <c r="G32" s="114">
        <v>8</v>
      </c>
      <c r="H32" s="114">
        <v>200</v>
      </c>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row>
    <row r="33" spans="1:245">
      <c r="A33" s="211" t="s">
        <v>331</v>
      </c>
      <c r="B33" s="117">
        <f t="shared" si="5"/>
        <v>116</v>
      </c>
      <c r="C33" s="114">
        <v>55</v>
      </c>
      <c r="D33" s="114">
        <v>32</v>
      </c>
      <c r="E33" s="114">
        <v>14</v>
      </c>
      <c r="F33" s="114">
        <v>13</v>
      </c>
      <c r="G33" s="114">
        <v>2</v>
      </c>
      <c r="H33" s="114">
        <v>19</v>
      </c>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row>
    <row r="34" spans="1:245">
      <c r="A34" s="222" t="s">
        <v>312</v>
      </c>
      <c r="B34" s="119">
        <f>SUM(B35:B42)</f>
        <v>5079</v>
      </c>
      <c r="C34" s="112">
        <f>SUM(C35:C42)</f>
        <v>1739</v>
      </c>
      <c r="D34" s="112">
        <f t="shared" ref="D34:H34" si="8">SUM(D35:D42)</f>
        <v>1582</v>
      </c>
      <c r="E34" s="112">
        <f t="shared" si="8"/>
        <v>791</v>
      </c>
      <c r="F34" s="112">
        <f t="shared" si="8"/>
        <v>928</v>
      </c>
      <c r="G34" s="112">
        <f t="shared" si="8"/>
        <v>39</v>
      </c>
      <c r="H34" s="112">
        <f t="shared" si="8"/>
        <v>1051</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row>
    <row r="35" spans="1:245">
      <c r="A35" s="211" t="s">
        <v>284</v>
      </c>
      <c r="B35" s="117">
        <f t="shared" ref="B35:B42" si="9">SUM(C35:G35)</f>
        <v>1049</v>
      </c>
      <c r="C35" s="114">
        <v>335</v>
      </c>
      <c r="D35" s="114">
        <v>289</v>
      </c>
      <c r="E35" s="114">
        <v>165</v>
      </c>
      <c r="F35" s="114">
        <v>255</v>
      </c>
      <c r="G35" s="114">
        <v>5</v>
      </c>
      <c r="H35" s="114">
        <v>258</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row>
    <row r="36" spans="1:245">
      <c r="A36" s="211" t="s">
        <v>279</v>
      </c>
      <c r="B36" s="117">
        <f t="shared" si="9"/>
        <v>545</v>
      </c>
      <c r="C36" s="114">
        <v>201</v>
      </c>
      <c r="D36" s="114">
        <v>180</v>
      </c>
      <c r="E36" s="114">
        <v>76</v>
      </c>
      <c r="F36" s="114">
        <v>82</v>
      </c>
      <c r="G36" s="114">
        <v>6</v>
      </c>
      <c r="H36" s="114">
        <v>93</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row>
    <row r="37" spans="1:245">
      <c r="A37" s="211" t="s">
        <v>280</v>
      </c>
      <c r="B37" s="117">
        <f t="shared" si="9"/>
        <v>880</v>
      </c>
      <c r="C37" s="114">
        <v>294</v>
      </c>
      <c r="D37" s="114">
        <v>305</v>
      </c>
      <c r="E37" s="114">
        <v>132</v>
      </c>
      <c r="F37" s="114">
        <v>143</v>
      </c>
      <c r="G37" s="114">
        <v>6</v>
      </c>
      <c r="H37" s="114">
        <v>144</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row>
    <row r="38" spans="1:245">
      <c r="A38" s="211" t="s">
        <v>281</v>
      </c>
      <c r="B38" s="117">
        <f t="shared" si="9"/>
        <v>779</v>
      </c>
      <c r="C38" s="114">
        <v>233</v>
      </c>
      <c r="D38" s="114">
        <v>231</v>
      </c>
      <c r="E38" s="114">
        <v>122</v>
      </c>
      <c r="F38" s="114">
        <v>191</v>
      </c>
      <c r="G38" s="114">
        <v>2</v>
      </c>
      <c r="H38" s="114">
        <v>207</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row>
    <row r="39" spans="1:245">
      <c r="A39" s="211" t="s">
        <v>330</v>
      </c>
      <c r="B39" s="117">
        <f t="shared" si="9"/>
        <v>160</v>
      </c>
      <c r="C39" s="114">
        <v>66</v>
      </c>
      <c r="D39" s="114">
        <v>42</v>
      </c>
      <c r="E39" s="114">
        <v>35</v>
      </c>
      <c r="F39" s="114">
        <v>17</v>
      </c>
      <c r="G39" s="114">
        <v>0</v>
      </c>
      <c r="H39" s="114">
        <v>37</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row>
    <row r="40" spans="1:245">
      <c r="A40" s="211" t="s">
        <v>282</v>
      </c>
      <c r="B40" s="117">
        <f t="shared" si="9"/>
        <v>924</v>
      </c>
      <c r="C40" s="114">
        <v>324</v>
      </c>
      <c r="D40" s="114">
        <v>291</v>
      </c>
      <c r="E40" s="114">
        <v>154</v>
      </c>
      <c r="F40" s="114">
        <v>142</v>
      </c>
      <c r="G40" s="114">
        <v>13</v>
      </c>
      <c r="H40" s="114">
        <v>179</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row>
    <row r="41" spans="1:245">
      <c r="A41" s="211" t="s">
        <v>313</v>
      </c>
      <c r="B41" s="117">
        <f t="shared" si="9"/>
        <v>148</v>
      </c>
      <c r="C41" s="114">
        <v>59</v>
      </c>
      <c r="D41" s="114">
        <v>44</v>
      </c>
      <c r="E41" s="114">
        <v>29</v>
      </c>
      <c r="F41" s="114">
        <v>16</v>
      </c>
      <c r="G41" s="114">
        <v>0</v>
      </c>
      <c r="H41" s="114">
        <v>25</v>
      </c>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row>
    <row r="42" spans="1:245">
      <c r="A42" s="211" t="s">
        <v>283</v>
      </c>
      <c r="B42" s="117">
        <f t="shared" si="9"/>
        <v>594</v>
      </c>
      <c r="C42" s="114">
        <v>227</v>
      </c>
      <c r="D42" s="114">
        <v>200</v>
      </c>
      <c r="E42" s="114">
        <v>78</v>
      </c>
      <c r="F42" s="114">
        <v>82</v>
      </c>
      <c r="G42" s="114">
        <v>7</v>
      </c>
      <c r="H42" s="114">
        <v>108</v>
      </c>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row>
    <row r="43" spans="1:245">
      <c r="A43" s="222" t="s">
        <v>314</v>
      </c>
      <c r="B43" s="119">
        <f>SUM(B44:B50)</f>
        <v>4839</v>
      </c>
      <c r="C43" s="112">
        <f>SUM(C44:C50)</f>
        <v>1598</v>
      </c>
      <c r="D43" s="112">
        <f t="shared" ref="D43:H43" si="10">SUM(D44:D50)</f>
        <v>1385</v>
      </c>
      <c r="E43" s="112">
        <f t="shared" si="10"/>
        <v>825</v>
      </c>
      <c r="F43" s="112">
        <f t="shared" si="10"/>
        <v>1005</v>
      </c>
      <c r="G43" s="112">
        <f t="shared" si="10"/>
        <v>26</v>
      </c>
      <c r="H43" s="112">
        <f t="shared" si="10"/>
        <v>964</v>
      </c>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row>
    <row r="44" spans="1:245">
      <c r="A44" s="211" t="s">
        <v>291</v>
      </c>
      <c r="B44" s="117">
        <f t="shared" ref="B44:B50" si="11">SUM(C44:G44)</f>
        <v>1487</v>
      </c>
      <c r="C44" s="114">
        <v>451</v>
      </c>
      <c r="D44" s="114">
        <v>376</v>
      </c>
      <c r="E44" s="114">
        <v>241</v>
      </c>
      <c r="F44" s="114">
        <v>415</v>
      </c>
      <c r="G44" s="114">
        <v>4</v>
      </c>
      <c r="H44" s="114">
        <v>309</v>
      </c>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row>
    <row r="45" spans="1:245">
      <c r="A45" s="211" t="s">
        <v>285</v>
      </c>
      <c r="B45" s="117">
        <f t="shared" si="11"/>
        <v>324</v>
      </c>
      <c r="C45" s="114">
        <v>106</v>
      </c>
      <c r="D45" s="114">
        <v>126</v>
      </c>
      <c r="E45" s="114">
        <v>54</v>
      </c>
      <c r="F45" s="114">
        <v>35</v>
      </c>
      <c r="G45" s="114">
        <v>3</v>
      </c>
      <c r="H45" s="114">
        <v>54</v>
      </c>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row>
    <row r="46" spans="1:245">
      <c r="A46" s="211" t="s">
        <v>286</v>
      </c>
      <c r="B46" s="117">
        <f t="shared" si="11"/>
        <v>285</v>
      </c>
      <c r="C46" s="114">
        <v>122</v>
      </c>
      <c r="D46" s="114">
        <v>88</v>
      </c>
      <c r="E46" s="114">
        <v>51</v>
      </c>
      <c r="F46" s="114">
        <v>23</v>
      </c>
      <c r="G46" s="114">
        <v>1</v>
      </c>
      <c r="H46" s="114">
        <v>49</v>
      </c>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row>
    <row r="47" spans="1:245">
      <c r="A47" s="211" t="s">
        <v>287</v>
      </c>
      <c r="B47" s="117">
        <f t="shared" si="11"/>
        <v>679</v>
      </c>
      <c r="C47" s="114">
        <v>206</v>
      </c>
      <c r="D47" s="114">
        <v>241</v>
      </c>
      <c r="E47" s="114">
        <v>141</v>
      </c>
      <c r="F47" s="114">
        <v>89</v>
      </c>
      <c r="G47" s="114">
        <v>2</v>
      </c>
      <c r="H47" s="114">
        <v>131</v>
      </c>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row>
    <row r="48" spans="1:245">
      <c r="A48" s="234" t="s">
        <v>288</v>
      </c>
      <c r="B48" s="117">
        <f t="shared" si="11"/>
        <v>467</v>
      </c>
      <c r="C48" s="114">
        <v>201</v>
      </c>
      <c r="D48" s="114">
        <v>96</v>
      </c>
      <c r="E48" s="114">
        <v>78</v>
      </c>
      <c r="F48" s="114">
        <v>87</v>
      </c>
      <c r="G48" s="114">
        <v>5</v>
      </c>
      <c r="H48" s="114">
        <v>90</v>
      </c>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row>
    <row r="49" spans="1:245">
      <c r="A49" s="211" t="s">
        <v>289</v>
      </c>
      <c r="B49" s="117">
        <f t="shared" si="11"/>
        <v>1457</v>
      </c>
      <c r="C49" s="114">
        <v>467</v>
      </c>
      <c r="D49" s="114">
        <v>405</v>
      </c>
      <c r="E49" s="114">
        <v>234</v>
      </c>
      <c r="F49" s="114">
        <v>341</v>
      </c>
      <c r="G49" s="114">
        <v>10</v>
      </c>
      <c r="H49" s="114">
        <v>314</v>
      </c>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row>
    <row r="50" spans="1:245">
      <c r="A50" s="211" t="s">
        <v>290</v>
      </c>
      <c r="B50" s="117">
        <f t="shared" si="11"/>
        <v>140</v>
      </c>
      <c r="C50" s="114">
        <v>45</v>
      </c>
      <c r="D50" s="114">
        <v>53</v>
      </c>
      <c r="E50" s="114">
        <v>26</v>
      </c>
      <c r="F50" s="114">
        <v>15</v>
      </c>
      <c r="G50" s="114">
        <v>1</v>
      </c>
      <c r="H50" s="114">
        <v>17</v>
      </c>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row>
    <row r="51" spans="1:245">
      <c r="A51" s="222" t="s">
        <v>315</v>
      </c>
      <c r="B51" s="119">
        <f>SUM(B52:B58)</f>
        <v>5476</v>
      </c>
      <c r="C51" s="119">
        <f t="shared" ref="C51:H51" si="12">SUM(C52:C58)</f>
        <v>2294</v>
      </c>
      <c r="D51" s="119">
        <f t="shared" si="12"/>
        <v>1356</v>
      </c>
      <c r="E51" s="119">
        <f t="shared" si="12"/>
        <v>773</v>
      </c>
      <c r="F51" s="119">
        <f t="shared" si="12"/>
        <v>1020</v>
      </c>
      <c r="G51" s="119">
        <f t="shared" si="12"/>
        <v>33</v>
      </c>
      <c r="H51" s="119">
        <f t="shared" si="12"/>
        <v>913</v>
      </c>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row>
    <row r="52" spans="1:245" ht="12">
      <c r="A52" s="234" t="s">
        <v>316</v>
      </c>
      <c r="B52" s="117">
        <f>SUM(C52:G52)</f>
        <v>0</v>
      </c>
      <c r="C52" s="114">
        <v>0</v>
      </c>
      <c r="D52" s="114">
        <v>0</v>
      </c>
      <c r="E52" s="114">
        <v>0</v>
      </c>
      <c r="F52" s="114">
        <v>0</v>
      </c>
      <c r="G52" s="114">
        <v>0</v>
      </c>
      <c r="H52" s="114">
        <v>0</v>
      </c>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row>
    <row r="53" spans="1:245">
      <c r="A53" s="211" t="s">
        <v>259</v>
      </c>
      <c r="B53" s="117">
        <f t="shared" ref="B53:B58" si="13">SUM(C53:G53)</f>
        <v>356</v>
      </c>
      <c r="C53" s="114">
        <v>160</v>
      </c>
      <c r="D53" s="114">
        <v>103</v>
      </c>
      <c r="E53" s="114">
        <v>59</v>
      </c>
      <c r="F53" s="114">
        <v>33</v>
      </c>
      <c r="G53" s="114">
        <v>1</v>
      </c>
      <c r="H53" s="114">
        <v>43</v>
      </c>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row>
    <row r="54" spans="1:245">
      <c r="A54" s="211" t="s">
        <v>293</v>
      </c>
      <c r="B54" s="117">
        <f t="shared" si="13"/>
        <v>3725</v>
      </c>
      <c r="C54" s="114">
        <v>1578</v>
      </c>
      <c r="D54" s="114">
        <v>913</v>
      </c>
      <c r="E54" s="114">
        <v>541</v>
      </c>
      <c r="F54" s="114">
        <v>670</v>
      </c>
      <c r="G54" s="114">
        <v>23</v>
      </c>
      <c r="H54" s="114">
        <v>626</v>
      </c>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row>
    <row r="55" spans="1:245">
      <c r="A55" s="211" t="s">
        <v>292</v>
      </c>
      <c r="B55" s="117">
        <f t="shared" si="13"/>
        <v>958</v>
      </c>
      <c r="C55" s="114">
        <v>372</v>
      </c>
      <c r="D55" s="114">
        <v>215</v>
      </c>
      <c r="E55" s="114">
        <v>115</v>
      </c>
      <c r="F55" s="114">
        <v>249</v>
      </c>
      <c r="G55" s="114">
        <v>7</v>
      </c>
      <c r="H55" s="114">
        <v>183</v>
      </c>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row>
    <row r="56" spans="1:245">
      <c r="A56" s="211" t="s">
        <v>317</v>
      </c>
      <c r="B56" s="117">
        <f t="shared" si="13"/>
        <v>74</v>
      </c>
      <c r="C56" s="114">
        <v>42</v>
      </c>
      <c r="D56" s="114">
        <v>13</v>
      </c>
      <c r="E56" s="114">
        <v>9</v>
      </c>
      <c r="F56" s="114">
        <v>9</v>
      </c>
      <c r="G56" s="114">
        <v>1</v>
      </c>
      <c r="H56" s="114">
        <v>7</v>
      </c>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row>
    <row r="57" spans="1:245">
      <c r="A57" s="211" t="s">
        <v>318</v>
      </c>
      <c r="B57" s="117">
        <f t="shared" si="13"/>
        <v>340</v>
      </c>
      <c r="C57" s="114">
        <v>128</v>
      </c>
      <c r="D57" s="114">
        <v>105</v>
      </c>
      <c r="E57" s="114">
        <v>47</v>
      </c>
      <c r="F57" s="114">
        <v>59</v>
      </c>
      <c r="G57" s="114">
        <v>1</v>
      </c>
      <c r="H57" s="114">
        <v>52</v>
      </c>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row>
    <row r="58" spans="1:245">
      <c r="A58" s="211" t="s">
        <v>319</v>
      </c>
      <c r="B58" s="117">
        <f t="shared" si="13"/>
        <v>23</v>
      </c>
      <c r="C58" s="114">
        <v>14</v>
      </c>
      <c r="D58" s="114">
        <v>7</v>
      </c>
      <c r="E58" s="114">
        <v>2</v>
      </c>
      <c r="F58" s="114">
        <v>0</v>
      </c>
      <c r="G58" s="114">
        <v>0</v>
      </c>
      <c r="H58" s="114">
        <v>2</v>
      </c>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row>
    <row r="59" spans="1:245">
      <c r="A59" s="222" t="s">
        <v>320</v>
      </c>
      <c r="B59" s="119">
        <f t="shared" ref="B59:H59" si="14">SUM(B60:B65)</f>
        <v>4616</v>
      </c>
      <c r="C59" s="112">
        <f t="shared" si="14"/>
        <v>1848</v>
      </c>
      <c r="D59" s="112">
        <f t="shared" si="14"/>
        <v>1376</v>
      </c>
      <c r="E59" s="112">
        <f t="shared" si="14"/>
        <v>698</v>
      </c>
      <c r="F59" s="112">
        <f t="shared" si="14"/>
        <v>670</v>
      </c>
      <c r="G59" s="112">
        <f t="shared" si="14"/>
        <v>24</v>
      </c>
      <c r="H59" s="112">
        <f t="shared" si="14"/>
        <v>716</v>
      </c>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row>
    <row r="60" spans="1:245">
      <c r="A60" s="211" t="s">
        <v>298</v>
      </c>
      <c r="B60" s="117">
        <f>SUM(C60:G60)</f>
        <v>227</v>
      </c>
      <c r="C60" s="114">
        <v>93</v>
      </c>
      <c r="D60" s="114">
        <v>75</v>
      </c>
      <c r="E60" s="114">
        <v>27</v>
      </c>
      <c r="F60" s="114">
        <v>29</v>
      </c>
      <c r="G60" s="114">
        <v>3</v>
      </c>
      <c r="H60" s="114">
        <v>34</v>
      </c>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row>
    <row r="61" spans="1:245">
      <c r="A61" s="211" t="s">
        <v>294</v>
      </c>
      <c r="B61" s="117">
        <f>SUM(C61:G61)</f>
        <v>264</v>
      </c>
      <c r="C61" s="114">
        <v>127</v>
      </c>
      <c r="D61" s="114">
        <v>70</v>
      </c>
      <c r="E61" s="114">
        <v>34</v>
      </c>
      <c r="F61" s="114">
        <v>32</v>
      </c>
      <c r="G61" s="114">
        <v>1</v>
      </c>
      <c r="H61" s="114">
        <v>39</v>
      </c>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row>
    <row r="62" spans="1:245">
      <c r="A62" s="211" t="s">
        <v>295</v>
      </c>
      <c r="B62" s="117">
        <f t="shared" ref="B62" si="15">SUM(C62:G62)</f>
        <v>221</v>
      </c>
      <c r="C62" s="114">
        <v>110</v>
      </c>
      <c r="D62" s="114">
        <v>54</v>
      </c>
      <c r="E62" s="114">
        <v>34</v>
      </c>
      <c r="F62" s="114">
        <v>23</v>
      </c>
      <c r="G62" s="114">
        <v>0</v>
      </c>
      <c r="H62" s="114">
        <v>29</v>
      </c>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row>
    <row r="63" spans="1:245">
      <c r="A63" s="211" t="s">
        <v>321</v>
      </c>
      <c r="B63" s="117">
        <f>SUM(C63:G63)</f>
        <v>509</v>
      </c>
      <c r="C63" s="114">
        <v>136</v>
      </c>
      <c r="D63" s="114">
        <v>231</v>
      </c>
      <c r="E63" s="114">
        <v>119</v>
      </c>
      <c r="F63" s="114">
        <v>20</v>
      </c>
      <c r="G63" s="114">
        <v>3</v>
      </c>
      <c r="H63" s="114">
        <v>43</v>
      </c>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row>
    <row r="64" spans="1:245">
      <c r="A64" s="211" t="s">
        <v>296</v>
      </c>
      <c r="B64" s="117">
        <f>SUM(C64:G64)</f>
        <v>491</v>
      </c>
      <c r="C64" s="114">
        <v>248</v>
      </c>
      <c r="D64" s="114">
        <v>141</v>
      </c>
      <c r="E64" s="114">
        <v>69</v>
      </c>
      <c r="F64" s="114">
        <v>33</v>
      </c>
      <c r="G64" s="114">
        <v>0</v>
      </c>
      <c r="H64" s="114">
        <v>63</v>
      </c>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row>
    <row r="65" spans="1:245">
      <c r="A65" s="211" t="s">
        <v>297</v>
      </c>
      <c r="B65" s="117">
        <f>SUM(C65:G65)</f>
        <v>2904</v>
      </c>
      <c r="C65" s="114">
        <v>1134</v>
      </c>
      <c r="D65" s="114">
        <v>805</v>
      </c>
      <c r="E65" s="114">
        <v>415</v>
      </c>
      <c r="F65" s="114">
        <v>533</v>
      </c>
      <c r="G65" s="114">
        <v>17</v>
      </c>
      <c r="H65" s="114">
        <v>508</v>
      </c>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row>
    <row r="66" spans="1:245">
      <c r="A66" s="222" t="s">
        <v>322</v>
      </c>
      <c r="B66" s="119">
        <f>SUM(B67:B77)</f>
        <v>6726</v>
      </c>
      <c r="C66" s="119">
        <f t="shared" ref="C66:G66" si="16">SUM(C67:C77)</f>
        <v>2357</v>
      </c>
      <c r="D66" s="119">
        <f>SUM(D67:D77)</f>
        <v>2113</v>
      </c>
      <c r="E66" s="119">
        <f t="shared" si="16"/>
        <v>1131</v>
      </c>
      <c r="F66" s="119">
        <f t="shared" si="16"/>
        <v>1097</v>
      </c>
      <c r="G66" s="119">
        <f t="shared" si="16"/>
        <v>28</v>
      </c>
      <c r="H66" s="119">
        <f>SUM(H67:H77)</f>
        <v>1229</v>
      </c>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row>
    <row r="67" spans="1:245">
      <c r="A67" s="211" t="s">
        <v>323</v>
      </c>
      <c r="B67" s="117">
        <f t="shared" ref="B67:B77" si="17">SUM(C67:G67)</f>
        <v>0</v>
      </c>
      <c r="C67" s="114">
        <v>0</v>
      </c>
      <c r="D67" s="114">
        <v>0</v>
      </c>
      <c r="E67" s="114">
        <v>0</v>
      </c>
      <c r="F67" s="114">
        <v>0</v>
      </c>
      <c r="G67" s="114">
        <v>0</v>
      </c>
      <c r="H67" s="114">
        <v>0</v>
      </c>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row>
    <row r="68" spans="1:245" ht="11.4">
      <c r="A68" s="234" t="s">
        <v>332</v>
      </c>
      <c r="B68" s="117">
        <f t="shared" si="17"/>
        <v>44</v>
      </c>
      <c r="C68" s="114">
        <v>28</v>
      </c>
      <c r="D68" s="114">
        <v>3</v>
      </c>
      <c r="E68" s="114">
        <v>12</v>
      </c>
      <c r="F68" s="114">
        <v>1</v>
      </c>
      <c r="G68" s="114">
        <v>0</v>
      </c>
      <c r="H68" s="114">
        <v>4</v>
      </c>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row>
    <row r="69" spans="1:245">
      <c r="A69" s="211" t="s">
        <v>299</v>
      </c>
      <c r="B69" s="117">
        <f t="shared" si="17"/>
        <v>1241</v>
      </c>
      <c r="C69" s="114">
        <v>405</v>
      </c>
      <c r="D69" s="114">
        <v>363</v>
      </c>
      <c r="E69" s="114">
        <v>218</v>
      </c>
      <c r="F69" s="114">
        <v>249</v>
      </c>
      <c r="G69" s="114">
        <v>6</v>
      </c>
      <c r="H69" s="114">
        <v>262</v>
      </c>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row>
    <row r="70" spans="1:245">
      <c r="A70" s="211" t="s">
        <v>300</v>
      </c>
      <c r="B70" s="117">
        <f t="shared" si="17"/>
        <v>4561</v>
      </c>
      <c r="C70" s="114">
        <v>1638</v>
      </c>
      <c r="D70" s="114">
        <v>1541</v>
      </c>
      <c r="E70" s="114">
        <v>729</v>
      </c>
      <c r="F70" s="114">
        <v>636</v>
      </c>
      <c r="G70" s="114">
        <v>17</v>
      </c>
      <c r="H70" s="114">
        <v>774</v>
      </c>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row>
    <row r="71" spans="1:245">
      <c r="A71" s="211" t="s">
        <v>324</v>
      </c>
      <c r="B71" s="117">
        <f t="shared" si="17"/>
        <v>0</v>
      </c>
      <c r="C71" s="114">
        <v>0</v>
      </c>
      <c r="D71" s="114">
        <v>0</v>
      </c>
      <c r="E71" s="114">
        <v>0</v>
      </c>
      <c r="F71" s="114">
        <v>0</v>
      </c>
      <c r="G71" s="114">
        <v>0</v>
      </c>
      <c r="H71" s="114">
        <v>0</v>
      </c>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row>
    <row r="72" spans="1:245">
      <c r="A72" s="211" t="s">
        <v>301</v>
      </c>
      <c r="B72" s="117">
        <f t="shared" si="17"/>
        <v>14</v>
      </c>
      <c r="C72" s="114">
        <v>3</v>
      </c>
      <c r="D72" s="114">
        <v>2</v>
      </c>
      <c r="E72" s="114">
        <v>1</v>
      </c>
      <c r="F72" s="114">
        <v>8</v>
      </c>
      <c r="G72" s="114">
        <v>0</v>
      </c>
      <c r="H72" s="114">
        <v>4</v>
      </c>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row>
    <row r="73" spans="1:245">
      <c r="A73" s="211" t="s">
        <v>302</v>
      </c>
      <c r="B73" s="117">
        <f t="shared" si="17"/>
        <v>354</v>
      </c>
      <c r="C73" s="114">
        <v>123</v>
      </c>
      <c r="D73" s="114">
        <v>64</v>
      </c>
      <c r="E73" s="114">
        <v>80</v>
      </c>
      <c r="F73" s="114">
        <v>86</v>
      </c>
      <c r="G73" s="114">
        <v>1</v>
      </c>
      <c r="H73" s="114">
        <v>77</v>
      </c>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row>
    <row r="74" spans="1:245">
      <c r="A74" s="211" t="s">
        <v>325</v>
      </c>
      <c r="B74" s="117">
        <f t="shared" si="17"/>
        <v>0</v>
      </c>
      <c r="C74" s="114">
        <v>0</v>
      </c>
      <c r="D74" s="114">
        <v>0</v>
      </c>
      <c r="E74" s="114">
        <v>0</v>
      </c>
      <c r="F74" s="114">
        <v>0</v>
      </c>
      <c r="G74" s="114">
        <v>0</v>
      </c>
      <c r="H74" s="114">
        <v>0</v>
      </c>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row>
    <row r="75" spans="1:245">
      <c r="A75" s="211" t="s">
        <v>303</v>
      </c>
      <c r="B75" s="117">
        <f t="shared" si="17"/>
        <v>512</v>
      </c>
      <c r="C75" s="114">
        <v>160</v>
      </c>
      <c r="D75" s="114">
        <v>140</v>
      </c>
      <c r="E75" s="114">
        <v>91</v>
      </c>
      <c r="F75" s="114">
        <v>117</v>
      </c>
      <c r="G75" s="114">
        <v>4</v>
      </c>
      <c r="H75" s="114">
        <v>108</v>
      </c>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row>
    <row r="76" spans="1:245">
      <c r="A76" s="211" t="s">
        <v>326</v>
      </c>
      <c r="B76" s="117">
        <f t="shared" si="17"/>
        <v>0</v>
      </c>
      <c r="C76" s="114">
        <v>0</v>
      </c>
      <c r="D76" s="114">
        <v>0</v>
      </c>
      <c r="E76" s="114">
        <v>0</v>
      </c>
      <c r="F76" s="114">
        <v>0</v>
      </c>
      <c r="G76" s="114">
        <v>0</v>
      </c>
      <c r="H76" s="114">
        <v>0</v>
      </c>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row>
    <row r="77" spans="1:245">
      <c r="A77" s="211" t="s">
        <v>304</v>
      </c>
      <c r="B77" s="117">
        <f t="shared" si="17"/>
        <v>0</v>
      </c>
      <c r="C77" s="114">
        <v>0</v>
      </c>
      <c r="D77" s="114">
        <v>0</v>
      </c>
      <c r="E77" s="114">
        <v>0</v>
      </c>
      <c r="F77" s="114">
        <v>0</v>
      </c>
      <c r="G77" s="114">
        <v>0</v>
      </c>
      <c r="H77" s="114">
        <v>0</v>
      </c>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row>
    <row r="78" spans="1:245" s="22" customFormat="1">
      <c r="A78" s="222" t="s">
        <v>327</v>
      </c>
      <c r="B78" s="119">
        <f t="shared" ref="B78:B80" si="18">SUM(C78:G78)</f>
        <v>59</v>
      </c>
      <c r="C78" s="112">
        <v>35</v>
      </c>
      <c r="D78" s="112">
        <v>6</v>
      </c>
      <c r="E78" s="112">
        <v>14</v>
      </c>
      <c r="F78" s="112">
        <v>4</v>
      </c>
      <c r="G78" s="112">
        <v>0</v>
      </c>
      <c r="H78" s="112">
        <v>8</v>
      </c>
      <c r="I78" s="3"/>
    </row>
    <row r="79" spans="1:245" s="22" customFormat="1">
      <c r="A79" s="222" t="s">
        <v>328</v>
      </c>
      <c r="B79" s="119">
        <f t="shared" si="18"/>
        <v>0</v>
      </c>
      <c r="C79" s="112">
        <v>0</v>
      </c>
      <c r="D79" s="112">
        <v>0</v>
      </c>
      <c r="E79" s="112">
        <v>0</v>
      </c>
      <c r="F79" s="112">
        <v>0</v>
      </c>
      <c r="G79" s="112">
        <v>0</v>
      </c>
      <c r="H79" s="112">
        <v>0</v>
      </c>
      <c r="I79" s="3"/>
    </row>
    <row r="80" spans="1:245" s="22" customFormat="1">
      <c r="A80" s="231" t="s">
        <v>329</v>
      </c>
      <c r="B80" s="177">
        <f t="shared" si="18"/>
        <v>2755</v>
      </c>
      <c r="C80" s="109">
        <v>993</v>
      </c>
      <c r="D80" s="109">
        <v>661</v>
      </c>
      <c r="E80" s="109">
        <v>915</v>
      </c>
      <c r="F80" s="109">
        <v>184</v>
      </c>
      <c r="G80" s="109">
        <v>2</v>
      </c>
      <c r="H80" s="109">
        <v>157</v>
      </c>
    </row>
    <row r="81" spans="1:9">
      <c r="I81" s="1"/>
    </row>
    <row r="82" spans="1:9">
      <c r="A82" s="4" t="s">
        <v>162</v>
      </c>
      <c r="I82" s="1"/>
    </row>
    <row r="83" spans="1:9">
      <c r="A83" s="5" t="s">
        <v>78</v>
      </c>
      <c r="I83" s="1"/>
    </row>
    <row r="84" spans="1:9">
      <c r="A84" s="5" t="s">
        <v>77</v>
      </c>
    </row>
    <row r="85" spans="1:9">
      <c r="A85" s="5" t="s">
        <v>117</v>
      </c>
    </row>
    <row r="86" spans="1:9">
      <c r="A86" s="3" t="s">
        <v>102</v>
      </c>
      <c r="B86" s="7"/>
      <c r="C86" s="7"/>
      <c r="D86" s="7"/>
      <c r="E86" s="7"/>
      <c r="F86" s="7"/>
      <c r="G86" s="7"/>
      <c r="H86" s="7"/>
      <c r="I86" s="7"/>
    </row>
    <row r="87" spans="1:9">
      <c r="A87" s="1" t="s">
        <v>86</v>
      </c>
      <c r="B87" s="7"/>
      <c r="C87" s="7"/>
      <c r="D87" s="7"/>
      <c r="E87" s="7"/>
      <c r="F87" s="7"/>
      <c r="G87" s="7"/>
      <c r="H87" s="7"/>
      <c r="I87" s="7"/>
    </row>
    <row r="89" spans="1:9">
      <c r="B89" s="7"/>
      <c r="C89" s="7"/>
      <c r="D89" s="7"/>
      <c r="E89" s="7"/>
      <c r="F89" s="7"/>
      <c r="G89" s="7"/>
      <c r="H89" s="7"/>
      <c r="I89" s="7"/>
    </row>
  </sheetData>
  <pageMargins left="0.5" right="0.18" top="1" bottom="1" header="0.5" footer="0.5"/>
  <pageSetup firstPageNumber="9" orientation="portrait" useFirstPageNumber="1" r:id="rId1"/>
  <headerFooter alignWithMargins="0">
    <oddFooter>&amp;C&amp;P of 31</oddFooter>
  </headerFooter>
  <rowBreaks count="1" manualBreakCount="1">
    <brk id="50" max="7" man="1"/>
  </rowBreaks>
  <ignoredErrors>
    <ignoredError sqref="B9 B67:B80 B60:B65 C67:H67 B44:B50 B18:B33 B11:B16" formulaRange="1"/>
    <ignoredError sqref="B66 B51:B59 C66:H66 B34:B43 B17 B10" formula="1" formulaRange="1"/>
    <ignoredError sqref="C51:H58" formula="1"/>
    <ignoredError sqref="C59:H59 C34:H43" formula="1" unlockedFormula="1"/>
    <ignoredError sqref="C10:H10"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0"/>
  <sheetViews>
    <sheetView showGridLines="0" zoomScaleNormal="100" workbookViewId="0">
      <selection activeCell="R1" sqref="R1"/>
    </sheetView>
  </sheetViews>
  <sheetFormatPr defaultColWidth="11.77734375" defaultRowHeight="10.199999999999999"/>
  <cols>
    <col min="1" max="1" width="36.109375" style="53" customWidth="1"/>
    <col min="2" max="9" width="7.6640625" style="53" customWidth="1"/>
    <col min="10" max="11" width="7.6640625" style="1" customWidth="1"/>
    <col min="12" max="14" width="7.6640625" style="4" hidden="1" customWidth="1"/>
    <col min="15" max="16" width="9.33203125" style="4" hidden="1" customWidth="1"/>
    <col min="17" max="257" width="11.77734375" style="1" customWidth="1"/>
    <col min="258" max="16384" width="11.77734375" style="3"/>
  </cols>
  <sheetData>
    <row r="1" spans="1:257">
      <c r="A1" s="35" t="s">
        <v>72</v>
      </c>
      <c r="B1" s="35"/>
      <c r="C1" s="35"/>
      <c r="D1" s="35"/>
      <c r="E1" s="35"/>
      <c r="F1" s="35"/>
      <c r="G1" s="35"/>
      <c r="H1" s="35"/>
      <c r="I1" s="35"/>
      <c r="J1" s="35"/>
      <c r="K1" s="35"/>
      <c r="L1" s="145"/>
      <c r="M1" s="145"/>
      <c r="N1" s="145"/>
      <c r="O1" s="145"/>
      <c r="P1" s="145"/>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row>
    <row r="2" spans="1:257" ht="13.5" customHeight="1">
      <c r="A2" s="35" t="s">
        <v>124</v>
      </c>
      <c r="B2" s="35"/>
      <c r="C2" s="35"/>
      <c r="D2" s="35"/>
      <c r="E2" s="35"/>
      <c r="F2" s="35"/>
      <c r="G2" s="35"/>
      <c r="H2" s="35"/>
      <c r="I2" s="35"/>
      <c r="J2" s="35"/>
      <c r="K2" s="35"/>
      <c r="L2" s="145"/>
      <c r="M2" s="145"/>
      <c r="N2" s="145"/>
      <c r="O2" s="145"/>
      <c r="P2" s="145"/>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row>
    <row r="3" spans="1:257">
      <c r="A3" s="188" t="s">
        <v>126</v>
      </c>
      <c r="B3" s="35"/>
      <c r="C3" s="35"/>
      <c r="D3" s="35"/>
      <c r="E3" s="35"/>
      <c r="F3" s="35"/>
      <c r="G3" s="35"/>
      <c r="H3" s="35"/>
      <c r="I3" s="35"/>
      <c r="J3" s="35"/>
      <c r="K3" s="35"/>
      <c r="L3" s="145"/>
      <c r="M3" s="145"/>
      <c r="N3" s="145"/>
      <c r="O3" s="145"/>
      <c r="P3" s="145"/>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row>
    <row r="4" spans="1:257">
      <c r="A4" s="167"/>
      <c r="B4" s="167"/>
      <c r="C4" s="167"/>
      <c r="D4" s="167"/>
      <c r="E4" s="167"/>
      <c r="F4" s="167"/>
      <c r="G4" s="167"/>
      <c r="H4" s="167"/>
      <c r="I4" s="167"/>
      <c r="J4" s="166"/>
      <c r="K4" s="166"/>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row>
    <row r="5" spans="1:257" s="165" customFormat="1" ht="16.5" customHeight="1">
      <c r="A5" s="175" t="s">
        <v>48</v>
      </c>
      <c r="B5" s="31">
        <v>2015</v>
      </c>
      <c r="C5" s="31">
        <v>2014</v>
      </c>
      <c r="D5" s="31">
        <v>2013</v>
      </c>
      <c r="E5" s="31">
        <v>2012</v>
      </c>
      <c r="F5" s="31">
        <v>2011</v>
      </c>
      <c r="G5" s="31">
        <v>2010</v>
      </c>
      <c r="H5" s="31">
        <v>2009</v>
      </c>
      <c r="I5" s="31">
        <v>2008</v>
      </c>
      <c r="J5" s="31">
        <v>2007</v>
      </c>
      <c r="K5" s="31">
        <v>2006</v>
      </c>
      <c r="L5" s="31">
        <v>2005</v>
      </c>
      <c r="M5" s="31">
        <v>2004</v>
      </c>
      <c r="N5" s="31">
        <v>2003</v>
      </c>
      <c r="O5" s="31">
        <v>2002</v>
      </c>
      <c r="P5" s="31">
        <v>2001</v>
      </c>
    </row>
    <row r="6" spans="1:257" s="136" customFormat="1">
      <c r="A6" s="69" t="s">
        <v>71</v>
      </c>
      <c r="B6" s="164">
        <f t="shared" ref="B6:P6" si="0">B7+B15+B32+B36+B37</f>
        <v>33163</v>
      </c>
      <c r="C6" s="164">
        <f t="shared" ref="C6" si="1">C7+C15+C32+C36+C37</f>
        <v>33292</v>
      </c>
      <c r="D6" s="164">
        <f t="shared" si="0"/>
        <v>33362</v>
      </c>
      <c r="E6" s="164">
        <f t="shared" si="0"/>
        <v>33923</v>
      </c>
      <c r="F6" s="164">
        <f t="shared" si="0"/>
        <v>34252</v>
      </c>
      <c r="G6" s="164">
        <f t="shared" si="0"/>
        <v>34859</v>
      </c>
      <c r="H6" s="164">
        <f t="shared" si="0"/>
        <v>35407</v>
      </c>
      <c r="I6" s="164">
        <f t="shared" si="0"/>
        <v>34831</v>
      </c>
      <c r="J6" s="164">
        <f t="shared" si="0"/>
        <v>30853</v>
      </c>
      <c r="K6" s="164">
        <f t="shared" si="0"/>
        <v>29207</v>
      </c>
      <c r="L6" s="164">
        <f t="shared" si="0"/>
        <v>28262</v>
      </c>
      <c r="M6" s="164">
        <f t="shared" si="0"/>
        <v>27242</v>
      </c>
      <c r="N6" s="164">
        <f t="shared" si="0"/>
        <v>26441</v>
      </c>
      <c r="O6" s="164">
        <f t="shared" si="0"/>
        <v>26834</v>
      </c>
      <c r="P6" s="164">
        <f t="shared" si="0"/>
        <v>27039</v>
      </c>
      <c r="Q6" s="111"/>
      <c r="R6" s="111"/>
      <c r="S6" s="111"/>
      <c r="T6" s="111"/>
      <c r="U6" s="111"/>
      <c r="V6" s="111"/>
      <c r="W6" s="111"/>
      <c r="X6" s="111"/>
      <c r="Y6" s="111"/>
      <c r="Z6" s="111"/>
      <c r="AA6" s="111"/>
    </row>
    <row r="7" spans="1:257" s="136" customFormat="1">
      <c r="A7" s="149" t="s">
        <v>70</v>
      </c>
      <c r="B7" s="160">
        <f t="shared" ref="B7:P7" si="2">SUM(B8:B14)</f>
        <v>7036</v>
      </c>
      <c r="C7" s="160">
        <f t="shared" ref="C7" si="3">SUM(C8:C14)</f>
        <v>7186</v>
      </c>
      <c r="D7" s="160">
        <f t="shared" si="2"/>
        <v>7212</v>
      </c>
      <c r="E7" s="160">
        <f t="shared" si="2"/>
        <v>7504</v>
      </c>
      <c r="F7" s="160">
        <f t="shared" si="2"/>
        <v>7889</v>
      </c>
      <c r="G7" s="160">
        <f t="shared" si="2"/>
        <v>8296</v>
      </c>
      <c r="H7" s="160">
        <f t="shared" si="2"/>
        <v>8484</v>
      </c>
      <c r="I7" s="160">
        <f t="shared" si="2"/>
        <v>8536</v>
      </c>
      <c r="J7" s="160">
        <f t="shared" si="2"/>
        <v>7547</v>
      </c>
      <c r="K7" s="160">
        <f t="shared" si="2"/>
        <v>6899</v>
      </c>
      <c r="L7" s="160">
        <f t="shared" si="2"/>
        <v>6522</v>
      </c>
      <c r="M7" s="160">
        <f t="shared" si="2"/>
        <v>5980</v>
      </c>
      <c r="N7" s="160">
        <f t="shared" si="2"/>
        <v>5488</v>
      </c>
      <c r="O7" s="160">
        <f t="shared" si="2"/>
        <v>5287</v>
      </c>
      <c r="P7" s="160">
        <f t="shared" si="2"/>
        <v>5033</v>
      </c>
      <c r="Q7" s="111"/>
      <c r="R7" s="111"/>
      <c r="S7" s="111"/>
      <c r="T7" s="111"/>
      <c r="U7" s="111"/>
      <c r="V7" s="111"/>
      <c r="W7" s="111"/>
      <c r="X7" s="111"/>
      <c r="Y7" s="111"/>
      <c r="Z7" s="111"/>
      <c r="AA7" s="111"/>
    </row>
    <row r="8" spans="1:257">
      <c r="A8" s="215" t="s">
        <v>227</v>
      </c>
      <c r="B8" s="162">
        <v>3859</v>
      </c>
      <c r="C8" s="227">
        <v>4000</v>
      </c>
      <c r="D8" s="162">
        <v>3954</v>
      </c>
      <c r="E8" s="162">
        <v>4167</v>
      </c>
      <c r="F8" s="162">
        <v>4534</v>
      </c>
      <c r="G8" s="162">
        <v>4863</v>
      </c>
      <c r="H8" s="162">
        <v>4985</v>
      </c>
      <c r="I8" s="162">
        <v>4983</v>
      </c>
      <c r="J8" s="162">
        <v>4180</v>
      </c>
      <c r="K8" s="162">
        <v>3590</v>
      </c>
      <c r="L8" s="162">
        <v>3201</v>
      </c>
      <c r="M8" s="162">
        <v>2800</v>
      </c>
      <c r="N8" s="162">
        <v>2503</v>
      </c>
      <c r="O8" s="162">
        <v>2327</v>
      </c>
      <c r="P8" s="162">
        <v>2203</v>
      </c>
      <c r="Q8" s="10"/>
      <c r="R8" s="10"/>
      <c r="S8" s="10"/>
      <c r="T8" s="10"/>
      <c r="U8" s="10"/>
      <c r="V8" s="10"/>
      <c r="W8" s="10"/>
      <c r="X8" s="10"/>
      <c r="Y8" s="10"/>
      <c r="Z8" s="10"/>
      <c r="AA8" s="10"/>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row>
    <row r="9" spans="1:257">
      <c r="A9" s="215" t="s">
        <v>337</v>
      </c>
      <c r="B9" s="162">
        <v>2219</v>
      </c>
      <c r="C9" s="227">
        <v>2210</v>
      </c>
      <c r="D9" s="162">
        <v>2239</v>
      </c>
      <c r="E9" s="162">
        <v>2312</v>
      </c>
      <c r="F9" s="162">
        <v>2335</v>
      </c>
      <c r="G9" s="162">
        <v>2425</v>
      </c>
      <c r="H9" s="162">
        <v>2457</v>
      </c>
      <c r="I9" s="162">
        <v>2498</v>
      </c>
      <c r="J9" s="162">
        <v>2338</v>
      </c>
      <c r="K9" s="163">
        <v>2294</v>
      </c>
      <c r="L9" s="162">
        <v>2322</v>
      </c>
      <c r="M9" s="162">
        <v>2227</v>
      </c>
      <c r="N9" s="162">
        <v>2098</v>
      </c>
      <c r="O9" s="162">
        <v>2067</v>
      </c>
      <c r="P9" s="162">
        <f>1988+5</f>
        <v>1993</v>
      </c>
      <c r="Q9" s="10"/>
      <c r="R9" s="10"/>
      <c r="S9" s="10"/>
      <c r="T9" s="10"/>
      <c r="U9" s="10"/>
      <c r="V9" s="10"/>
      <c r="W9" s="10"/>
      <c r="X9" s="10"/>
      <c r="Y9" s="10"/>
      <c r="Z9" s="10"/>
      <c r="AA9" s="10"/>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row>
    <row r="10" spans="1:257">
      <c r="A10" s="215" t="s">
        <v>338</v>
      </c>
      <c r="B10" s="162">
        <v>73</v>
      </c>
      <c r="C10" s="227">
        <v>76</v>
      </c>
      <c r="D10" s="162">
        <v>77</v>
      </c>
      <c r="E10" s="162">
        <v>85</v>
      </c>
      <c r="F10" s="162">
        <v>79</v>
      </c>
      <c r="G10" s="162">
        <v>84</v>
      </c>
      <c r="H10" s="162">
        <v>91</v>
      </c>
      <c r="I10" s="162">
        <v>89</v>
      </c>
      <c r="J10" s="162">
        <v>82</v>
      </c>
      <c r="K10" s="162">
        <v>84</v>
      </c>
      <c r="L10" s="162">
        <v>90</v>
      </c>
      <c r="M10" s="162">
        <v>84</v>
      </c>
      <c r="N10" s="162">
        <v>84</v>
      </c>
      <c r="O10" s="162">
        <v>86</v>
      </c>
      <c r="P10" s="162">
        <v>83</v>
      </c>
      <c r="Q10" s="10"/>
      <c r="R10" s="10"/>
      <c r="S10" s="10"/>
      <c r="T10" s="10"/>
      <c r="U10" s="10"/>
      <c r="V10" s="10"/>
      <c r="W10" s="10"/>
      <c r="X10" s="10"/>
      <c r="Y10" s="10"/>
      <c r="Z10" s="10"/>
      <c r="AA10" s="10"/>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row>
    <row r="11" spans="1:257">
      <c r="A11" s="215" t="s">
        <v>339</v>
      </c>
      <c r="B11" s="162">
        <v>789</v>
      </c>
      <c r="C11" s="227">
        <v>809</v>
      </c>
      <c r="D11" s="162">
        <v>837</v>
      </c>
      <c r="E11" s="162">
        <v>840</v>
      </c>
      <c r="F11" s="162">
        <v>836</v>
      </c>
      <c r="G11" s="162">
        <v>814</v>
      </c>
      <c r="H11" s="162">
        <v>843</v>
      </c>
      <c r="I11" s="162">
        <v>846</v>
      </c>
      <c r="J11" s="162">
        <v>830</v>
      </c>
      <c r="K11" s="162">
        <v>822</v>
      </c>
      <c r="L11" s="162">
        <v>793</v>
      </c>
      <c r="M11" s="162">
        <v>753</v>
      </c>
      <c r="N11" s="162">
        <v>695</v>
      </c>
      <c r="O11" s="162">
        <v>697</v>
      </c>
      <c r="P11" s="162">
        <v>650</v>
      </c>
      <c r="Q11" s="10"/>
      <c r="R11" s="10"/>
      <c r="S11" s="10"/>
      <c r="T11" s="10"/>
      <c r="U11" s="10"/>
      <c r="V11" s="10"/>
      <c r="W11" s="10"/>
      <c r="X11" s="10"/>
      <c r="Y11" s="10"/>
      <c r="Z11" s="10"/>
      <c r="AA11" s="10"/>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row>
    <row r="12" spans="1:257" ht="21" customHeight="1">
      <c r="A12" s="218" t="s">
        <v>340</v>
      </c>
      <c r="B12" s="162">
        <v>53</v>
      </c>
      <c r="C12" s="227">
        <v>52</v>
      </c>
      <c r="D12" s="162">
        <v>64</v>
      </c>
      <c r="E12" s="162">
        <v>62</v>
      </c>
      <c r="F12" s="162">
        <v>56</v>
      </c>
      <c r="G12" s="162">
        <v>57</v>
      </c>
      <c r="H12" s="162">
        <v>51</v>
      </c>
      <c r="I12" s="162">
        <v>53</v>
      </c>
      <c r="J12" s="162">
        <v>54</v>
      </c>
      <c r="K12" s="162">
        <v>48</v>
      </c>
      <c r="L12" s="162">
        <v>46</v>
      </c>
      <c r="M12" s="162">
        <v>48</v>
      </c>
      <c r="N12" s="162">
        <v>48</v>
      </c>
      <c r="O12" s="162">
        <v>46</v>
      </c>
      <c r="P12" s="162">
        <v>41</v>
      </c>
      <c r="Q12" s="10"/>
      <c r="R12" s="10"/>
      <c r="S12" s="10"/>
      <c r="T12" s="10"/>
      <c r="U12" s="10"/>
      <c r="V12" s="10"/>
      <c r="W12" s="10"/>
      <c r="X12" s="10"/>
      <c r="Y12" s="10"/>
      <c r="Z12" s="10"/>
      <c r="AA12" s="10"/>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row>
    <row r="13" spans="1:257">
      <c r="A13" s="215" t="s">
        <v>226</v>
      </c>
      <c r="B13" s="162">
        <v>11</v>
      </c>
      <c r="C13" s="227">
        <v>7</v>
      </c>
      <c r="D13" s="162">
        <v>9</v>
      </c>
      <c r="E13" s="162">
        <v>11</v>
      </c>
      <c r="F13" s="162">
        <v>14</v>
      </c>
      <c r="G13" s="162">
        <v>16</v>
      </c>
      <c r="H13" s="162">
        <v>20</v>
      </c>
      <c r="I13" s="162">
        <v>26</v>
      </c>
      <c r="J13" s="162">
        <v>18</v>
      </c>
      <c r="K13" s="162">
        <v>17</v>
      </c>
      <c r="L13" s="162">
        <v>20</v>
      </c>
      <c r="M13" s="162">
        <v>21</v>
      </c>
      <c r="N13" s="162">
        <v>17</v>
      </c>
      <c r="O13" s="162">
        <v>18</v>
      </c>
      <c r="P13" s="162">
        <v>18</v>
      </c>
      <c r="Q13" s="10"/>
      <c r="R13" s="10"/>
      <c r="S13" s="10"/>
      <c r="T13" s="10"/>
      <c r="U13" s="10"/>
      <c r="V13" s="10"/>
      <c r="W13" s="10"/>
      <c r="X13" s="10"/>
      <c r="Y13" s="10"/>
      <c r="Z13" s="10"/>
      <c r="AA13" s="10"/>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row>
    <row r="14" spans="1:257">
      <c r="A14" s="215" t="s">
        <v>341</v>
      </c>
      <c r="B14" s="162">
        <v>32</v>
      </c>
      <c r="C14" s="227">
        <v>32</v>
      </c>
      <c r="D14" s="162">
        <v>32</v>
      </c>
      <c r="E14" s="162">
        <v>27</v>
      </c>
      <c r="F14" s="162">
        <v>35</v>
      </c>
      <c r="G14" s="162">
        <v>37</v>
      </c>
      <c r="H14" s="162">
        <v>37</v>
      </c>
      <c r="I14" s="162">
        <v>41</v>
      </c>
      <c r="J14" s="162">
        <v>45</v>
      </c>
      <c r="K14" s="162">
        <v>44</v>
      </c>
      <c r="L14" s="162">
        <v>50</v>
      </c>
      <c r="M14" s="162">
        <v>47</v>
      </c>
      <c r="N14" s="162">
        <v>43</v>
      </c>
      <c r="O14" s="162">
        <v>46</v>
      </c>
      <c r="P14" s="162">
        <v>45</v>
      </c>
      <c r="Q14" s="10"/>
      <c r="R14" s="10"/>
      <c r="S14" s="10"/>
      <c r="T14" s="10"/>
      <c r="U14" s="10"/>
      <c r="V14" s="10"/>
      <c r="W14" s="10"/>
      <c r="X14" s="10"/>
      <c r="Y14" s="10"/>
      <c r="Z14" s="10"/>
      <c r="AA14" s="10"/>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row>
    <row r="15" spans="1:257" s="136" customFormat="1">
      <c r="A15" s="69" t="s">
        <v>69</v>
      </c>
      <c r="B15" s="160">
        <f t="shared" ref="B15:P15" si="4">SUM(B16:B31)</f>
        <v>21990</v>
      </c>
      <c r="C15" s="160">
        <f t="shared" ref="C15" si="5">SUM(C16:C31)</f>
        <v>22016</v>
      </c>
      <c r="D15" s="160">
        <f t="shared" si="4"/>
        <v>22235</v>
      </c>
      <c r="E15" s="160">
        <f t="shared" si="4"/>
        <v>22588</v>
      </c>
      <c r="F15" s="160">
        <f t="shared" si="4"/>
        <v>22720</v>
      </c>
      <c r="G15" s="160">
        <f t="shared" si="4"/>
        <v>23009</v>
      </c>
      <c r="H15" s="160">
        <f t="shared" si="4"/>
        <v>23372</v>
      </c>
      <c r="I15" s="160">
        <f t="shared" si="4"/>
        <v>22861</v>
      </c>
      <c r="J15" s="160">
        <f t="shared" si="4"/>
        <v>19972</v>
      </c>
      <c r="K15" s="160">
        <f t="shared" si="4"/>
        <v>19050</v>
      </c>
      <c r="L15" s="160">
        <f t="shared" si="4"/>
        <v>18571</v>
      </c>
      <c r="M15" s="160">
        <f t="shared" si="4"/>
        <v>18085</v>
      </c>
      <c r="N15" s="160">
        <f t="shared" si="4"/>
        <v>17815</v>
      </c>
      <c r="O15" s="160">
        <f t="shared" si="4"/>
        <v>18416</v>
      </c>
      <c r="P15" s="160">
        <f t="shared" si="4"/>
        <v>18898</v>
      </c>
    </row>
    <row r="16" spans="1:257">
      <c r="A16" s="215" t="s">
        <v>228</v>
      </c>
      <c r="B16" s="162">
        <v>9883</v>
      </c>
      <c r="C16" s="227">
        <v>9793</v>
      </c>
      <c r="D16" s="162">
        <v>9601</v>
      </c>
      <c r="E16" s="162">
        <v>9520</v>
      </c>
      <c r="F16" s="162">
        <v>9417</v>
      </c>
      <c r="G16" s="162">
        <v>9347</v>
      </c>
      <c r="H16" s="162">
        <v>9218</v>
      </c>
      <c r="I16" s="162">
        <v>8695</v>
      </c>
      <c r="J16" s="162">
        <v>7246</v>
      </c>
      <c r="K16" s="162">
        <v>6297</v>
      </c>
      <c r="L16" s="162">
        <v>5603</v>
      </c>
      <c r="M16" s="162">
        <v>5082</v>
      </c>
      <c r="N16" s="162">
        <v>4740</v>
      </c>
      <c r="O16" s="162">
        <v>4777</v>
      </c>
      <c r="P16" s="162">
        <v>4886</v>
      </c>
      <c r="Q16" s="10"/>
      <c r="R16" s="10"/>
      <c r="S16" s="10"/>
      <c r="T16" s="10"/>
      <c r="U16" s="10"/>
      <c r="V16" s="10"/>
      <c r="W16" s="10"/>
      <c r="X16" s="10"/>
      <c r="Y16" s="10"/>
      <c r="Z16" s="10"/>
      <c r="AA16" s="10"/>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row>
    <row r="17" spans="1:257">
      <c r="A17" s="215" t="s">
        <v>221</v>
      </c>
      <c r="B17" s="162">
        <v>3816</v>
      </c>
      <c r="C17" s="227">
        <v>3909</v>
      </c>
      <c r="D17" s="162">
        <v>3999</v>
      </c>
      <c r="E17" s="162">
        <v>4062</v>
      </c>
      <c r="F17" s="162">
        <v>4083</v>
      </c>
      <c r="G17" s="162">
        <v>4076</v>
      </c>
      <c r="H17" s="162">
        <v>4179</v>
      </c>
      <c r="I17" s="162">
        <v>4201</v>
      </c>
      <c r="J17" s="162">
        <v>3878</v>
      </c>
      <c r="K17" s="162">
        <v>3822</v>
      </c>
      <c r="L17" s="162">
        <v>3802</v>
      </c>
      <c r="M17" s="162">
        <v>3723</v>
      </c>
      <c r="N17" s="162">
        <v>3667</v>
      </c>
      <c r="O17" s="162">
        <v>3731</v>
      </c>
      <c r="P17" s="162">
        <v>3719</v>
      </c>
      <c r="Q17" s="10"/>
      <c r="R17" s="10"/>
      <c r="S17" s="10"/>
      <c r="T17" s="10"/>
      <c r="U17" s="10"/>
      <c r="V17" s="10"/>
      <c r="W17" s="10"/>
      <c r="X17" s="10"/>
      <c r="Y17" s="10"/>
      <c r="Z17" s="10"/>
      <c r="AA17" s="10"/>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row>
    <row r="18" spans="1:257">
      <c r="A18" s="215" t="s">
        <v>252</v>
      </c>
      <c r="B18" s="162">
        <v>3</v>
      </c>
      <c r="C18" s="227">
        <v>5</v>
      </c>
      <c r="D18" s="162">
        <v>6</v>
      </c>
      <c r="E18" s="162">
        <v>6</v>
      </c>
      <c r="F18" s="162">
        <v>7</v>
      </c>
      <c r="G18" s="162">
        <v>7</v>
      </c>
      <c r="H18" s="162">
        <v>6</v>
      </c>
      <c r="I18" s="162">
        <v>7</v>
      </c>
      <c r="J18" s="162">
        <v>7</v>
      </c>
      <c r="K18" s="162">
        <v>7</v>
      </c>
      <c r="L18" s="162">
        <v>6</v>
      </c>
      <c r="M18" s="162">
        <v>5</v>
      </c>
      <c r="N18" s="162">
        <v>2</v>
      </c>
      <c r="O18" s="162">
        <v>4</v>
      </c>
      <c r="P18" s="162">
        <v>5</v>
      </c>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row>
    <row r="19" spans="1:257">
      <c r="A19" s="215" t="s">
        <v>248</v>
      </c>
      <c r="B19" s="162">
        <v>2</v>
      </c>
      <c r="C19" s="227">
        <v>3</v>
      </c>
      <c r="D19" s="162">
        <v>2</v>
      </c>
      <c r="E19" s="162">
        <v>3</v>
      </c>
      <c r="F19" s="162">
        <v>5</v>
      </c>
      <c r="G19" s="162">
        <v>4</v>
      </c>
      <c r="H19" s="162">
        <v>5</v>
      </c>
      <c r="I19" s="162">
        <v>3</v>
      </c>
      <c r="J19" s="162">
        <v>2</v>
      </c>
      <c r="K19" s="162">
        <v>2</v>
      </c>
      <c r="L19" s="162">
        <v>3</v>
      </c>
      <c r="M19" s="162">
        <v>4</v>
      </c>
      <c r="N19" s="162">
        <v>6</v>
      </c>
      <c r="O19" s="162">
        <v>7</v>
      </c>
      <c r="P19" s="162">
        <v>5</v>
      </c>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row>
    <row r="20" spans="1:257" ht="21" customHeight="1">
      <c r="A20" s="218" t="s">
        <v>246</v>
      </c>
      <c r="B20" s="162">
        <v>14</v>
      </c>
      <c r="C20" s="227">
        <v>13</v>
      </c>
      <c r="D20" s="162">
        <v>11</v>
      </c>
      <c r="E20" s="162">
        <v>15</v>
      </c>
      <c r="F20" s="162">
        <v>14</v>
      </c>
      <c r="G20" s="162">
        <v>14</v>
      </c>
      <c r="H20" s="162">
        <v>16</v>
      </c>
      <c r="I20" s="162">
        <v>13</v>
      </c>
      <c r="J20" s="162">
        <v>11</v>
      </c>
      <c r="K20" s="162">
        <v>1</v>
      </c>
      <c r="L20" s="162">
        <v>0</v>
      </c>
      <c r="M20" s="162">
        <v>1</v>
      </c>
      <c r="N20" s="162">
        <v>3</v>
      </c>
      <c r="O20" s="162">
        <v>5</v>
      </c>
      <c r="P20" s="162">
        <v>6</v>
      </c>
      <c r="Q20" s="10"/>
      <c r="R20" s="10"/>
      <c r="S20" s="10"/>
      <c r="T20" s="10"/>
      <c r="U20" s="10"/>
      <c r="V20" s="10"/>
      <c r="W20" s="10"/>
      <c r="X20" s="10"/>
      <c r="Y20" s="10"/>
      <c r="Z20" s="10"/>
      <c r="AA20" s="10"/>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row>
    <row r="21" spans="1:257" ht="21" customHeight="1">
      <c r="A21" s="218" t="s">
        <v>245</v>
      </c>
      <c r="B21" s="162">
        <v>20</v>
      </c>
      <c r="C21" s="227">
        <v>22</v>
      </c>
      <c r="D21" s="162">
        <v>28</v>
      </c>
      <c r="E21" s="162">
        <v>26</v>
      </c>
      <c r="F21" s="162">
        <v>26</v>
      </c>
      <c r="G21" s="162">
        <v>25</v>
      </c>
      <c r="H21" s="162">
        <v>30</v>
      </c>
      <c r="I21" s="162">
        <v>27</v>
      </c>
      <c r="J21" s="162">
        <v>28</v>
      </c>
      <c r="K21" s="162">
        <v>30</v>
      </c>
      <c r="L21" s="162">
        <v>32</v>
      </c>
      <c r="M21" s="162">
        <v>28</v>
      </c>
      <c r="N21" s="162">
        <v>32</v>
      </c>
      <c r="O21" s="162">
        <v>36</v>
      </c>
      <c r="P21" s="162">
        <v>39</v>
      </c>
      <c r="Q21" s="10"/>
      <c r="R21" s="10"/>
      <c r="S21" s="10"/>
      <c r="T21" s="10"/>
      <c r="U21" s="10"/>
      <c r="V21" s="10"/>
      <c r="W21" s="10"/>
      <c r="X21" s="10"/>
      <c r="Y21" s="10"/>
      <c r="Z21" s="10"/>
      <c r="AA21" s="10"/>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row>
    <row r="22" spans="1:257" ht="21" customHeight="1">
      <c r="A22" s="218" t="s">
        <v>250</v>
      </c>
      <c r="B22" s="162">
        <v>17</v>
      </c>
      <c r="C22" s="227">
        <v>16</v>
      </c>
      <c r="D22" s="162">
        <v>17</v>
      </c>
      <c r="E22" s="162">
        <v>20</v>
      </c>
      <c r="F22" s="162">
        <v>21</v>
      </c>
      <c r="G22" s="162">
        <v>21</v>
      </c>
      <c r="H22" s="162">
        <v>24</v>
      </c>
      <c r="I22" s="162">
        <v>24</v>
      </c>
      <c r="J22" s="162">
        <v>19</v>
      </c>
      <c r="K22" s="162">
        <v>16</v>
      </c>
      <c r="L22" s="162">
        <v>16</v>
      </c>
      <c r="M22" s="162">
        <v>17</v>
      </c>
      <c r="N22" s="162">
        <v>16</v>
      </c>
      <c r="O22" s="162">
        <v>15</v>
      </c>
      <c r="P22" s="162">
        <v>11</v>
      </c>
      <c r="Q22" s="10"/>
      <c r="R22" s="10"/>
      <c r="S22" s="10"/>
      <c r="T22" s="10"/>
      <c r="U22" s="10"/>
      <c r="V22" s="10"/>
      <c r="W22" s="10"/>
      <c r="X22" s="10"/>
      <c r="Y22" s="10"/>
      <c r="Z22" s="10"/>
      <c r="AA22" s="10"/>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row>
    <row r="23" spans="1:257">
      <c r="A23" s="215" t="s">
        <v>345</v>
      </c>
      <c r="B23" s="162">
        <v>7800</v>
      </c>
      <c r="C23" s="227">
        <v>7794</v>
      </c>
      <c r="D23" s="162">
        <v>8112</v>
      </c>
      <c r="E23" s="162">
        <v>8443</v>
      </c>
      <c r="F23" s="162">
        <v>8648</v>
      </c>
      <c r="G23" s="162">
        <v>8989</v>
      </c>
      <c r="H23" s="162">
        <v>9344</v>
      </c>
      <c r="I23" s="162">
        <v>9315</v>
      </c>
      <c r="J23" s="162">
        <v>8187</v>
      </c>
      <c r="K23" s="162">
        <v>8326</v>
      </c>
      <c r="L23" s="162">
        <v>8550</v>
      </c>
      <c r="M23" s="162">
        <v>8641</v>
      </c>
      <c r="N23" s="162">
        <v>8764</v>
      </c>
      <c r="O23" s="162">
        <v>9232</v>
      </c>
      <c r="P23" s="162">
        <v>9614</v>
      </c>
      <c r="Q23" s="10"/>
      <c r="R23" s="10"/>
      <c r="S23" s="10"/>
      <c r="T23" s="10"/>
      <c r="U23" s="10"/>
      <c r="V23" s="10"/>
      <c r="W23" s="10"/>
      <c r="X23" s="10"/>
      <c r="Y23" s="10"/>
      <c r="Z23" s="10"/>
      <c r="AA23" s="10"/>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row>
    <row r="24" spans="1:257" ht="21" customHeight="1">
      <c r="A24" s="218" t="s">
        <v>344</v>
      </c>
      <c r="B24" s="162">
        <v>106</v>
      </c>
      <c r="C24" s="227">
        <v>108</v>
      </c>
      <c r="D24" s="162">
        <v>108</v>
      </c>
      <c r="E24" s="162">
        <v>116</v>
      </c>
      <c r="F24" s="162">
        <v>112</v>
      </c>
      <c r="G24" s="162">
        <v>119</v>
      </c>
      <c r="H24" s="162">
        <v>128</v>
      </c>
      <c r="I24" s="162">
        <v>134</v>
      </c>
      <c r="J24" s="162">
        <v>129</v>
      </c>
      <c r="K24" s="162">
        <v>125</v>
      </c>
      <c r="L24" s="162">
        <v>131</v>
      </c>
      <c r="M24" s="162">
        <v>124</v>
      </c>
      <c r="N24" s="162">
        <v>129</v>
      </c>
      <c r="O24" s="162">
        <v>142</v>
      </c>
      <c r="P24" s="162">
        <v>147</v>
      </c>
      <c r="Q24" s="10"/>
      <c r="R24" s="10"/>
      <c r="S24" s="10"/>
      <c r="T24" s="10"/>
      <c r="U24" s="10"/>
      <c r="V24" s="10"/>
      <c r="W24" s="10"/>
      <c r="X24" s="10"/>
      <c r="Y24" s="10"/>
      <c r="Z24" s="10"/>
      <c r="AA24" s="10"/>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row>
    <row r="25" spans="1:257" ht="21" customHeight="1">
      <c r="A25" s="218" t="s">
        <v>346</v>
      </c>
      <c r="B25" s="162">
        <v>259</v>
      </c>
      <c r="C25" s="227">
        <v>279</v>
      </c>
      <c r="D25" s="162">
        <v>281</v>
      </c>
      <c r="E25" s="162">
        <v>298</v>
      </c>
      <c r="F25" s="162">
        <v>309</v>
      </c>
      <c r="G25" s="162">
        <v>325</v>
      </c>
      <c r="H25" s="162">
        <v>336</v>
      </c>
      <c r="I25" s="162">
        <v>356</v>
      </c>
      <c r="J25" s="162">
        <v>372</v>
      </c>
      <c r="K25" s="162">
        <v>386</v>
      </c>
      <c r="L25" s="162">
        <v>391</v>
      </c>
      <c r="M25" s="162">
        <v>420</v>
      </c>
      <c r="N25" s="162">
        <v>409</v>
      </c>
      <c r="O25" s="162">
        <v>418</v>
      </c>
      <c r="P25" s="162">
        <v>416</v>
      </c>
      <c r="Q25" s="10"/>
      <c r="R25" s="10"/>
      <c r="S25" s="10"/>
      <c r="T25" s="10"/>
      <c r="U25" s="10"/>
      <c r="V25" s="10"/>
      <c r="W25" s="10"/>
      <c r="X25" s="10"/>
      <c r="Y25" s="10"/>
      <c r="Z25" s="10"/>
      <c r="AA25" s="10"/>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row>
    <row r="26" spans="1:257">
      <c r="A26" s="215" t="s">
        <v>253</v>
      </c>
      <c r="B26" s="162">
        <v>2</v>
      </c>
      <c r="C26" s="227">
        <v>2</v>
      </c>
      <c r="D26" s="162">
        <v>3</v>
      </c>
      <c r="E26" s="162">
        <v>3</v>
      </c>
      <c r="F26" s="162">
        <v>4</v>
      </c>
      <c r="G26" s="162">
        <v>4</v>
      </c>
      <c r="H26" s="162">
        <v>5</v>
      </c>
      <c r="I26" s="162">
        <v>3</v>
      </c>
      <c r="J26" s="162">
        <v>4</v>
      </c>
      <c r="K26" s="162">
        <v>4</v>
      </c>
      <c r="L26" s="162">
        <v>4</v>
      </c>
      <c r="M26" s="162">
        <v>4</v>
      </c>
      <c r="N26" s="162">
        <v>4</v>
      </c>
      <c r="O26" s="162">
        <v>4</v>
      </c>
      <c r="P26" s="162">
        <v>4</v>
      </c>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row>
    <row r="27" spans="1:257" ht="21" customHeight="1">
      <c r="A27" s="218" t="s">
        <v>347</v>
      </c>
      <c r="B27" s="162">
        <v>23</v>
      </c>
      <c r="C27" s="227">
        <v>30</v>
      </c>
      <c r="D27" s="162">
        <v>30</v>
      </c>
      <c r="E27" s="162">
        <v>37</v>
      </c>
      <c r="F27" s="162">
        <v>35</v>
      </c>
      <c r="G27" s="162">
        <v>36</v>
      </c>
      <c r="H27" s="162">
        <v>32</v>
      </c>
      <c r="I27" s="162">
        <v>32</v>
      </c>
      <c r="J27" s="162">
        <v>33</v>
      </c>
      <c r="K27" s="162">
        <v>5</v>
      </c>
      <c r="L27" s="162">
        <v>6</v>
      </c>
      <c r="M27" s="162">
        <v>6</v>
      </c>
      <c r="N27" s="162">
        <v>8</v>
      </c>
      <c r="O27" s="162">
        <v>9</v>
      </c>
      <c r="P27" s="162">
        <v>10</v>
      </c>
      <c r="Q27" s="10"/>
      <c r="R27" s="10"/>
      <c r="S27" s="10"/>
      <c r="T27" s="10"/>
      <c r="U27" s="10"/>
      <c r="V27" s="10"/>
      <c r="W27" s="10"/>
      <c r="X27" s="10"/>
      <c r="Y27" s="10"/>
      <c r="Z27" s="10"/>
      <c r="AA27" s="10"/>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row>
    <row r="28" spans="1:257" ht="21" customHeight="1">
      <c r="A28" s="218" t="s">
        <v>241</v>
      </c>
      <c r="B28" s="162">
        <v>16</v>
      </c>
      <c r="C28" s="227">
        <v>16</v>
      </c>
      <c r="D28" s="162">
        <v>13</v>
      </c>
      <c r="E28" s="162">
        <v>16</v>
      </c>
      <c r="F28" s="162">
        <v>16</v>
      </c>
      <c r="G28" s="162">
        <v>14</v>
      </c>
      <c r="H28" s="162">
        <v>19</v>
      </c>
      <c r="I28" s="162">
        <v>22</v>
      </c>
      <c r="J28" s="162">
        <v>23</v>
      </c>
      <c r="K28" s="162">
        <v>3</v>
      </c>
      <c r="L28" s="162">
        <v>3</v>
      </c>
      <c r="M28" s="162">
        <v>5</v>
      </c>
      <c r="N28" s="162">
        <v>7</v>
      </c>
      <c r="O28" s="162">
        <v>7</v>
      </c>
      <c r="P28" s="162">
        <v>7</v>
      </c>
      <c r="Q28" s="10"/>
      <c r="R28" s="10"/>
      <c r="S28" s="10"/>
      <c r="T28" s="10"/>
      <c r="U28" s="10"/>
      <c r="V28" s="10"/>
      <c r="W28" s="10"/>
      <c r="X28" s="10"/>
      <c r="Y28" s="10"/>
      <c r="Z28" s="10"/>
      <c r="AA28" s="10"/>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row>
    <row r="29" spans="1:257">
      <c r="A29" s="215" t="s">
        <v>249</v>
      </c>
      <c r="B29" s="162">
        <v>7</v>
      </c>
      <c r="C29" s="227">
        <v>6</v>
      </c>
      <c r="D29" s="162">
        <v>6</v>
      </c>
      <c r="E29" s="162">
        <v>5</v>
      </c>
      <c r="F29" s="162">
        <v>4</v>
      </c>
      <c r="G29" s="162">
        <v>6</v>
      </c>
      <c r="H29" s="162">
        <v>6</v>
      </c>
      <c r="I29" s="162">
        <v>5</v>
      </c>
      <c r="J29" s="162">
        <v>4</v>
      </c>
      <c r="K29" s="162">
        <v>1</v>
      </c>
      <c r="L29" s="162">
        <v>2</v>
      </c>
      <c r="M29" s="162">
        <v>2</v>
      </c>
      <c r="N29" s="162">
        <v>2</v>
      </c>
      <c r="O29" s="162">
        <v>2</v>
      </c>
      <c r="P29" s="162">
        <v>1</v>
      </c>
      <c r="Q29" s="10"/>
      <c r="R29" s="10"/>
      <c r="S29" s="10"/>
      <c r="T29" s="10"/>
      <c r="U29" s="10"/>
      <c r="V29" s="10"/>
      <c r="W29" s="10"/>
      <c r="X29" s="10"/>
      <c r="Y29" s="10"/>
      <c r="Z29" s="10"/>
      <c r="AA29" s="10"/>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row>
    <row r="30" spans="1:257">
      <c r="A30" s="215" t="s">
        <v>348</v>
      </c>
      <c r="B30" s="162">
        <v>14</v>
      </c>
      <c r="C30" s="227">
        <v>13</v>
      </c>
      <c r="D30" s="162">
        <v>11</v>
      </c>
      <c r="E30" s="162">
        <v>10</v>
      </c>
      <c r="F30" s="162">
        <v>12</v>
      </c>
      <c r="G30" s="162">
        <v>16</v>
      </c>
      <c r="H30" s="162">
        <v>18</v>
      </c>
      <c r="I30" s="162">
        <v>18</v>
      </c>
      <c r="J30" s="162">
        <v>22</v>
      </c>
      <c r="K30" s="162">
        <v>21</v>
      </c>
      <c r="L30" s="162">
        <v>17</v>
      </c>
      <c r="M30" s="162">
        <v>19</v>
      </c>
      <c r="N30" s="162">
        <v>18</v>
      </c>
      <c r="O30" s="162">
        <v>18</v>
      </c>
      <c r="P30" s="162">
        <v>24</v>
      </c>
      <c r="Q30" s="10"/>
      <c r="R30" s="10"/>
      <c r="S30" s="10"/>
      <c r="T30" s="10"/>
      <c r="U30" s="10"/>
      <c r="V30" s="10"/>
      <c r="W30" s="10"/>
      <c r="X30" s="10"/>
      <c r="Y30" s="10"/>
      <c r="Z30" s="10"/>
      <c r="AA30" s="10"/>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row>
    <row r="31" spans="1:257" ht="21" customHeight="1">
      <c r="A31" s="218" t="s">
        <v>343</v>
      </c>
      <c r="B31" s="162">
        <v>8</v>
      </c>
      <c r="C31" s="227">
        <v>7</v>
      </c>
      <c r="D31" s="162">
        <v>7</v>
      </c>
      <c r="E31" s="162">
        <v>8</v>
      </c>
      <c r="F31" s="162">
        <v>7</v>
      </c>
      <c r="G31" s="162">
        <v>6</v>
      </c>
      <c r="H31" s="162">
        <v>6</v>
      </c>
      <c r="I31" s="162">
        <v>6</v>
      </c>
      <c r="J31" s="162">
        <v>7</v>
      </c>
      <c r="K31" s="162">
        <v>4</v>
      </c>
      <c r="L31" s="162">
        <v>5</v>
      </c>
      <c r="M31" s="162">
        <v>4</v>
      </c>
      <c r="N31" s="162">
        <v>8</v>
      </c>
      <c r="O31" s="162">
        <v>9</v>
      </c>
      <c r="P31" s="162">
        <v>4</v>
      </c>
      <c r="Q31" s="10"/>
      <c r="R31" s="10"/>
      <c r="S31" s="10"/>
      <c r="T31" s="10"/>
      <c r="U31" s="10"/>
      <c r="V31" s="10"/>
      <c r="W31" s="10"/>
      <c r="X31" s="10"/>
      <c r="Y31" s="10"/>
      <c r="Z31" s="10"/>
      <c r="AA31" s="10"/>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row>
    <row r="32" spans="1:257" s="136" customFormat="1">
      <c r="A32" s="69" t="s">
        <v>68</v>
      </c>
      <c r="B32" s="160">
        <f t="shared" ref="B32:P32" si="6">SUM(B33:B34)</f>
        <v>4128</v>
      </c>
      <c r="C32" s="160">
        <f t="shared" ref="C32" si="7">SUM(C33:C34)</f>
        <v>4083</v>
      </c>
      <c r="D32" s="160">
        <f t="shared" si="6"/>
        <v>3908</v>
      </c>
      <c r="E32" s="160">
        <f t="shared" si="6"/>
        <v>3823</v>
      </c>
      <c r="F32" s="160">
        <f t="shared" si="6"/>
        <v>3633</v>
      </c>
      <c r="G32" s="160">
        <f t="shared" si="6"/>
        <v>3542</v>
      </c>
      <c r="H32" s="160">
        <f t="shared" si="6"/>
        <v>3538</v>
      </c>
      <c r="I32" s="160">
        <f t="shared" si="6"/>
        <v>3419</v>
      </c>
      <c r="J32" s="160">
        <f t="shared" si="6"/>
        <v>3323</v>
      </c>
      <c r="K32" s="160">
        <f t="shared" si="6"/>
        <v>3245</v>
      </c>
      <c r="L32" s="160">
        <f t="shared" si="6"/>
        <v>3155</v>
      </c>
      <c r="M32" s="160">
        <f t="shared" si="6"/>
        <v>3161</v>
      </c>
      <c r="N32" s="160">
        <f t="shared" si="6"/>
        <v>3120</v>
      </c>
      <c r="O32" s="160">
        <f t="shared" si="6"/>
        <v>3115</v>
      </c>
      <c r="P32" s="160">
        <f t="shared" si="6"/>
        <v>3095</v>
      </c>
    </row>
    <row r="33" spans="1:257">
      <c r="A33" s="215" t="s">
        <v>229</v>
      </c>
      <c r="B33" s="162">
        <v>1806</v>
      </c>
      <c r="C33" s="227">
        <v>1704</v>
      </c>
      <c r="D33" s="162">
        <v>1541</v>
      </c>
      <c r="E33" s="162">
        <v>1420</v>
      </c>
      <c r="F33" s="162">
        <v>1242</v>
      </c>
      <c r="G33" s="162">
        <v>1132</v>
      </c>
      <c r="H33" s="162">
        <v>1053</v>
      </c>
      <c r="I33" s="162">
        <v>919</v>
      </c>
      <c r="J33" s="162">
        <v>823</v>
      </c>
      <c r="K33" s="162">
        <v>759</v>
      </c>
      <c r="L33" s="162">
        <v>664</v>
      </c>
      <c r="M33" s="162">
        <v>651</v>
      </c>
      <c r="N33" s="162">
        <v>617</v>
      </c>
      <c r="O33" s="162">
        <v>615</v>
      </c>
      <c r="P33" s="162">
        <v>592</v>
      </c>
      <c r="Q33" s="10"/>
      <c r="R33" s="10"/>
      <c r="S33" s="10"/>
      <c r="T33" s="10"/>
      <c r="U33" s="10"/>
      <c r="V33" s="10"/>
      <c r="W33" s="10"/>
      <c r="X33" s="10"/>
      <c r="Y33" s="10"/>
      <c r="Z33" s="10"/>
      <c r="AA33" s="10"/>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row>
    <row r="34" spans="1:257" ht="21" customHeight="1">
      <c r="A34" s="232" t="s">
        <v>342</v>
      </c>
      <c r="B34" s="227">
        <v>2322</v>
      </c>
      <c r="C34" s="227">
        <v>2379</v>
      </c>
      <c r="D34" s="227">
        <v>2367</v>
      </c>
      <c r="E34" s="227">
        <v>2403</v>
      </c>
      <c r="F34" s="227">
        <v>2391</v>
      </c>
      <c r="G34" s="227">
        <v>2410</v>
      </c>
      <c r="H34" s="227">
        <v>2485</v>
      </c>
      <c r="I34" s="227">
        <v>2500</v>
      </c>
      <c r="J34" s="227">
        <v>2500</v>
      </c>
      <c r="K34" s="227">
        <v>2486</v>
      </c>
      <c r="L34" s="227">
        <v>2491</v>
      </c>
      <c r="M34" s="162">
        <v>2510</v>
      </c>
      <c r="N34" s="162">
        <v>2503</v>
      </c>
      <c r="O34" s="162">
        <v>2500</v>
      </c>
      <c r="P34" s="162">
        <v>2503</v>
      </c>
      <c r="Q34" s="10"/>
      <c r="R34" s="10"/>
      <c r="S34" s="10"/>
      <c r="T34" s="10"/>
      <c r="U34" s="10"/>
      <c r="V34" s="10"/>
      <c r="W34" s="10"/>
      <c r="X34" s="10"/>
      <c r="Y34" s="10"/>
      <c r="Z34" s="10"/>
      <c r="AA34" s="10"/>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row>
    <row r="35" spans="1:257">
      <c r="A35" s="69" t="s">
        <v>67</v>
      </c>
      <c r="B35" s="160">
        <v>0</v>
      </c>
      <c r="C35" s="160">
        <v>0</v>
      </c>
      <c r="D35" s="160">
        <v>0</v>
      </c>
      <c r="E35" s="160">
        <v>0</v>
      </c>
      <c r="F35" s="160">
        <v>0</v>
      </c>
      <c r="G35" s="160">
        <v>0</v>
      </c>
      <c r="H35" s="160">
        <v>1</v>
      </c>
      <c r="I35" s="160">
        <v>1</v>
      </c>
      <c r="J35" s="160">
        <v>1</v>
      </c>
      <c r="K35" s="160">
        <v>0</v>
      </c>
      <c r="L35" s="160">
        <v>1</v>
      </c>
      <c r="M35" s="160">
        <v>1</v>
      </c>
      <c r="N35" s="160">
        <v>1</v>
      </c>
      <c r="O35" s="161" t="s">
        <v>53</v>
      </c>
      <c r="P35" s="161" t="s">
        <v>53</v>
      </c>
      <c r="Q35" s="10"/>
      <c r="R35" s="10"/>
      <c r="S35" s="10"/>
      <c r="T35" s="10"/>
      <c r="U35" s="10"/>
      <c r="V35" s="10"/>
      <c r="W35" s="10"/>
      <c r="X35" s="10"/>
      <c r="Y35" s="10"/>
      <c r="Z35" s="10"/>
      <c r="AA35" s="10"/>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row>
    <row r="36" spans="1:257">
      <c r="A36" s="69" t="s">
        <v>66</v>
      </c>
      <c r="B36" s="160">
        <v>1</v>
      </c>
      <c r="C36" s="160">
        <v>1</v>
      </c>
      <c r="D36" s="160">
        <v>1</v>
      </c>
      <c r="E36" s="160">
        <v>1</v>
      </c>
      <c r="F36" s="160">
        <v>1</v>
      </c>
      <c r="G36" s="160">
        <v>3</v>
      </c>
      <c r="H36" s="160">
        <v>3</v>
      </c>
      <c r="I36" s="160">
        <v>4</v>
      </c>
      <c r="J36" s="160">
        <v>2</v>
      </c>
      <c r="K36" s="160">
        <v>3</v>
      </c>
      <c r="L36" s="160">
        <v>5</v>
      </c>
      <c r="M36" s="160">
        <v>5</v>
      </c>
      <c r="N36" s="160">
        <v>4</v>
      </c>
      <c r="O36" s="160">
        <v>1</v>
      </c>
      <c r="P36" s="160">
        <v>3</v>
      </c>
      <c r="Q36" s="10"/>
      <c r="R36" s="10"/>
      <c r="S36" s="10"/>
      <c r="T36" s="10"/>
      <c r="U36" s="10"/>
      <c r="V36" s="10"/>
      <c r="W36" s="10"/>
      <c r="X36" s="10"/>
      <c r="Y36" s="10"/>
      <c r="Z36" s="10"/>
      <c r="AA36" s="10"/>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row>
    <row r="37" spans="1:257">
      <c r="A37" s="146" t="s">
        <v>65</v>
      </c>
      <c r="B37" s="159">
        <v>8</v>
      </c>
      <c r="C37" s="159">
        <v>6</v>
      </c>
      <c r="D37" s="159">
        <v>6</v>
      </c>
      <c r="E37" s="159">
        <v>7</v>
      </c>
      <c r="F37" s="159">
        <v>9</v>
      </c>
      <c r="G37" s="159">
        <v>9</v>
      </c>
      <c r="H37" s="159">
        <v>10</v>
      </c>
      <c r="I37" s="159">
        <v>11</v>
      </c>
      <c r="J37" s="159">
        <v>9</v>
      </c>
      <c r="K37" s="159">
        <v>10</v>
      </c>
      <c r="L37" s="159">
        <v>9</v>
      </c>
      <c r="M37" s="159">
        <v>11</v>
      </c>
      <c r="N37" s="159">
        <v>14</v>
      </c>
      <c r="O37" s="159">
        <v>15</v>
      </c>
      <c r="P37" s="159">
        <v>10</v>
      </c>
      <c r="Q37" s="10"/>
      <c r="R37" s="10"/>
      <c r="S37" s="10"/>
      <c r="T37" s="10"/>
      <c r="U37" s="10"/>
      <c r="V37" s="10"/>
      <c r="W37" s="10"/>
      <c r="X37" s="10"/>
      <c r="Y37" s="10"/>
      <c r="Z37" s="10"/>
      <c r="AA37" s="10"/>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row>
    <row r="38" spans="1:257">
      <c r="A38" s="154"/>
      <c r="B38" s="154"/>
      <c r="C38" s="154"/>
      <c r="D38" s="154"/>
      <c r="E38" s="154"/>
      <c r="F38" s="154"/>
      <c r="G38" s="154"/>
      <c r="H38" s="154"/>
      <c r="I38" s="154"/>
      <c r="J38" s="158"/>
      <c r="K38" s="158"/>
      <c r="L38" s="158"/>
      <c r="M38" s="158"/>
      <c r="N38" s="158"/>
      <c r="O38" s="158"/>
      <c r="P38" s="158"/>
      <c r="Q38" s="10"/>
      <c r="R38" s="10"/>
      <c r="S38" s="10"/>
      <c r="T38" s="10"/>
      <c r="U38" s="10"/>
      <c r="V38" s="10"/>
      <c r="W38" s="10"/>
      <c r="X38" s="10"/>
      <c r="Y38" s="10"/>
      <c r="Z38" s="10"/>
      <c r="AA38" s="10"/>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row>
    <row r="39" spans="1:257">
      <c r="A39" s="12" t="s">
        <v>64</v>
      </c>
      <c r="B39" s="12"/>
      <c r="C39" s="12"/>
      <c r="D39" s="12"/>
      <c r="E39" s="12"/>
      <c r="F39" s="12"/>
      <c r="G39" s="12"/>
      <c r="H39" s="12"/>
      <c r="I39" s="12"/>
      <c r="J39" s="3"/>
      <c r="K39" s="3"/>
      <c r="L39" s="9"/>
      <c r="M39" s="9"/>
      <c r="N39" s="9"/>
      <c r="O39" s="9"/>
      <c r="P39" s="9"/>
      <c r="Q39" s="10"/>
      <c r="R39" s="10"/>
      <c r="S39" s="10"/>
      <c r="T39" s="10"/>
      <c r="U39" s="10"/>
      <c r="V39" s="10"/>
      <c r="W39" s="10"/>
      <c r="X39" s="10"/>
      <c r="Y39" s="10"/>
      <c r="Z39" s="10"/>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row>
    <row r="40" spans="1:257">
      <c r="A40" s="12" t="s">
        <v>63</v>
      </c>
      <c r="B40" s="12"/>
      <c r="C40" s="12"/>
      <c r="D40" s="12"/>
      <c r="E40" s="12"/>
      <c r="F40" s="12"/>
      <c r="G40" s="12"/>
      <c r="H40" s="12"/>
      <c r="I40" s="12"/>
      <c r="J40" s="3"/>
      <c r="K40" s="3"/>
      <c r="Q40" s="10"/>
      <c r="R40" s="10"/>
      <c r="S40" s="10"/>
      <c r="T40" s="10"/>
      <c r="U40" s="10"/>
      <c r="V40" s="10"/>
      <c r="W40" s="10"/>
      <c r="X40" s="10"/>
      <c r="Y40" s="10"/>
      <c r="Z40" s="10"/>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row>
    <row r="41" spans="1:257">
      <c r="A41" s="12"/>
      <c r="B41" s="12"/>
      <c r="C41" s="12"/>
      <c r="D41" s="12"/>
      <c r="E41" s="12"/>
      <c r="F41" s="12"/>
      <c r="G41" s="12"/>
      <c r="H41" s="12"/>
      <c r="I41" s="12"/>
      <c r="J41" s="3"/>
      <c r="K41" s="3"/>
      <c r="Q41" s="10"/>
      <c r="R41" s="10"/>
      <c r="S41" s="10"/>
      <c r="T41" s="10"/>
      <c r="U41" s="10"/>
      <c r="V41" s="10"/>
      <c r="W41" s="10"/>
      <c r="X41" s="10"/>
      <c r="Y41" s="10"/>
      <c r="Z41" s="10"/>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row>
    <row r="42" spans="1:257">
      <c r="A42" s="12"/>
      <c r="B42" s="12"/>
      <c r="C42" s="12"/>
      <c r="D42" s="12"/>
      <c r="E42" s="12"/>
      <c r="F42" s="12"/>
      <c r="G42" s="12"/>
      <c r="H42" s="12"/>
      <c r="I42" s="12"/>
      <c r="J42" s="3"/>
      <c r="K42" s="3"/>
      <c r="Q42" s="10"/>
      <c r="R42" s="10"/>
      <c r="S42" s="10"/>
      <c r="T42" s="10"/>
      <c r="U42" s="10"/>
      <c r="V42" s="10"/>
      <c r="W42" s="10"/>
      <c r="X42" s="10"/>
      <c r="Y42" s="10"/>
      <c r="Z42" s="10"/>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row>
    <row r="43" spans="1:257">
      <c r="A43" s="12"/>
      <c r="B43" s="12"/>
      <c r="C43" s="12"/>
      <c r="D43" s="12"/>
      <c r="E43" s="12"/>
      <c r="F43" s="12"/>
      <c r="G43" s="12"/>
      <c r="H43" s="12"/>
      <c r="I43" s="12"/>
      <c r="J43" s="3"/>
      <c r="K43" s="3"/>
      <c r="Q43" s="10"/>
      <c r="R43" s="10"/>
      <c r="S43" s="10"/>
      <c r="T43" s="10"/>
      <c r="U43" s="10"/>
      <c r="V43" s="10"/>
      <c r="W43" s="10"/>
      <c r="X43" s="10"/>
      <c r="Y43" s="10"/>
      <c r="Z43" s="10"/>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row>
    <row r="44" spans="1:257">
      <c r="A44" s="12"/>
      <c r="B44" s="12"/>
      <c r="C44" s="12"/>
      <c r="D44" s="12"/>
      <c r="E44" s="12"/>
      <c r="F44" s="12"/>
      <c r="G44" s="12"/>
      <c r="H44" s="12"/>
      <c r="I44" s="12"/>
      <c r="J44" s="3"/>
      <c r="K44" s="3"/>
      <c r="Q44" s="10"/>
      <c r="R44" s="10"/>
      <c r="S44" s="10"/>
      <c r="T44" s="10"/>
      <c r="U44" s="10"/>
      <c r="V44" s="10"/>
      <c r="W44" s="10"/>
      <c r="X44" s="10"/>
      <c r="Y44" s="10"/>
      <c r="Z44" s="10"/>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row>
    <row r="45" spans="1:257">
      <c r="A45" s="12"/>
      <c r="B45" s="12"/>
      <c r="C45" s="12"/>
      <c r="D45" s="12"/>
      <c r="E45" s="12"/>
      <c r="F45" s="12"/>
      <c r="G45" s="12"/>
      <c r="H45" s="12"/>
      <c r="I45" s="12"/>
      <c r="J45" s="3"/>
      <c r="K45" s="3"/>
      <c r="Q45" s="10"/>
      <c r="R45" s="10"/>
      <c r="S45" s="10"/>
      <c r="T45" s="10"/>
      <c r="U45" s="10"/>
      <c r="V45" s="10"/>
      <c r="W45" s="10"/>
      <c r="X45" s="10"/>
      <c r="Y45" s="10"/>
      <c r="Z45" s="10"/>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row>
    <row r="46" spans="1:257">
      <c r="A46" s="12"/>
      <c r="B46" s="12"/>
      <c r="C46" s="12"/>
      <c r="D46" s="12"/>
      <c r="E46" s="12"/>
      <c r="F46" s="12"/>
      <c r="G46" s="12"/>
      <c r="H46" s="12"/>
      <c r="I46" s="12"/>
      <c r="J46" s="3"/>
      <c r="K46" s="3"/>
      <c r="Q46" s="10"/>
      <c r="R46" s="10"/>
      <c r="S46" s="10"/>
      <c r="T46" s="10"/>
      <c r="U46" s="10"/>
      <c r="V46" s="10"/>
      <c r="W46" s="10"/>
      <c r="X46" s="10"/>
      <c r="Y46" s="10"/>
      <c r="Z46" s="10"/>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row>
    <row r="47" spans="1:257">
      <c r="A47" s="12"/>
      <c r="B47" s="12"/>
      <c r="C47" s="12"/>
      <c r="D47" s="12"/>
      <c r="E47" s="12"/>
      <c r="F47" s="12"/>
      <c r="G47" s="12"/>
      <c r="H47" s="12"/>
      <c r="I47" s="12"/>
      <c r="J47" s="3"/>
      <c r="K47" s="3"/>
      <c r="Q47" s="10"/>
      <c r="R47" s="10"/>
      <c r="S47" s="10"/>
      <c r="T47" s="10"/>
      <c r="U47" s="10"/>
      <c r="V47" s="10"/>
      <c r="W47" s="10"/>
      <c r="X47" s="10"/>
      <c r="Y47" s="10"/>
      <c r="Z47" s="10"/>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row>
    <row r="48" spans="1:257">
      <c r="A48" s="12"/>
      <c r="B48" s="12"/>
      <c r="C48" s="12"/>
      <c r="D48" s="12"/>
      <c r="E48" s="12"/>
      <c r="F48" s="12"/>
      <c r="G48" s="12"/>
      <c r="H48" s="12"/>
      <c r="I48" s="12"/>
      <c r="J48" s="3"/>
      <c r="K48" s="3"/>
      <c r="Q48" s="10"/>
      <c r="R48" s="10"/>
      <c r="S48" s="10"/>
      <c r="T48" s="10"/>
      <c r="U48" s="10"/>
      <c r="V48" s="10"/>
      <c r="W48" s="10"/>
      <c r="X48" s="10"/>
      <c r="Y48" s="10"/>
      <c r="Z48" s="10"/>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row>
    <row r="49" spans="1:257">
      <c r="A49" s="12"/>
      <c r="B49" s="12"/>
      <c r="C49" s="12"/>
      <c r="D49" s="12"/>
      <c r="E49" s="12"/>
      <c r="F49" s="12"/>
      <c r="G49" s="12"/>
      <c r="H49" s="12"/>
      <c r="I49" s="12"/>
      <c r="J49" s="3"/>
      <c r="K49" s="3"/>
      <c r="Q49" s="10"/>
      <c r="R49" s="10"/>
      <c r="S49" s="10"/>
      <c r="T49" s="10"/>
      <c r="U49" s="10"/>
      <c r="V49" s="10"/>
      <c r="W49" s="10"/>
      <c r="X49" s="10"/>
      <c r="Y49" s="10"/>
      <c r="Z49" s="10"/>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row>
    <row r="50" spans="1:257">
      <c r="A50" s="12"/>
      <c r="B50" s="12"/>
      <c r="C50" s="12"/>
      <c r="D50" s="12"/>
      <c r="E50" s="12"/>
      <c r="F50" s="12"/>
      <c r="G50" s="12"/>
      <c r="H50" s="12"/>
      <c r="I50" s="12"/>
      <c r="J50" s="3"/>
      <c r="K50" s="3"/>
      <c r="Q50" s="10"/>
      <c r="R50" s="10"/>
      <c r="S50" s="10"/>
      <c r="T50" s="10"/>
      <c r="U50" s="10"/>
      <c r="V50" s="10"/>
      <c r="W50" s="10"/>
      <c r="X50" s="10"/>
      <c r="Y50" s="10"/>
      <c r="Z50" s="10"/>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row>
    <row r="51" spans="1:257">
      <c r="A51" s="12"/>
      <c r="B51" s="12"/>
      <c r="C51" s="12"/>
      <c r="D51" s="12"/>
      <c r="E51" s="12"/>
      <c r="F51" s="12"/>
      <c r="G51" s="12"/>
      <c r="H51" s="12"/>
      <c r="I51" s="12"/>
      <c r="J51" s="3"/>
      <c r="K51" s="3"/>
      <c r="Q51" s="10"/>
      <c r="R51" s="10"/>
      <c r="S51" s="10"/>
      <c r="T51" s="10"/>
      <c r="U51" s="10"/>
      <c r="V51" s="10"/>
      <c r="W51" s="10"/>
      <c r="X51" s="10"/>
      <c r="Y51" s="10"/>
      <c r="Z51" s="10"/>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row>
    <row r="52" spans="1:257">
      <c r="A52" s="12"/>
      <c r="B52" s="12"/>
      <c r="C52" s="12"/>
      <c r="D52" s="12"/>
      <c r="E52" s="12"/>
      <c r="F52" s="12"/>
      <c r="G52" s="12"/>
      <c r="H52" s="12"/>
      <c r="I52" s="12"/>
      <c r="J52" s="3"/>
      <c r="K52" s="3"/>
      <c r="Q52" s="10"/>
      <c r="R52" s="10"/>
      <c r="S52" s="10"/>
      <c r="T52" s="10"/>
      <c r="U52" s="10"/>
      <c r="V52" s="10"/>
      <c r="W52" s="10"/>
      <c r="X52" s="10"/>
      <c r="Y52" s="10"/>
      <c r="Z52" s="10"/>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row>
    <row r="53" spans="1:257">
      <c r="A53" s="12"/>
      <c r="B53" s="12"/>
      <c r="C53" s="12"/>
      <c r="D53" s="12"/>
      <c r="E53" s="12"/>
      <c r="F53" s="12"/>
      <c r="G53" s="12"/>
      <c r="H53" s="12"/>
      <c r="I53" s="12"/>
      <c r="J53" s="3"/>
      <c r="K53" s="3"/>
      <c r="Q53" s="10"/>
      <c r="R53" s="10"/>
      <c r="S53" s="10"/>
      <c r="T53" s="10"/>
      <c r="U53" s="10"/>
      <c r="V53" s="10"/>
      <c r="W53" s="10"/>
      <c r="X53" s="10"/>
      <c r="Y53" s="10"/>
      <c r="Z53" s="10"/>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row>
    <row r="54" spans="1:257">
      <c r="A54" s="12"/>
      <c r="B54" s="12"/>
      <c r="C54" s="12"/>
      <c r="D54" s="12"/>
      <c r="E54" s="12"/>
      <c r="F54" s="12"/>
      <c r="G54" s="12"/>
      <c r="H54" s="12"/>
      <c r="I54" s="12"/>
      <c r="J54" s="3"/>
      <c r="K54" s="3"/>
      <c r="Q54" s="10"/>
      <c r="R54" s="10"/>
      <c r="S54" s="10"/>
      <c r="T54" s="10"/>
      <c r="U54" s="10"/>
      <c r="V54" s="10"/>
      <c r="W54" s="10"/>
      <c r="X54" s="10"/>
      <c r="Y54" s="10"/>
      <c r="Z54" s="10"/>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row>
    <row r="55" spans="1:257">
      <c r="A55" s="12"/>
      <c r="B55" s="12"/>
      <c r="C55" s="12"/>
      <c r="D55" s="12"/>
      <c r="E55" s="12"/>
      <c r="F55" s="12"/>
      <c r="G55" s="12"/>
      <c r="H55" s="12"/>
      <c r="I55" s="12"/>
      <c r="J55" s="3"/>
      <c r="K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row>
    <row r="56" spans="1:257">
      <c r="A56" s="12"/>
      <c r="B56" s="12"/>
      <c r="C56" s="12"/>
      <c r="D56" s="12"/>
      <c r="E56" s="12"/>
      <c r="F56" s="12"/>
      <c r="G56" s="12"/>
      <c r="H56" s="12"/>
      <c r="I56" s="12"/>
      <c r="J56" s="3"/>
      <c r="K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row>
    <row r="57" spans="1:257">
      <c r="A57" s="12"/>
      <c r="B57" s="12"/>
      <c r="C57" s="12"/>
      <c r="D57" s="12"/>
      <c r="E57" s="12"/>
      <c r="F57" s="12"/>
      <c r="G57" s="12"/>
      <c r="H57" s="12"/>
      <c r="I57" s="12"/>
      <c r="J57" s="3"/>
      <c r="K57" s="3"/>
      <c r="Q57" s="10"/>
      <c r="R57" s="10"/>
      <c r="S57" s="10"/>
      <c r="T57" s="10"/>
      <c r="U57" s="10"/>
      <c r="V57" s="10"/>
      <c r="W57" s="10"/>
      <c r="X57" s="10"/>
      <c r="Y57" s="10"/>
      <c r="Z57" s="10"/>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row>
    <row r="58" spans="1:257">
      <c r="A58" s="12"/>
      <c r="B58" s="12"/>
      <c r="C58" s="12"/>
      <c r="D58" s="12"/>
      <c r="E58" s="12"/>
      <c r="F58" s="12"/>
      <c r="G58" s="12"/>
      <c r="H58" s="12"/>
      <c r="I58" s="12"/>
      <c r="J58" s="3"/>
      <c r="K58" s="3"/>
      <c r="Q58" s="10"/>
      <c r="R58" s="10"/>
      <c r="S58" s="10"/>
      <c r="T58" s="10"/>
      <c r="U58" s="10"/>
      <c r="V58" s="10"/>
      <c r="W58" s="10"/>
      <c r="X58" s="10"/>
      <c r="Y58" s="10"/>
      <c r="Z58" s="10"/>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row>
    <row r="59" spans="1:257">
      <c r="A59" s="12"/>
      <c r="B59" s="12"/>
      <c r="C59" s="12"/>
      <c r="D59" s="12"/>
      <c r="E59" s="12"/>
      <c r="F59" s="12"/>
      <c r="G59" s="12"/>
      <c r="H59" s="12"/>
      <c r="I59" s="12"/>
      <c r="J59" s="3"/>
      <c r="K59" s="3"/>
      <c r="Q59" s="10"/>
      <c r="R59" s="10"/>
      <c r="S59" s="10"/>
      <c r="T59" s="10"/>
      <c r="U59" s="10"/>
      <c r="V59" s="10"/>
      <c r="W59" s="10"/>
      <c r="X59" s="10"/>
      <c r="Y59" s="10"/>
      <c r="Z59" s="10"/>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row>
    <row r="60" spans="1:257">
      <c r="A60" s="12"/>
      <c r="B60" s="12"/>
      <c r="C60" s="12"/>
      <c r="D60" s="12"/>
      <c r="E60" s="12"/>
      <c r="F60" s="12"/>
      <c r="G60" s="12"/>
      <c r="H60" s="12"/>
      <c r="I60" s="12"/>
      <c r="J60" s="3"/>
      <c r="K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row>
  </sheetData>
  <pageMargins left="0.38" right="0" top="1" bottom="1" header="0.5" footer="0.5"/>
  <pageSetup firstPageNumber="11" orientation="portrait" useFirstPageNumber="1" horizontalDpi="4294967292" verticalDpi="300" r:id="rId1"/>
  <headerFooter alignWithMargins="0">
    <oddFooter>&amp;C&amp;P of 31</oddFooter>
  </headerFooter>
  <ignoredErrors>
    <ignoredError sqref="K32:N32 B32 H32:J32" formulaRange="1"/>
    <ignoredError sqref="C7 C15" formula="1"/>
    <ignoredError sqref="C32:G32" formula="1"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showGridLines="0" zoomScaleNormal="100" workbookViewId="0">
      <selection activeCell="R1" sqref="R1"/>
    </sheetView>
  </sheetViews>
  <sheetFormatPr defaultColWidth="11.77734375" defaultRowHeight="10.199999999999999"/>
  <cols>
    <col min="1" max="1" width="37.109375" style="53" customWidth="1"/>
    <col min="2" max="9" width="7.33203125" style="53" customWidth="1"/>
    <col min="10" max="10" width="7.33203125" style="1" customWidth="1"/>
    <col min="11" max="11" width="7.33203125" style="168" customWidth="1"/>
    <col min="12" max="14" width="7.33203125" style="13" hidden="1" customWidth="1"/>
    <col min="15" max="16" width="7.33203125" style="1" hidden="1" customWidth="1"/>
    <col min="17" max="16384" width="11.77734375" style="1"/>
  </cols>
  <sheetData>
    <row r="1" spans="1:26">
      <c r="A1" s="35" t="s">
        <v>76</v>
      </c>
      <c r="B1" s="35"/>
      <c r="C1" s="35"/>
      <c r="D1" s="35"/>
      <c r="E1" s="35"/>
      <c r="F1" s="35"/>
      <c r="G1" s="35"/>
      <c r="H1" s="35"/>
      <c r="I1" s="35"/>
      <c r="J1" s="35"/>
      <c r="K1" s="35"/>
      <c r="L1" s="142"/>
      <c r="M1" s="142"/>
      <c r="N1" s="142"/>
      <c r="O1" s="32"/>
      <c r="P1" s="32"/>
    </row>
    <row r="2" spans="1:26" ht="13.5" customHeight="1">
      <c r="A2" s="35" t="s">
        <v>75</v>
      </c>
      <c r="B2" s="35"/>
      <c r="C2" s="35"/>
      <c r="D2" s="35"/>
      <c r="E2" s="35"/>
      <c r="F2" s="35"/>
      <c r="G2" s="35"/>
      <c r="H2" s="35"/>
      <c r="I2" s="35"/>
      <c r="J2" s="35"/>
      <c r="K2" s="35"/>
      <c r="L2" s="142"/>
      <c r="M2" s="142"/>
      <c r="N2" s="142"/>
      <c r="O2" s="32"/>
      <c r="P2" s="32"/>
    </row>
    <row r="3" spans="1:26">
      <c r="A3" s="188" t="s">
        <v>126</v>
      </c>
      <c r="B3" s="35"/>
      <c r="C3" s="35"/>
      <c r="D3" s="35"/>
      <c r="E3" s="35"/>
      <c r="F3" s="35"/>
      <c r="G3" s="35"/>
      <c r="H3" s="35"/>
      <c r="I3" s="35"/>
      <c r="J3" s="35"/>
      <c r="K3" s="35"/>
      <c r="L3" s="142"/>
      <c r="M3" s="142"/>
      <c r="N3" s="142"/>
      <c r="O3" s="32"/>
      <c r="P3" s="32"/>
    </row>
    <row r="4" spans="1:26">
      <c r="A4" s="35"/>
      <c r="B4" s="35"/>
      <c r="C4" s="35"/>
      <c r="D4" s="35"/>
      <c r="E4" s="35"/>
      <c r="F4" s="35"/>
      <c r="G4" s="35"/>
      <c r="H4" s="35"/>
      <c r="I4" s="35"/>
      <c r="J4" s="35"/>
      <c r="K4" s="174"/>
      <c r="L4" s="142"/>
      <c r="M4" s="142"/>
      <c r="N4" s="142"/>
      <c r="O4" s="34"/>
      <c r="P4" s="32"/>
    </row>
    <row r="5" spans="1:26" s="141" customFormat="1" ht="16.5" customHeight="1">
      <c r="A5" s="31" t="s">
        <v>48</v>
      </c>
      <c r="B5" s="31">
        <v>2015</v>
      </c>
      <c r="C5" s="31">
        <v>2014</v>
      </c>
      <c r="D5" s="31">
        <v>2013</v>
      </c>
      <c r="E5" s="31">
        <v>2012</v>
      </c>
      <c r="F5" s="31">
        <v>2011</v>
      </c>
      <c r="G5" s="31">
        <v>2010</v>
      </c>
      <c r="H5" s="31">
        <v>2009</v>
      </c>
      <c r="I5" s="31">
        <v>2008</v>
      </c>
      <c r="J5" s="31">
        <v>2007</v>
      </c>
      <c r="K5" s="31">
        <v>2006</v>
      </c>
      <c r="L5" s="31">
        <v>2005</v>
      </c>
      <c r="M5" s="31">
        <v>2004</v>
      </c>
      <c r="N5" s="31">
        <v>2003</v>
      </c>
      <c r="O5" s="31">
        <v>2002</v>
      </c>
      <c r="P5" s="31">
        <v>2001</v>
      </c>
    </row>
    <row r="6" spans="1:26">
      <c r="A6" s="69" t="s">
        <v>26</v>
      </c>
      <c r="B6" s="164">
        <f t="shared" ref="B6:O6" si="0">B7+B15+B26</f>
        <v>25751</v>
      </c>
      <c r="C6" s="164">
        <f t="shared" ref="C6" si="1">C7+C15+C26</f>
        <v>26424</v>
      </c>
      <c r="D6" s="164">
        <f t="shared" si="0"/>
        <v>27184</v>
      </c>
      <c r="E6" s="164">
        <f t="shared" si="0"/>
        <v>27950</v>
      </c>
      <c r="F6" s="164">
        <f t="shared" si="0"/>
        <v>28556</v>
      </c>
      <c r="G6" s="164">
        <f t="shared" si="0"/>
        <v>28896</v>
      </c>
      <c r="H6" s="164">
        <f t="shared" si="0"/>
        <v>29131</v>
      </c>
      <c r="I6" s="164">
        <f t="shared" si="0"/>
        <v>29214</v>
      </c>
      <c r="J6" s="164">
        <f t="shared" si="0"/>
        <v>29513</v>
      </c>
      <c r="K6" s="164">
        <f t="shared" si="0"/>
        <v>30137</v>
      </c>
      <c r="L6" s="164">
        <f t="shared" si="0"/>
        <v>30186</v>
      </c>
      <c r="M6" s="164">
        <f t="shared" si="0"/>
        <v>30222</v>
      </c>
      <c r="N6" s="164">
        <f t="shared" si="0"/>
        <v>30125</v>
      </c>
      <c r="O6" s="164">
        <f t="shared" si="0"/>
        <v>31146</v>
      </c>
      <c r="P6" s="164">
        <f>P7+P15</f>
        <v>17885</v>
      </c>
      <c r="Q6" s="10"/>
      <c r="R6" s="10"/>
      <c r="S6" s="10"/>
      <c r="T6" s="10"/>
      <c r="U6" s="10"/>
      <c r="V6" s="10"/>
      <c r="W6" s="10"/>
      <c r="X6" s="10"/>
      <c r="Y6" s="10"/>
      <c r="Z6" s="10"/>
    </row>
    <row r="7" spans="1:26" s="22" customFormat="1">
      <c r="A7" s="149" t="s">
        <v>70</v>
      </c>
      <c r="B7" s="160">
        <f t="shared" ref="B7:P7" si="2">SUM(B8:B14)</f>
        <v>17348</v>
      </c>
      <c r="C7" s="160">
        <f t="shared" ref="C7" si="3">SUM(C8:C14)</f>
        <v>17792</v>
      </c>
      <c r="D7" s="160">
        <f t="shared" si="2"/>
        <v>18200</v>
      </c>
      <c r="E7" s="160">
        <f t="shared" si="2"/>
        <v>18633</v>
      </c>
      <c r="F7" s="160">
        <f t="shared" si="2"/>
        <v>18980</v>
      </c>
      <c r="G7" s="160">
        <f t="shared" si="2"/>
        <v>19170</v>
      </c>
      <c r="H7" s="160">
        <f t="shared" si="2"/>
        <v>19370</v>
      </c>
      <c r="I7" s="160">
        <f t="shared" si="2"/>
        <v>19479</v>
      </c>
      <c r="J7" s="160">
        <f t="shared" si="2"/>
        <v>19652</v>
      </c>
      <c r="K7" s="160">
        <f t="shared" si="2"/>
        <v>20002</v>
      </c>
      <c r="L7" s="160">
        <f t="shared" si="2"/>
        <v>20052</v>
      </c>
      <c r="M7" s="160">
        <f t="shared" si="2"/>
        <v>20112</v>
      </c>
      <c r="N7" s="160">
        <f t="shared" si="2"/>
        <v>20079</v>
      </c>
      <c r="O7" s="160">
        <f t="shared" si="2"/>
        <v>20574</v>
      </c>
      <c r="P7" s="160">
        <f t="shared" si="2"/>
        <v>12834</v>
      </c>
      <c r="Q7" s="111"/>
      <c r="R7" s="111"/>
      <c r="S7" s="111"/>
      <c r="T7" s="111"/>
      <c r="U7" s="111"/>
      <c r="V7" s="111"/>
      <c r="W7" s="111"/>
      <c r="X7" s="111"/>
      <c r="Y7" s="111"/>
      <c r="Z7" s="111"/>
    </row>
    <row r="8" spans="1:26">
      <c r="A8" s="215" t="s">
        <v>217</v>
      </c>
      <c r="B8" s="162">
        <v>13718</v>
      </c>
      <c r="C8" s="227">
        <v>14029</v>
      </c>
      <c r="D8" s="162">
        <v>14312</v>
      </c>
      <c r="E8" s="162">
        <v>14564</v>
      </c>
      <c r="F8" s="162">
        <v>14733</v>
      </c>
      <c r="G8" s="162">
        <v>14837</v>
      </c>
      <c r="H8" s="162">
        <v>14850</v>
      </c>
      <c r="I8" s="162">
        <v>14779</v>
      </c>
      <c r="J8" s="162">
        <v>14955</v>
      </c>
      <c r="K8" s="162">
        <v>15091</v>
      </c>
      <c r="L8" s="162">
        <v>14934</v>
      </c>
      <c r="M8" s="162">
        <v>14849</v>
      </c>
      <c r="N8" s="162">
        <v>14784</v>
      </c>
      <c r="O8" s="162">
        <v>15165</v>
      </c>
      <c r="P8" s="162">
        <v>7372</v>
      </c>
      <c r="Q8" s="10"/>
      <c r="R8" s="10"/>
      <c r="S8" s="10"/>
      <c r="T8" s="10"/>
      <c r="U8" s="10"/>
      <c r="V8" s="10"/>
      <c r="W8" s="10"/>
      <c r="X8" s="10"/>
      <c r="Y8" s="10"/>
      <c r="Z8" s="10"/>
    </row>
    <row r="9" spans="1:26">
      <c r="A9" s="215" t="s">
        <v>349</v>
      </c>
      <c r="B9" s="162">
        <v>2336</v>
      </c>
      <c r="C9" s="227">
        <v>2413</v>
      </c>
      <c r="D9" s="162">
        <v>2494</v>
      </c>
      <c r="E9" s="162">
        <v>2594</v>
      </c>
      <c r="F9" s="162">
        <v>2721</v>
      </c>
      <c r="G9" s="162">
        <v>2778</v>
      </c>
      <c r="H9" s="162">
        <v>2855</v>
      </c>
      <c r="I9" s="162">
        <v>2995</v>
      </c>
      <c r="J9" s="162">
        <v>3009</v>
      </c>
      <c r="K9" s="162">
        <v>3172</v>
      </c>
      <c r="L9" s="162">
        <v>3293</v>
      </c>
      <c r="M9" s="162">
        <v>3406</v>
      </c>
      <c r="N9" s="162">
        <v>3420</v>
      </c>
      <c r="O9" s="162">
        <v>3502</v>
      </c>
      <c r="P9" s="162">
        <v>3531</v>
      </c>
      <c r="Q9" s="10"/>
      <c r="R9" s="10"/>
      <c r="S9" s="10"/>
      <c r="T9" s="10"/>
      <c r="U9" s="10"/>
      <c r="V9" s="10"/>
      <c r="W9" s="10"/>
      <c r="X9" s="10"/>
      <c r="Y9" s="10"/>
      <c r="Z9" s="10"/>
    </row>
    <row r="10" spans="1:26">
      <c r="A10" s="215" t="s">
        <v>350</v>
      </c>
      <c r="B10" s="162">
        <v>73</v>
      </c>
      <c r="C10" s="227">
        <v>76</v>
      </c>
      <c r="D10" s="162">
        <v>77</v>
      </c>
      <c r="E10" s="162">
        <v>85</v>
      </c>
      <c r="F10" s="162">
        <v>79</v>
      </c>
      <c r="G10" s="162">
        <v>84</v>
      </c>
      <c r="H10" s="162">
        <v>91</v>
      </c>
      <c r="I10" s="162">
        <v>89</v>
      </c>
      <c r="J10" s="162">
        <v>82</v>
      </c>
      <c r="K10" s="162">
        <v>84</v>
      </c>
      <c r="L10" s="162">
        <v>91</v>
      </c>
      <c r="M10" s="162">
        <v>84</v>
      </c>
      <c r="N10" s="162">
        <v>84</v>
      </c>
      <c r="O10" s="162">
        <v>86</v>
      </c>
      <c r="P10" s="162">
        <v>83</v>
      </c>
      <c r="Q10" s="10"/>
      <c r="R10" s="10"/>
      <c r="S10" s="10"/>
      <c r="T10" s="10"/>
      <c r="U10" s="10"/>
      <c r="V10" s="10"/>
      <c r="W10" s="10"/>
      <c r="X10" s="10"/>
      <c r="Y10" s="10"/>
      <c r="Z10" s="10"/>
    </row>
    <row r="11" spans="1:26" ht="21" customHeight="1">
      <c r="A11" s="218" t="s">
        <v>351</v>
      </c>
      <c r="B11" s="162">
        <v>20</v>
      </c>
      <c r="C11" s="227">
        <v>22</v>
      </c>
      <c r="D11" s="162">
        <v>28</v>
      </c>
      <c r="E11" s="162">
        <v>26</v>
      </c>
      <c r="F11" s="162">
        <v>26</v>
      </c>
      <c r="G11" s="162">
        <v>25</v>
      </c>
      <c r="H11" s="162">
        <v>30</v>
      </c>
      <c r="I11" s="162">
        <v>27</v>
      </c>
      <c r="J11" s="162">
        <v>28</v>
      </c>
      <c r="K11" s="162">
        <v>30</v>
      </c>
      <c r="L11" s="162">
        <v>32</v>
      </c>
      <c r="M11" s="162">
        <v>28</v>
      </c>
      <c r="N11" s="162">
        <v>32</v>
      </c>
      <c r="O11" s="162">
        <v>36</v>
      </c>
      <c r="P11" s="162">
        <v>39</v>
      </c>
      <c r="Q11" s="10"/>
      <c r="R11" s="10"/>
      <c r="S11" s="10"/>
      <c r="T11" s="10"/>
      <c r="U11" s="10"/>
      <c r="V11" s="10"/>
      <c r="W11" s="10"/>
      <c r="X11" s="10"/>
      <c r="Y11" s="10"/>
      <c r="Z11" s="10"/>
    </row>
    <row r="12" spans="1:26">
      <c r="A12" s="215" t="s">
        <v>355</v>
      </c>
      <c r="B12" s="162">
        <v>1092</v>
      </c>
      <c r="C12" s="227">
        <v>1139</v>
      </c>
      <c r="D12" s="162">
        <v>1175</v>
      </c>
      <c r="E12" s="162">
        <v>1242</v>
      </c>
      <c r="F12" s="162">
        <v>1302</v>
      </c>
      <c r="G12" s="162">
        <v>1320</v>
      </c>
      <c r="H12" s="162">
        <v>1410</v>
      </c>
      <c r="I12" s="162">
        <v>1448</v>
      </c>
      <c r="J12" s="162">
        <v>1442</v>
      </c>
      <c r="K12" s="162">
        <v>1493</v>
      </c>
      <c r="L12" s="162">
        <v>1565</v>
      </c>
      <c r="M12" s="162">
        <v>1616</v>
      </c>
      <c r="N12" s="162">
        <v>1628</v>
      </c>
      <c r="O12" s="162">
        <v>1639</v>
      </c>
      <c r="P12" s="162">
        <v>1657</v>
      </c>
      <c r="Q12" s="10"/>
      <c r="R12" s="10"/>
      <c r="S12" s="10"/>
      <c r="T12" s="10"/>
      <c r="U12" s="10"/>
      <c r="V12" s="10"/>
      <c r="W12" s="10"/>
      <c r="X12" s="10"/>
      <c r="Y12" s="10"/>
      <c r="Z12" s="10"/>
    </row>
    <row r="13" spans="1:26" ht="21" customHeight="1">
      <c r="A13" s="218" t="s">
        <v>356</v>
      </c>
      <c r="B13" s="162">
        <v>106</v>
      </c>
      <c r="C13" s="227">
        <v>108</v>
      </c>
      <c r="D13" s="162">
        <v>108</v>
      </c>
      <c r="E13" s="162">
        <v>116</v>
      </c>
      <c r="F13" s="162">
        <v>112</v>
      </c>
      <c r="G13" s="162">
        <v>119</v>
      </c>
      <c r="H13" s="162">
        <v>128</v>
      </c>
      <c r="I13" s="162">
        <v>134</v>
      </c>
      <c r="J13" s="162">
        <v>129</v>
      </c>
      <c r="K13" s="162">
        <v>125</v>
      </c>
      <c r="L13" s="162">
        <v>131</v>
      </c>
      <c r="M13" s="162">
        <v>124</v>
      </c>
      <c r="N13" s="162">
        <v>129</v>
      </c>
      <c r="O13" s="162">
        <v>142</v>
      </c>
      <c r="P13" s="162">
        <v>147</v>
      </c>
    </row>
    <row r="14" spans="1:26">
      <c r="A14" s="215" t="s">
        <v>357</v>
      </c>
      <c r="B14" s="162">
        <v>3</v>
      </c>
      <c r="C14" s="227">
        <v>5</v>
      </c>
      <c r="D14" s="162">
        <v>6</v>
      </c>
      <c r="E14" s="162">
        <v>6</v>
      </c>
      <c r="F14" s="162">
        <v>7</v>
      </c>
      <c r="G14" s="162">
        <v>7</v>
      </c>
      <c r="H14" s="162">
        <v>6</v>
      </c>
      <c r="I14" s="162">
        <v>7</v>
      </c>
      <c r="J14" s="162">
        <v>7</v>
      </c>
      <c r="K14" s="162">
        <v>7</v>
      </c>
      <c r="L14" s="162">
        <v>6</v>
      </c>
      <c r="M14" s="162">
        <v>5</v>
      </c>
      <c r="N14" s="162">
        <v>2</v>
      </c>
      <c r="O14" s="162">
        <v>4</v>
      </c>
      <c r="P14" s="162">
        <v>5</v>
      </c>
    </row>
    <row r="15" spans="1:26" s="22" customFormat="1">
      <c r="A15" s="69" t="s">
        <v>69</v>
      </c>
      <c r="B15" s="160">
        <f>SUM(B16:B25)</f>
        <v>6380</v>
      </c>
      <c r="C15" s="160">
        <f>SUM(C16:C25)</f>
        <v>6605</v>
      </c>
      <c r="D15" s="160">
        <f>SUM(D16:D25)</f>
        <v>6925</v>
      </c>
      <c r="E15" s="160">
        <f t="shared" ref="E15:F15" si="4">SUM(E16:E25)</f>
        <v>7211</v>
      </c>
      <c r="F15" s="160">
        <f t="shared" si="4"/>
        <v>7427</v>
      </c>
      <c r="G15" s="160">
        <f t="shared" ref="G15:P15" si="5">SUM(G16:G25)</f>
        <v>7592</v>
      </c>
      <c r="H15" s="160">
        <f t="shared" si="5"/>
        <v>7689</v>
      </c>
      <c r="I15" s="160">
        <f t="shared" si="5"/>
        <v>7787</v>
      </c>
      <c r="J15" s="160">
        <f t="shared" si="5"/>
        <v>7915</v>
      </c>
      <c r="K15" s="160">
        <f t="shared" si="5"/>
        <v>8148</v>
      </c>
      <c r="L15" s="160">
        <f t="shared" si="5"/>
        <v>8255</v>
      </c>
      <c r="M15" s="160">
        <f t="shared" si="5"/>
        <v>8364</v>
      </c>
      <c r="N15" s="160">
        <f t="shared" si="5"/>
        <v>8415</v>
      </c>
      <c r="O15" s="160">
        <f t="shared" si="5"/>
        <v>8791</v>
      </c>
      <c r="P15" s="160">
        <f t="shared" si="5"/>
        <v>5051</v>
      </c>
    </row>
    <row r="16" spans="1:26">
      <c r="A16" s="215" t="s">
        <v>231</v>
      </c>
      <c r="B16" s="162">
        <v>3723</v>
      </c>
      <c r="C16" s="227">
        <v>3877</v>
      </c>
      <c r="D16" s="162">
        <v>4013</v>
      </c>
      <c r="E16" s="162">
        <v>4137</v>
      </c>
      <c r="F16" s="162">
        <v>4260</v>
      </c>
      <c r="G16" s="162">
        <v>4307</v>
      </c>
      <c r="H16" s="162">
        <v>4352</v>
      </c>
      <c r="I16" s="162">
        <v>4334</v>
      </c>
      <c r="J16" s="162">
        <v>4377</v>
      </c>
      <c r="K16" s="162">
        <v>4520</v>
      </c>
      <c r="L16" s="162">
        <v>4556</v>
      </c>
      <c r="M16" s="162">
        <v>4505</v>
      </c>
      <c r="N16" s="162">
        <v>4535</v>
      </c>
      <c r="O16" s="162">
        <v>4880</v>
      </c>
      <c r="P16" s="162">
        <v>1101</v>
      </c>
      <c r="Q16" s="10"/>
      <c r="R16" s="10"/>
      <c r="S16" s="10"/>
      <c r="T16" s="10"/>
      <c r="U16" s="10"/>
      <c r="V16" s="10"/>
      <c r="W16" s="10"/>
      <c r="X16" s="10"/>
      <c r="Y16" s="10"/>
      <c r="Z16" s="10"/>
    </row>
    <row r="17" spans="1:26">
      <c r="A17" s="215" t="s">
        <v>358</v>
      </c>
      <c r="B17" s="162">
        <v>1907</v>
      </c>
      <c r="C17" s="227">
        <v>1964</v>
      </c>
      <c r="D17" s="162">
        <v>2134</v>
      </c>
      <c r="E17" s="162">
        <v>2245</v>
      </c>
      <c r="F17" s="162">
        <v>2324</v>
      </c>
      <c r="G17" s="162">
        <v>2409</v>
      </c>
      <c r="H17" s="162">
        <v>2448</v>
      </c>
      <c r="I17" s="162">
        <v>2533</v>
      </c>
      <c r="J17" s="162">
        <v>2591</v>
      </c>
      <c r="K17" s="162">
        <v>2691</v>
      </c>
      <c r="L17" s="162">
        <v>2736</v>
      </c>
      <c r="M17" s="162">
        <v>2836</v>
      </c>
      <c r="N17" s="162">
        <v>2852</v>
      </c>
      <c r="O17" s="162">
        <v>2879</v>
      </c>
      <c r="P17" s="162">
        <v>2915</v>
      </c>
      <c r="Q17" s="10"/>
      <c r="R17" s="10"/>
      <c r="S17" s="10"/>
      <c r="T17" s="10"/>
      <c r="U17" s="10"/>
      <c r="V17" s="10"/>
      <c r="W17" s="10"/>
      <c r="X17" s="10"/>
      <c r="Y17" s="10"/>
      <c r="Z17" s="10"/>
    </row>
    <row r="18" spans="1:26">
      <c r="A18" s="215" t="s">
        <v>222</v>
      </c>
      <c r="B18" s="162">
        <v>395</v>
      </c>
      <c r="C18" s="227">
        <v>391</v>
      </c>
      <c r="D18" s="162">
        <v>394</v>
      </c>
      <c r="E18" s="162">
        <v>422</v>
      </c>
      <c r="F18" s="162">
        <v>429</v>
      </c>
      <c r="G18" s="162">
        <v>449</v>
      </c>
      <c r="H18" s="162">
        <v>448</v>
      </c>
      <c r="I18" s="162">
        <v>456</v>
      </c>
      <c r="J18" s="162">
        <v>470</v>
      </c>
      <c r="K18" s="162">
        <v>477</v>
      </c>
      <c r="L18" s="162">
        <v>498</v>
      </c>
      <c r="M18" s="162">
        <v>523</v>
      </c>
      <c r="N18" s="162">
        <v>534</v>
      </c>
      <c r="O18" s="162">
        <v>535</v>
      </c>
      <c r="P18" s="162">
        <v>551</v>
      </c>
    </row>
    <row r="19" spans="1:26" ht="21" customHeight="1">
      <c r="A19" s="218" t="s">
        <v>359</v>
      </c>
      <c r="B19" s="162">
        <v>17</v>
      </c>
      <c r="C19" s="227">
        <v>16</v>
      </c>
      <c r="D19" s="162">
        <v>17</v>
      </c>
      <c r="E19" s="162">
        <v>20</v>
      </c>
      <c r="F19" s="162">
        <v>21</v>
      </c>
      <c r="G19" s="162">
        <v>21</v>
      </c>
      <c r="H19" s="162">
        <v>24</v>
      </c>
      <c r="I19" s="162">
        <v>24</v>
      </c>
      <c r="J19" s="162">
        <v>19</v>
      </c>
      <c r="K19" s="162">
        <v>16</v>
      </c>
      <c r="L19" s="162">
        <v>16</v>
      </c>
      <c r="M19" s="162">
        <v>17</v>
      </c>
      <c r="N19" s="162">
        <v>16</v>
      </c>
      <c r="O19" s="162">
        <v>15</v>
      </c>
      <c r="P19" s="162">
        <v>11</v>
      </c>
    </row>
    <row r="20" spans="1:26">
      <c r="A20" s="215" t="s">
        <v>361</v>
      </c>
      <c r="B20" s="162">
        <v>2</v>
      </c>
      <c r="C20" s="227">
        <v>3</v>
      </c>
      <c r="D20" s="162">
        <v>2</v>
      </c>
      <c r="E20" s="162">
        <v>3</v>
      </c>
      <c r="F20" s="162">
        <v>5</v>
      </c>
      <c r="G20" s="162">
        <v>4</v>
      </c>
      <c r="H20" s="162">
        <v>5</v>
      </c>
      <c r="I20" s="162">
        <v>3</v>
      </c>
      <c r="J20" s="162">
        <v>2</v>
      </c>
      <c r="K20" s="162">
        <v>2</v>
      </c>
      <c r="L20" s="162">
        <v>3</v>
      </c>
      <c r="M20" s="162">
        <v>4</v>
      </c>
      <c r="N20" s="162">
        <v>6</v>
      </c>
      <c r="O20" s="162">
        <v>7</v>
      </c>
      <c r="P20" s="162">
        <v>5</v>
      </c>
    </row>
    <row r="21" spans="1:26" ht="21" customHeight="1">
      <c r="A21" s="218" t="s">
        <v>362</v>
      </c>
      <c r="B21" s="162">
        <v>53</v>
      </c>
      <c r="C21" s="227">
        <v>52</v>
      </c>
      <c r="D21" s="162">
        <v>64</v>
      </c>
      <c r="E21" s="162">
        <v>62</v>
      </c>
      <c r="F21" s="162">
        <v>56</v>
      </c>
      <c r="G21" s="162">
        <v>57</v>
      </c>
      <c r="H21" s="162">
        <v>51</v>
      </c>
      <c r="I21" s="162">
        <v>53</v>
      </c>
      <c r="J21" s="162">
        <v>54</v>
      </c>
      <c r="K21" s="162">
        <v>48</v>
      </c>
      <c r="L21" s="162">
        <v>46</v>
      </c>
      <c r="M21" s="162">
        <v>48</v>
      </c>
      <c r="N21" s="162">
        <v>48</v>
      </c>
      <c r="O21" s="162">
        <v>46</v>
      </c>
      <c r="P21" s="162">
        <v>41</v>
      </c>
      <c r="Q21" s="10"/>
      <c r="R21" s="10"/>
      <c r="S21" s="10"/>
      <c r="T21" s="10"/>
      <c r="U21" s="10"/>
      <c r="V21" s="10"/>
      <c r="W21" s="10"/>
      <c r="X21" s="10"/>
      <c r="Y21" s="10"/>
      <c r="Z21" s="10"/>
    </row>
    <row r="22" spans="1:26" ht="21" customHeight="1">
      <c r="A22" s="218" t="s">
        <v>360</v>
      </c>
      <c r="B22" s="162">
        <v>259</v>
      </c>
      <c r="C22" s="227">
        <v>279</v>
      </c>
      <c r="D22" s="162">
        <v>281</v>
      </c>
      <c r="E22" s="162">
        <v>298</v>
      </c>
      <c r="F22" s="162">
        <v>309</v>
      </c>
      <c r="G22" s="162">
        <v>325</v>
      </c>
      <c r="H22" s="162">
        <v>336</v>
      </c>
      <c r="I22" s="162">
        <v>356</v>
      </c>
      <c r="J22" s="162">
        <v>372</v>
      </c>
      <c r="K22" s="162">
        <v>386</v>
      </c>
      <c r="L22" s="162">
        <v>391</v>
      </c>
      <c r="M22" s="162">
        <v>420</v>
      </c>
      <c r="N22" s="162">
        <v>409</v>
      </c>
      <c r="O22" s="162">
        <v>418</v>
      </c>
      <c r="P22" s="162">
        <v>416</v>
      </c>
      <c r="Q22" s="10"/>
      <c r="R22" s="10"/>
      <c r="S22" s="10"/>
      <c r="T22" s="10"/>
      <c r="U22" s="10"/>
      <c r="V22" s="10"/>
      <c r="W22" s="10"/>
      <c r="X22" s="10"/>
      <c r="Y22" s="10"/>
      <c r="Z22" s="10"/>
    </row>
    <row r="23" spans="1:26" ht="21" customHeight="1">
      <c r="A23" s="218" t="s">
        <v>354</v>
      </c>
      <c r="B23" s="162">
        <v>8</v>
      </c>
      <c r="C23" s="227">
        <v>7</v>
      </c>
      <c r="D23" s="162">
        <v>7</v>
      </c>
      <c r="E23" s="162">
        <v>8</v>
      </c>
      <c r="F23" s="162">
        <v>7</v>
      </c>
      <c r="G23" s="162">
        <v>6</v>
      </c>
      <c r="H23" s="162">
        <v>6</v>
      </c>
      <c r="I23" s="162">
        <v>6</v>
      </c>
      <c r="J23" s="162">
        <v>7</v>
      </c>
      <c r="K23" s="162">
        <v>5</v>
      </c>
      <c r="L23" s="162">
        <v>6</v>
      </c>
      <c r="M23" s="162">
        <v>6</v>
      </c>
      <c r="N23" s="162">
        <v>8</v>
      </c>
      <c r="O23" s="162">
        <v>4</v>
      </c>
      <c r="P23" s="162">
        <v>4</v>
      </c>
      <c r="Q23" s="10"/>
      <c r="R23" s="10"/>
      <c r="S23" s="10"/>
      <c r="T23" s="10"/>
      <c r="U23" s="10"/>
      <c r="V23" s="10"/>
      <c r="W23" s="10"/>
      <c r="X23" s="10"/>
      <c r="Y23" s="10"/>
      <c r="Z23" s="10"/>
    </row>
    <row r="24" spans="1:26" ht="21" customHeight="1">
      <c r="A24" s="218" t="s">
        <v>353</v>
      </c>
      <c r="B24" s="162">
        <v>16</v>
      </c>
      <c r="C24" s="227">
        <v>16</v>
      </c>
      <c r="D24" s="162">
        <v>13</v>
      </c>
      <c r="E24" s="162">
        <v>16</v>
      </c>
      <c r="F24" s="162">
        <v>16</v>
      </c>
      <c r="G24" s="162">
        <v>14</v>
      </c>
      <c r="H24" s="162">
        <v>19</v>
      </c>
      <c r="I24" s="162">
        <v>22</v>
      </c>
      <c r="J24" s="162">
        <v>23</v>
      </c>
      <c r="K24" s="162">
        <v>3</v>
      </c>
      <c r="L24" s="162">
        <v>3</v>
      </c>
      <c r="M24" s="162">
        <v>5</v>
      </c>
      <c r="N24" s="162">
        <v>7</v>
      </c>
      <c r="O24" s="162">
        <v>7</v>
      </c>
      <c r="P24" s="162">
        <v>7</v>
      </c>
      <c r="Q24" s="10"/>
      <c r="R24" s="10"/>
      <c r="S24" s="10"/>
      <c r="T24" s="10"/>
      <c r="U24" s="10"/>
      <c r="V24" s="10"/>
      <c r="W24" s="10"/>
      <c r="X24" s="10"/>
      <c r="Y24" s="10"/>
      <c r="Z24" s="10"/>
    </row>
    <row r="25" spans="1:26">
      <c r="A25" s="215" t="s">
        <v>352</v>
      </c>
      <c r="B25" s="162">
        <v>0</v>
      </c>
      <c r="C25" s="227">
        <v>0</v>
      </c>
      <c r="D25" s="162">
        <v>0</v>
      </c>
      <c r="E25" s="162">
        <v>0</v>
      </c>
      <c r="F25" s="162">
        <v>0</v>
      </c>
      <c r="G25" s="162">
        <v>0</v>
      </c>
      <c r="H25" s="162">
        <v>0</v>
      </c>
      <c r="I25" s="162">
        <v>0</v>
      </c>
      <c r="J25" s="162">
        <v>0</v>
      </c>
      <c r="K25" s="162">
        <v>0</v>
      </c>
      <c r="L25" s="162">
        <v>0</v>
      </c>
      <c r="M25" s="162">
        <v>0</v>
      </c>
      <c r="N25" s="162">
        <v>0</v>
      </c>
      <c r="O25" s="162">
        <v>0</v>
      </c>
      <c r="P25" s="162">
        <v>0</v>
      </c>
      <c r="Q25" s="10"/>
      <c r="R25" s="10"/>
      <c r="S25" s="10"/>
      <c r="T25" s="10"/>
      <c r="U25" s="10"/>
      <c r="V25" s="10"/>
      <c r="W25" s="10"/>
      <c r="X25" s="10"/>
      <c r="Y25" s="10"/>
      <c r="Z25" s="10"/>
    </row>
    <row r="26" spans="1:26" s="22" customFormat="1">
      <c r="A26" s="146" t="s">
        <v>143</v>
      </c>
      <c r="B26" s="159">
        <v>2023</v>
      </c>
      <c r="C26" s="159">
        <v>2027</v>
      </c>
      <c r="D26" s="159">
        <v>2059</v>
      </c>
      <c r="E26" s="159">
        <v>2106</v>
      </c>
      <c r="F26" s="159">
        <v>2149</v>
      </c>
      <c r="G26" s="159">
        <v>2134</v>
      </c>
      <c r="H26" s="159">
        <v>2072</v>
      </c>
      <c r="I26" s="159">
        <v>1948</v>
      </c>
      <c r="J26" s="159">
        <v>1946</v>
      </c>
      <c r="K26" s="159">
        <v>1987</v>
      </c>
      <c r="L26" s="159">
        <v>1879</v>
      </c>
      <c r="M26" s="159">
        <v>1746</v>
      </c>
      <c r="N26" s="159">
        <v>1631</v>
      </c>
      <c r="O26" s="159">
        <v>1781</v>
      </c>
      <c r="P26" s="173" t="s">
        <v>53</v>
      </c>
    </row>
    <row r="27" spans="1:26" s="22" customFormat="1">
      <c r="A27" s="154"/>
      <c r="B27" s="154"/>
      <c r="C27" s="154"/>
      <c r="D27" s="154"/>
      <c r="E27" s="154"/>
      <c r="F27" s="154"/>
      <c r="G27" s="154"/>
      <c r="H27" s="154"/>
      <c r="I27" s="154"/>
      <c r="J27" s="158"/>
      <c r="K27" s="158"/>
      <c r="L27" s="158"/>
      <c r="M27" s="158"/>
      <c r="N27" s="158"/>
      <c r="O27" s="158"/>
      <c r="P27" s="172"/>
    </row>
    <row r="28" spans="1:26" ht="11.25" customHeight="1">
      <c r="A28" s="12" t="s">
        <v>74</v>
      </c>
      <c r="B28" s="12"/>
      <c r="C28" s="12"/>
      <c r="D28" s="12"/>
      <c r="E28" s="12"/>
      <c r="F28" s="12"/>
      <c r="G28" s="12"/>
      <c r="H28" s="12"/>
      <c r="I28" s="12"/>
      <c r="J28" s="171"/>
      <c r="K28" s="171"/>
      <c r="L28" s="170"/>
      <c r="M28" s="170"/>
      <c r="N28" s="170"/>
      <c r="O28" s="170"/>
      <c r="P28" s="169"/>
      <c r="Q28" s="10"/>
      <c r="R28" s="10"/>
      <c r="S28" s="10"/>
      <c r="T28" s="10"/>
      <c r="U28" s="10"/>
      <c r="V28" s="10"/>
      <c r="W28" s="10"/>
      <c r="X28" s="10"/>
      <c r="Y28" s="10"/>
    </row>
    <row r="29" spans="1:26" s="3" customFormat="1" ht="11.25" customHeight="1">
      <c r="A29" s="6" t="s">
        <v>163</v>
      </c>
      <c r="B29" s="6"/>
      <c r="C29" s="6"/>
      <c r="D29" s="6"/>
      <c r="E29" s="6"/>
      <c r="F29" s="6"/>
      <c r="G29" s="6"/>
      <c r="H29" s="6"/>
      <c r="I29" s="6"/>
      <c r="J29" s="5"/>
      <c r="K29" s="13"/>
      <c r="M29" s="13"/>
    </row>
    <row r="30" spans="1:26" s="3" customFormat="1" ht="11.25" customHeight="1">
      <c r="A30" s="6" t="s">
        <v>52</v>
      </c>
      <c r="B30" s="6"/>
      <c r="C30" s="6"/>
      <c r="D30" s="6"/>
      <c r="E30" s="6"/>
      <c r="F30" s="6"/>
      <c r="G30" s="6"/>
      <c r="H30" s="6"/>
      <c r="I30" s="6"/>
      <c r="J30" s="5"/>
      <c r="K30" s="13"/>
      <c r="M30" s="13"/>
    </row>
    <row r="31" spans="1:26">
      <c r="A31" s="6" t="s">
        <v>73</v>
      </c>
      <c r="B31" s="6"/>
      <c r="C31" s="6"/>
      <c r="D31" s="6"/>
      <c r="E31" s="6"/>
      <c r="F31" s="6"/>
      <c r="G31" s="6"/>
      <c r="H31" s="6"/>
      <c r="O31" s="10"/>
      <c r="P31" s="10"/>
      <c r="Q31" s="10"/>
      <c r="R31" s="10"/>
      <c r="S31" s="10"/>
      <c r="T31" s="10"/>
      <c r="U31" s="10"/>
      <c r="V31" s="10"/>
      <c r="W31" s="10"/>
      <c r="X31" s="10"/>
      <c r="Y31" s="10"/>
    </row>
    <row r="32" spans="1:26">
      <c r="O32" s="10"/>
      <c r="P32" s="10"/>
      <c r="Q32" s="10"/>
      <c r="R32" s="10"/>
      <c r="S32" s="10"/>
      <c r="T32" s="10"/>
      <c r="U32" s="10"/>
      <c r="V32" s="10"/>
      <c r="W32" s="10"/>
      <c r="X32" s="10"/>
      <c r="Y32" s="10"/>
    </row>
    <row r="33" spans="15:25">
      <c r="O33" s="10"/>
      <c r="P33" s="10"/>
      <c r="Q33" s="10"/>
      <c r="R33" s="10"/>
      <c r="S33" s="10"/>
      <c r="T33" s="10"/>
      <c r="U33" s="10"/>
      <c r="V33" s="10"/>
      <c r="W33" s="10"/>
      <c r="X33" s="10"/>
      <c r="Y33" s="10"/>
    </row>
    <row r="34" spans="15:25">
      <c r="O34" s="10"/>
      <c r="P34" s="10"/>
      <c r="Q34" s="10"/>
      <c r="R34" s="10"/>
      <c r="S34" s="10"/>
      <c r="T34" s="10"/>
      <c r="U34" s="10"/>
      <c r="V34" s="10"/>
      <c r="W34" s="10"/>
      <c r="X34" s="10"/>
      <c r="Y34" s="10"/>
    </row>
    <row r="35" spans="15:25">
      <c r="O35" s="10"/>
      <c r="P35" s="10"/>
      <c r="Q35" s="10"/>
      <c r="R35" s="10"/>
      <c r="S35" s="10"/>
      <c r="T35" s="10"/>
      <c r="U35" s="10"/>
      <c r="V35" s="10"/>
      <c r="W35" s="10"/>
      <c r="X35" s="10"/>
      <c r="Y35" s="10"/>
    </row>
    <row r="36" spans="15:25">
      <c r="O36" s="10"/>
      <c r="P36" s="10"/>
      <c r="Q36" s="10"/>
      <c r="R36" s="10"/>
      <c r="S36" s="10"/>
      <c r="T36" s="10"/>
      <c r="U36" s="10"/>
      <c r="V36" s="10"/>
      <c r="W36" s="10"/>
      <c r="X36" s="10"/>
      <c r="Y36" s="10"/>
    </row>
    <row r="37" spans="15:25">
      <c r="O37" s="10"/>
      <c r="P37" s="10"/>
      <c r="Q37" s="10"/>
      <c r="R37" s="10"/>
      <c r="S37" s="10"/>
      <c r="T37" s="10"/>
      <c r="U37" s="10"/>
      <c r="V37" s="10"/>
      <c r="W37" s="10"/>
      <c r="X37" s="10"/>
      <c r="Y37" s="10"/>
    </row>
    <row r="38" spans="15:25">
      <c r="O38" s="10"/>
      <c r="P38" s="10"/>
      <c r="Q38" s="10"/>
      <c r="R38" s="10"/>
      <c r="S38" s="10"/>
      <c r="T38" s="10"/>
      <c r="U38" s="10"/>
      <c r="V38" s="10"/>
      <c r="W38" s="10"/>
      <c r="X38" s="10"/>
      <c r="Y38" s="10"/>
    </row>
    <row r="39" spans="15:25">
      <c r="O39" s="10"/>
      <c r="P39" s="10"/>
      <c r="Q39" s="10"/>
      <c r="R39" s="10"/>
      <c r="S39" s="10"/>
      <c r="T39" s="10"/>
      <c r="U39" s="10"/>
      <c r="V39" s="10"/>
      <c r="W39" s="10"/>
      <c r="X39" s="10"/>
      <c r="Y39" s="10"/>
    </row>
    <row r="40" spans="15:25">
      <c r="O40" s="10"/>
      <c r="P40" s="10"/>
      <c r="Q40" s="10"/>
      <c r="R40" s="10"/>
      <c r="S40" s="10"/>
      <c r="T40" s="10"/>
      <c r="U40" s="10"/>
      <c r="V40" s="10"/>
      <c r="W40" s="10"/>
      <c r="X40" s="10"/>
      <c r="Y40" s="10"/>
    </row>
    <row r="41" spans="15:25">
      <c r="O41" s="10"/>
      <c r="P41" s="10"/>
      <c r="Q41" s="10"/>
      <c r="R41" s="10"/>
      <c r="S41" s="10"/>
      <c r="T41" s="10"/>
      <c r="U41" s="10"/>
      <c r="V41" s="10"/>
      <c r="W41" s="10"/>
      <c r="X41" s="10"/>
      <c r="Y41" s="10"/>
    </row>
    <row r="42" spans="15:25">
      <c r="O42" s="10"/>
      <c r="P42" s="10"/>
      <c r="Q42" s="10"/>
      <c r="R42" s="10"/>
      <c r="S42" s="10"/>
      <c r="T42" s="10"/>
      <c r="U42" s="10"/>
      <c r="V42" s="10"/>
      <c r="W42" s="10"/>
      <c r="X42" s="10"/>
      <c r="Y42" s="10"/>
    </row>
    <row r="43" spans="15:25">
      <c r="O43" s="10"/>
      <c r="P43" s="10"/>
      <c r="Q43" s="10"/>
      <c r="R43" s="10"/>
      <c r="S43" s="10"/>
      <c r="T43" s="10"/>
      <c r="U43" s="10"/>
      <c r="V43" s="10"/>
      <c r="W43" s="10"/>
      <c r="X43" s="10"/>
      <c r="Y43" s="10"/>
    </row>
    <row r="44" spans="15:25">
      <c r="O44" s="10"/>
      <c r="P44" s="10"/>
      <c r="Q44" s="10"/>
      <c r="R44" s="10"/>
      <c r="S44" s="10"/>
      <c r="T44" s="10"/>
      <c r="U44" s="10"/>
      <c r="V44" s="10"/>
      <c r="W44" s="10"/>
      <c r="X44" s="10"/>
      <c r="Y44" s="10"/>
    </row>
    <row r="46" spans="15:25">
      <c r="O46" s="10"/>
    </row>
    <row r="47" spans="15:25">
      <c r="O47" s="10"/>
      <c r="P47" s="10"/>
      <c r="Q47" s="10"/>
      <c r="R47" s="10"/>
      <c r="S47" s="10"/>
      <c r="T47" s="10"/>
      <c r="U47" s="10"/>
      <c r="V47" s="10"/>
      <c r="W47" s="10"/>
      <c r="X47" s="10"/>
      <c r="Y47" s="10"/>
    </row>
    <row r="48" spans="15:25">
      <c r="O48" s="10"/>
      <c r="P48" s="10"/>
      <c r="Q48" s="10"/>
      <c r="R48" s="10"/>
      <c r="S48" s="10"/>
      <c r="T48" s="10"/>
      <c r="U48" s="10"/>
      <c r="V48" s="10"/>
      <c r="W48" s="10"/>
      <c r="X48" s="10"/>
      <c r="Y48" s="10"/>
    </row>
    <row r="49" spans="15:25">
      <c r="O49" s="10"/>
      <c r="P49" s="10"/>
      <c r="Q49" s="10"/>
      <c r="R49" s="10"/>
      <c r="S49" s="10"/>
      <c r="T49" s="10"/>
      <c r="U49" s="10"/>
      <c r="V49" s="10"/>
      <c r="W49" s="10"/>
      <c r="X49" s="10"/>
      <c r="Y49" s="10"/>
    </row>
  </sheetData>
  <pageMargins left="0.45" right="0" top="1" bottom="1" header="0.5" footer="0.5"/>
  <pageSetup firstPageNumber="12" orientation="portrait" useFirstPageNumber="1" horizontalDpi="4294967292" verticalDpi="300" r:id="rId1"/>
  <headerFooter alignWithMargins="0">
    <oddFooter>&amp;C&amp;P of 31</oddFooter>
  </headerFooter>
  <ignoredErrors>
    <ignoredError sqref="B15:K15" formulaRange="1"/>
    <ignoredError sqref="C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 CIVIL AIRMEN STATISTICS, 2015</dc:title>
  <dc:creator>H. Anna Barlett | 202-267-4070 | Anna.Barlett@faa.gov</dc:creator>
  <cp:lastModifiedBy>Barlett, Anna (FAA)</cp:lastModifiedBy>
  <cp:lastPrinted>2016-04-11T19:05:23Z</cp:lastPrinted>
  <dcterms:created xsi:type="dcterms:W3CDTF">2011-04-13T17:06:47Z</dcterms:created>
  <dcterms:modified xsi:type="dcterms:W3CDTF">2016-08-22T15:23:38Z</dcterms:modified>
</cp:coreProperties>
</file>