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Anna Barlett\Documents\Airmen Stats\.US CIVIL AIRMEN STATS FROM FAA WEBSITE\1999-2020\FINAL\"/>
    </mc:Choice>
  </mc:AlternateContent>
  <xr:revisionPtr revIDLastSave="0" documentId="13_ncr:1_{53E7E73A-01CB-4C96-BBCA-390BF7D7B7D7}" xr6:coauthVersionLast="47" xr6:coauthVersionMax="47" xr10:uidLastSave="{00000000-0000-0000-0000-000000000000}"/>
  <bookViews>
    <workbookView xWindow="-120" yWindow="-120" windowWidth="19440" windowHeight="14880" tabRatio="868" activeTab="1" xr2:uid="{00000000-000D-0000-FFFF-FFFF00000000}"/>
  </bookViews>
  <sheets>
    <sheet name="NOTES" sheetId="28"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7" r:id="rId13"/>
    <sheet name="Table 12a" sheetId="18" r:id="rId14"/>
    <sheet name="Table 13" sheetId="19" r:id="rId15"/>
    <sheet name="Table 13a" sheetId="20" r:id="rId16"/>
    <sheet name="Table 14" sheetId="15" r:id="rId17"/>
    <sheet name="Table 15" sheetId="16" r:id="rId18"/>
    <sheet name="Table 16" sheetId="21" r:id="rId19"/>
    <sheet name="Table 17" sheetId="22" r:id="rId20"/>
    <sheet name="Table 18" sheetId="23" r:id="rId21"/>
    <sheet name="Table 19" sheetId="24" r:id="rId22"/>
    <sheet name="Table 20" sheetId="25" r:id="rId23"/>
    <sheet name="Table 21" sheetId="26" r:id="rId24"/>
    <sheet name="Table 22" sheetId="27" r:id="rId25"/>
  </sheets>
  <definedNames>
    <definedName name="\S" localSheetId="16">'Table 14'!#REF!</definedName>
    <definedName name="\S" localSheetId="17">'Table 15'!#REF!</definedName>
    <definedName name="\S" localSheetId="5">'Table 5'!$J$2</definedName>
    <definedName name="\S" localSheetId="6">'Table 6'!#REF!</definedName>
    <definedName name="\S" localSheetId="9">'Table 9'!$N$2</definedName>
    <definedName name="\S">'Table 10'!#REF!</definedName>
    <definedName name="_5">'Table 6'!#REF!</definedName>
    <definedName name="aGE">#REF!</definedName>
    <definedName name="AgeW">#REF!</definedName>
    <definedName name="APR2OR">#REF!</definedName>
    <definedName name="APR2RE">#REF!</definedName>
    <definedName name="APROR">#REF!</definedName>
    <definedName name="APRRE">#REF!</definedName>
    <definedName name="AUGOR">#REF!</definedName>
    <definedName name="AUGRE">#REF!</definedName>
    <definedName name="AvAgeW2010">#REF!</definedName>
    <definedName name="AveAGE">#REF!</definedName>
    <definedName name="AveAgeW">#REF!</definedName>
    <definedName name="CERT">#REF!</definedName>
    <definedName name="DECOR">#REF!</definedName>
    <definedName name="DECRE">#REF!</definedName>
    <definedName name="ESTIMATED_ACTIVE_WOMEN_AIRMEN_CERTIFICATES_HELD">'Table 2'!$A$2</definedName>
    <definedName name="FEB2OR">#REF!</definedName>
    <definedName name="FEB2RE">#REF!</definedName>
    <definedName name="FEBOR">#REF!</definedName>
    <definedName name="FEBRE">#REF!</definedName>
    <definedName name="ForTable4">'Table 3'!$A$7:$B$58</definedName>
    <definedName name="FSDO">#REF!</definedName>
    <definedName name="InstrumentMaster">#REF!</definedName>
    <definedName name="JAN2OR">#REF!</definedName>
    <definedName name="JAN2RE">#REF!</definedName>
    <definedName name="JANOR">#REF!</definedName>
    <definedName name="JANRE">#REF!</definedName>
    <definedName name="JULOR">#REF!</definedName>
    <definedName name="JULRE">#REF!</definedName>
    <definedName name="JUNOR">#REF!</definedName>
    <definedName name="JUNRE">#REF!</definedName>
    <definedName name="MAR2OR">#REF!</definedName>
    <definedName name="MAR2RE">#REF!</definedName>
    <definedName name="MAROR">#REF!</definedName>
    <definedName name="MARRE">#REF!</definedName>
    <definedName name="Master4T1pl">#REF!</definedName>
    <definedName name="MAYOR">#REF!</definedName>
    <definedName name="MAYRE">#REF!</definedName>
    <definedName name="NonPilot">#REF!</definedName>
    <definedName name="NonPilotandWomen">#REF!</definedName>
    <definedName name="NOVOR">#REF!</definedName>
    <definedName name="NOVRE">#REF!</definedName>
    <definedName name="OCTOR">#REF!</definedName>
    <definedName name="OCTRE">#REF!</definedName>
    <definedName name="_xlnm.Print_Area" localSheetId="0">NOTES!$A$1:$B$34</definedName>
    <definedName name="_xlnm.Print_Area" localSheetId="1">'Table 1'!$A$1:$K$46</definedName>
    <definedName name="_xlnm.Print_Area" localSheetId="10">'Table 10'!$A$1:$K$47</definedName>
    <definedName name="_xlnm.Print_Area" localSheetId="11">'Table 11'!$A$1:$F$22</definedName>
    <definedName name="_xlnm.Print_Area" localSheetId="12">'Table 12'!$A$1:$I$30</definedName>
    <definedName name="_xlnm.Print_Area" localSheetId="13">'Table 12a'!$A$1:$I$30</definedName>
    <definedName name="_xlnm.Print_Area" localSheetId="14">'Table 13'!$A$1:$H$26</definedName>
    <definedName name="_xlnm.Print_Area" localSheetId="15">'Table 13a'!$A$1:$H$17</definedName>
    <definedName name="_xlnm.Print_Area" localSheetId="16">'Table 14'!$A$1:$J$90</definedName>
    <definedName name="_xlnm.Print_Area" localSheetId="17">'Table 15'!$A$1:$J$89</definedName>
    <definedName name="_xlnm.Print_Area" localSheetId="18">'Table 16'!$A$1:$J$40</definedName>
    <definedName name="_xlnm.Print_Area" localSheetId="19">'Table 17'!$A$1:$L$39</definedName>
    <definedName name="_xlnm.Print_Area" localSheetId="20">'Table 18'!$A$1:$L$41</definedName>
    <definedName name="_xlnm.Print_Area" localSheetId="21">'Table 19'!$A$1:$I$31</definedName>
    <definedName name="_xlnm.Print_Area" localSheetId="2">'Table 2'!$A$1:$L$36</definedName>
    <definedName name="_xlnm.Print_Area" localSheetId="22">'Table 20'!$A$1:$I$37</definedName>
    <definedName name="_xlnm.Print_Area" localSheetId="23">'Table 21'!$A$1:$K$12</definedName>
    <definedName name="_xlnm.Print_Area" localSheetId="24">'Table 22'!$A$1:$L$21</definedName>
    <definedName name="_xlnm.Print_Area" localSheetId="3">'Table 3'!$A$1:$K$70</definedName>
    <definedName name="_xlnm.Print_Area" localSheetId="4">'Table 4'!$A$7:$L$72</definedName>
    <definedName name="_xlnm.Print_Area" localSheetId="5">'Table 5'!$A$7:$H$88</definedName>
    <definedName name="_xlnm.Print_Area" localSheetId="6">'Table 6'!$A$7:$H$87</definedName>
    <definedName name="_xlnm.Print_Area" localSheetId="7">'Table 7'!$A$1:$L$40</definedName>
    <definedName name="_xlnm.Print_Area" localSheetId="8">'Table 8'!$A$1:$L$31</definedName>
    <definedName name="_xlnm.Print_Area" localSheetId="9">'Table 9'!$A$1:$K$67</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#REF!</definedName>
    <definedName name="RegionContNP">#REF!</definedName>
    <definedName name="RegionControl">#REF!</definedName>
    <definedName name="RegionControlNPAll">#REF!</definedName>
    <definedName name="RegionControlNPW">#REF!</definedName>
    <definedName name="RegionControlWNP">#REF!</definedName>
    <definedName name="RegionWControl">#REF!</definedName>
    <definedName name="SEPOR">#REF!</definedName>
    <definedName name="SEPRE">#REF!</definedName>
    <definedName name="SPACE">'Table 5'!$J$2:$L$2</definedName>
    <definedName name="StatesTotal">#REF!</definedName>
    <definedName name="StatesWomen">#REF!</definedName>
    <definedName name="TABLE_2">'Table 2'!$A$1:$A$3</definedName>
    <definedName name="Table11">#REF!</definedName>
    <definedName name="Table1718">#REF!</definedName>
    <definedName name="Table21">#REF!</definedName>
    <definedName name="Table22">#REF!</definedName>
    <definedName name="Table4">'Table 3'!$A$7:$B$58</definedName>
    <definedName name="Women">#REF!</definedName>
    <definedName name="WomenStat">#REF!</definedName>
    <definedName name="WomenSta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2" l="1"/>
  <c r="I14" i="22"/>
  <c r="I13" i="22"/>
  <c r="I12" i="22"/>
  <c r="I11" i="22"/>
  <c r="I8" i="22"/>
  <c r="J66" i="16" l="1"/>
  <c r="I66" i="16"/>
  <c r="H66" i="16"/>
  <c r="G66" i="16"/>
  <c r="F66" i="16"/>
  <c r="E66" i="16"/>
  <c r="D66" i="16"/>
  <c r="C66" i="16"/>
  <c r="J59" i="16"/>
  <c r="I59" i="16"/>
  <c r="H59" i="16"/>
  <c r="G59" i="16"/>
  <c r="F59" i="16"/>
  <c r="E59" i="16"/>
  <c r="D59" i="16"/>
  <c r="C59" i="16"/>
  <c r="J51" i="16"/>
  <c r="I51" i="16"/>
  <c r="H51" i="16"/>
  <c r="G51" i="16"/>
  <c r="F51" i="16"/>
  <c r="E51" i="16"/>
  <c r="D51" i="16"/>
  <c r="C51" i="16"/>
  <c r="J43" i="16"/>
  <c r="I43" i="16"/>
  <c r="H43" i="16"/>
  <c r="G43" i="16"/>
  <c r="F43" i="16"/>
  <c r="E43" i="16"/>
  <c r="D43" i="16"/>
  <c r="C43" i="16"/>
  <c r="J34" i="16"/>
  <c r="I34" i="16"/>
  <c r="H34" i="16"/>
  <c r="G34" i="16"/>
  <c r="F34" i="16"/>
  <c r="E34" i="16"/>
  <c r="D34" i="16"/>
  <c r="C34" i="16"/>
  <c r="J17" i="16"/>
  <c r="I17" i="16"/>
  <c r="H17" i="16"/>
  <c r="G17" i="16"/>
  <c r="F17" i="16"/>
  <c r="E17" i="16"/>
  <c r="D17" i="16"/>
  <c r="C17" i="16"/>
  <c r="J10" i="16"/>
  <c r="I10" i="16"/>
  <c r="H10" i="16"/>
  <c r="G10" i="16"/>
  <c r="F10" i="16"/>
  <c r="E10" i="16"/>
  <c r="D10" i="16"/>
  <c r="C10" i="16"/>
  <c r="J66" i="15"/>
  <c r="I66" i="15"/>
  <c r="H66" i="15"/>
  <c r="G66" i="15"/>
  <c r="F66" i="15"/>
  <c r="E66" i="15"/>
  <c r="D66" i="15"/>
  <c r="C66" i="15"/>
  <c r="J59" i="15"/>
  <c r="I59" i="15"/>
  <c r="H59" i="15"/>
  <c r="G59" i="15"/>
  <c r="F59" i="15"/>
  <c r="E59" i="15"/>
  <c r="D59" i="15"/>
  <c r="C59" i="15"/>
  <c r="J51" i="15"/>
  <c r="I51" i="15"/>
  <c r="H51" i="15"/>
  <c r="G51" i="15"/>
  <c r="F51" i="15"/>
  <c r="E51" i="15"/>
  <c r="D51" i="15"/>
  <c r="C51" i="15"/>
  <c r="J43" i="15"/>
  <c r="I43" i="15"/>
  <c r="H43" i="15"/>
  <c r="G43" i="15"/>
  <c r="F43" i="15"/>
  <c r="E43" i="15"/>
  <c r="D43" i="15"/>
  <c r="C43" i="15"/>
  <c r="J34" i="15"/>
  <c r="I34" i="15"/>
  <c r="H34" i="15"/>
  <c r="G34" i="15"/>
  <c r="F34" i="15"/>
  <c r="E34" i="15"/>
  <c r="D34" i="15"/>
  <c r="C34" i="15"/>
  <c r="J17" i="15"/>
  <c r="I17" i="15"/>
  <c r="H17" i="15"/>
  <c r="G17" i="15"/>
  <c r="F17" i="15"/>
  <c r="E17" i="15"/>
  <c r="D17" i="15"/>
  <c r="C17" i="15"/>
  <c r="J10" i="15"/>
  <c r="I10" i="15"/>
  <c r="H10" i="15"/>
  <c r="G10" i="15"/>
  <c r="F10" i="15"/>
  <c r="E10" i="15"/>
  <c r="D10" i="15"/>
  <c r="C10" i="15"/>
  <c r="K38" i="9"/>
  <c r="J38" i="9"/>
  <c r="I38" i="9"/>
  <c r="H38" i="9"/>
  <c r="G38" i="9"/>
  <c r="F38" i="9"/>
  <c r="E38" i="9"/>
  <c r="D38" i="9"/>
  <c r="C38" i="9"/>
  <c r="K34" i="9"/>
  <c r="J34" i="9"/>
  <c r="I34" i="9"/>
  <c r="H34" i="9"/>
  <c r="G34" i="9"/>
  <c r="F34" i="9"/>
  <c r="E34" i="9"/>
  <c r="D34" i="9"/>
  <c r="C34" i="9"/>
  <c r="K16" i="9"/>
  <c r="J16" i="9"/>
  <c r="I16" i="9"/>
  <c r="H16" i="9"/>
  <c r="G16" i="9"/>
  <c r="F16" i="9"/>
  <c r="E16" i="9"/>
  <c r="D16" i="9"/>
  <c r="C16" i="9"/>
  <c r="H66" i="13"/>
  <c r="G66" i="13"/>
  <c r="F66" i="13"/>
  <c r="E66" i="13"/>
  <c r="D66" i="13"/>
  <c r="C66" i="13"/>
  <c r="H59" i="13"/>
  <c r="G59" i="13"/>
  <c r="F59" i="13"/>
  <c r="E59" i="13"/>
  <c r="D59" i="13"/>
  <c r="C59" i="13"/>
  <c r="H51" i="13"/>
  <c r="G51" i="13"/>
  <c r="F51" i="13"/>
  <c r="E51" i="13"/>
  <c r="D51" i="13"/>
  <c r="C51" i="13"/>
  <c r="H43" i="13"/>
  <c r="G43" i="13"/>
  <c r="F43" i="13"/>
  <c r="E43" i="13"/>
  <c r="D43" i="13"/>
  <c r="C43" i="13"/>
  <c r="H34" i="13"/>
  <c r="G34" i="13"/>
  <c r="F34" i="13"/>
  <c r="E34" i="13"/>
  <c r="D34" i="13"/>
  <c r="C34" i="13"/>
  <c r="H17" i="13"/>
  <c r="G17" i="13"/>
  <c r="F17" i="13"/>
  <c r="E17" i="13"/>
  <c r="D17" i="13"/>
  <c r="C17" i="13"/>
  <c r="H10" i="13"/>
  <c r="G10" i="13"/>
  <c r="F10" i="13"/>
  <c r="E10" i="13"/>
  <c r="D10" i="13"/>
  <c r="C10" i="13"/>
  <c r="H66" i="12"/>
  <c r="G66" i="12"/>
  <c r="F66" i="12"/>
  <c r="E66" i="12"/>
  <c r="D66" i="12"/>
  <c r="C66" i="12"/>
  <c r="H59" i="12"/>
  <c r="G59" i="12"/>
  <c r="F59" i="12"/>
  <c r="E59" i="12"/>
  <c r="D59" i="12"/>
  <c r="C59" i="12"/>
  <c r="H51" i="12"/>
  <c r="G51" i="12"/>
  <c r="F51" i="12"/>
  <c r="E51" i="12"/>
  <c r="D51" i="12"/>
  <c r="C51" i="12"/>
  <c r="H43" i="12"/>
  <c r="G43" i="12"/>
  <c r="F43" i="12"/>
  <c r="E43" i="12"/>
  <c r="D43" i="12"/>
  <c r="C43" i="12"/>
  <c r="H34" i="12"/>
  <c r="G34" i="12"/>
  <c r="F34" i="12"/>
  <c r="E34" i="12"/>
  <c r="D34" i="12"/>
  <c r="C34" i="12"/>
  <c r="H17" i="12"/>
  <c r="G17" i="12"/>
  <c r="F17" i="12"/>
  <c r="E17" i="12"/>
  <c r="D17" i="12"/>
  <c r="C17" i="12"/>
  <c r="H10" i="12"/>
  <c r="G10" i="12"/>
  <c r="F10" i="12"/>
  <c r="E10" i="12"/>
  <c r="D10" i="12"/>
  <c r="C10" i="12"/>
  <c r="K53" i="7"/>
  <c r="J53" i="7"/>
  <c r="I53" i="7"/>
  <c r="H53" i="7"/>
  <c r="G53" i="7"/>
  <c r="F53" i="7"/>
  <c r="E53" i="7"/>
  <c r="D53" i="7"/>
  <c r="C53" i="7"/>
  <c r="K41" i="7"/>
  <c r="J41" i="7"/>
  <c r="I41" i="7"/>
  <c r="H41" i="7"/>
  <c r="G41" i="7"/>
  <c r="F41" i="7"/>
  <c r="E41" i="7"/>
  <c r="D41" i="7"/>
  <c r="C41" i="7"/>
  <c r="K37" i="7"/>
  <c r="J37" i="7"/>
  <c r="I37" i="7"/>
  <c r="H37" i="7"/>
  <c r="G37" i="7"/>
  <c r="F37" i="7"/>
  <c r="E37" i="7"/>
  <c r="D37" i="7"/>
  <c r="C37" i="7"/>
  <c r="K20" i="7"/>
  <c r="J20" i="7"/>
  <c r="I20" i="7"/>
  <c r="H20" i="7"/>
  <c r="G20" i="7"/>
  <c r="F20" i="7"/>
  <c r="E20" i="7"/>
  <c r="D20" i="7"/>
  <c r="C20" i="7"/>
  <c r="K12" i="7"/>
  <c r="J12" i="7"/>
  <c r="I12" i="7"/>
  <c r="H12" i="7"/>
  <c r="G12" i="7"/>
  <c r="F12" i="7"/>
  <c r="E12" i="7"/>
  <c r="D12" i="7"/>
  <c r="C12" i="7"/>
  <c r="E19" i="6" l="1"/>
  <c r="E18" i="6"/>
  <c r="E17" i="6"/>
  <c r="E16" i="6"/>
  <c r="E15" i="6"/>
  <c r="E14" i="6"/>
  <c r="E13" i="6"/>
  <c r="E12" i="6"/>
  <c r="E11" i="6"/>
  <c r="E10" i="6"/>
  <c r="D4" i="12"/>
  <c r="B23" i="17" l="1"/>
  <c r="B22" i="17"/>
  <c r="B21" i="17"/>
  <c r="B20" i="17"/>
  <c r="B19" i="17"/>
  <c r="B18" i="17"/>
  <c r="B17" i="17"/>
  <c r="B16" i="17"/>
  <c r="B15" i="17"/>
  <c r="B14" i="17"/>
  <c r="B13" i="17"/>
  <c r="B12" i="17"/>
  <c r="B11" i="17"/>
  <c r="B10" i="17"/>
  <c r="B9" i="17"/>
  <c r="E20" i="6" l="1"/>
  <c r="B6" i="27" l="1"/>
  <c r="C6" i="27"/>
  <c r="D6" i="27"/>
  <c r="E6" i="27"/>
  <c r="F6" i="27"/>
  <c r="G6" i="27"/>
  <c r="H6" i="27"/>
  <c r="J6" i="27"/>
  <c r="K6" i="27"/>
  <c r="L6" i="27"/>
  <c r="I18" i="27"/>
  <c r="I6" i="27" s="1"/>
  <c r="B6" i="26" l="1"/>
  <c r="C6" i="26"/>
  <c r="D6" i="26"/>
  <c r="E6" i="26"/>
  <c r="F6" i="26"/>
  <c r="G6" i="26"/>
  <c r="H6" i="26"/>
  <c r="I6" i="26"/>
  <c r="J6" i="26"/>
  <c r="K6" i="26"/>
  <c r="L6" i="26"/>
  <c r="B7" i="25"/>
  <c r="C7" i="25"/>
  <c r="F7" i="25"/>
  <c r="G7" i="25"/>
  <c r="D8" i="25"/>
  <c r="H8" i="25"/>
  <c r="D9" i="25"/>
  <c r="E9" i="25" s="1"/>
  <c r="H9" i="25"/>
  <c r="D11" i="25"/>
  <c r="E11" i="25" s="1"/>
  <c r="H11" i="25"/>
  <c r="I11" i="25" s="1"/>
  <c r="D12" i="25"/>
  <c r="E12" i="25" s="1"/>
  <c r="H12" i="25"/>
  <c r="I12" i="25" s="1"/>
  <c r="D13" i="25"/>
  <c r="E13" i="25" s="1"/>
  <c r="H13" i="25"/>
  <c r="I13" i="25" s="1"/>
  <c r="D14" i="25"/>
  <c r="E14" i="25" s="1"/>
  <c r="H14" i="25"/>
  <c r="I14" i="25" s="1"/>
  <c r="D15" i="25"/>
  <c r="E15" i="25" s="1"/>
  <c r="H15" i="25"/>
  <c r="D16" i="25"/>
  <c r="E16" i="25" s="1"/>
  <c r="H16" i="25"/>
  <c r="I16" i="25" s="1"/>
  <c r="B17" i="25"/>
  <c r="C17" i="25"/>
  <c r="F17" i="25"/>
  <c r="G17" i="25"/>
  <c r="D18" i="25"/>
  <c r="E18" i="25" s="1"/>
  <c r="H18" i="25"/>
  <c r="I18" i="25" s="1"/>
  <c r="D19" i="25"/>
  <c r="E19" i="25" s="1"/>
  <c r="H19" i="25"/>
  <c r="D20" i="25"/>
  <c r="E20" i="25" s="1"/>
  <c r="H20" i="25"/>
  <c r="I20" i="25" s="1"/>
  <c r="D21" i="25"/>
  <c r="H21" i="25"/>
  <c r="D22" i="25"/>
  <c r="E22" i="25" s="1"/>
  <c r="H22" i="25"/>
  <c r="I22" i="25" s="1"/>
  <c r="D23" i="25"/>
  <c r="H23" i="25"/>
  <c r="D24" i="25"/>
  <c r="H24" i="25"/>
  <c r="I24" i="25" s="1"/>
  <c r="D25" i="25"/>
  <c r="E25" i="25" s="1"/>
  <c r="H25" i="25"/>
  <c r="D26" i="25"/>
  <c r="H26" i="25"/>
  <c r="D27" i="25"/>
  <c r="E27" i="25" s="1"/>
  <c r="H27" i="25"/>
  <c r="I27" i="25" s="1"/>
  <c r="B7" i="24"/>
  <c r="C7" i="24"/>
  <c r="F7" i="24"/>
  <c r="G7" i="24"/>
  <c r="D8" i="24"/>
  <c r="E8" i="24" s="1"/>
  <c r="H8" i="24"/>
  <c r="D9" i="24"/>
  <c r="E9" i="24" s="1"/>
  <c r="H9" i="24"/>
  <c r="I9" i="24" s="1"/>
  <c r="D11" i="24"/>
  <c r="E11" i="24" s="1"/>
  <c r="H11" i="24"/>
  <c r="I11" i="24" s="1"/>
  <c r="D12" i="24"/>
  <c r="E12" i="24" s="1"/>
  <c r="H12" i="24"/>
  <c r="I12" i="24" s="1"/>
  <c r="D13" i="24"/>
  <c r="E13" i="24" s="1"/>
  <c r="H13" i="24"/>
  <c r="I13" i="24" s="1"/>
  <c r="D14" i="24"/>
  <c r="E14" i="24" s="1"/>
  <c r="H14" i="24"/>
  <c r="I14" i="24"/>
  <c r="D15" i="24"/>
  <c r="E15" i="24" s="1"/>
  <c r="H15" i="24"/>
  <c r="I15" i="24" s="1"/>
  <c r="D16" i="24"/>
  <c r="E16" i="24" s="1"/>
  <c r="H16" i="24"/>
  <c r="I16" i="24" s="1"/>
  <c r="B17" i="24"/>
  <c r="C17" i="24"/>
  <c r="F17" i="24"/>
  <c r="G17" i="24"/>
  <c r="D18" i="24"/>
  <c r="E18" i="24" s="1"/>
  <c r="H18" i="24"/>
  <c r="I18" i="24" s="1"/>
  <c r="D19" i="24"/>
  <c r="E19" i="24" s="1"/>
  <c r="H19" i="24"/>
  <c r="I19" i="24" s="1"/>
  <c r="D20" i="24"/>
  <c r="H20" i="24"/>
  <c r="D21" i="24"/>
  <c r="H21" i="24"/>
  <c r="D22" i="24"/>
  <c r="E22" i="24" s="1"/>
  <c r="H22" i="24"/>
  <c r="I22" i="24" s="1"/>
  <c r="D23" i="24"/>
  <c r="D24" i="24"/>
  <c r="E24" i="24" s="1"/>
  <c r="H24" i="24"/>
  <c r="D25" i="24"/>
  <c r="E25" i="24" s="1"/>
  <c r="H25" i="24"/>
  <c r="I25" i="24" s="1"/>
  <c r="D26" i="24"/>
  <c r="H26" i="24"/>
  <c r="D27" i="24"/>
  <c r="E27" i="24" s="1"/>
  <c r="H27" i="24"/>
  <c r="I27" i="24" s="1"/>
  <c r="B6" i="23"/>
  <c r="C6" i="23"/>
  <c r="D6" i="23"/>
  <c r="E6" i="23"/>
  <c r="F6" i="23"/>
  <c r="G6" i="23"/>
  <c r="H6" i="23"/>
  <c r="J6" i="23"/>
  <c r="K6" i="23"/>
  <c r="L6" i="23"/>
  <c r="I11" i="23"/>
  <c r="I12" i="23"/>
  <c r="I13" i="23"/>
  <c r="I14" i="23"/>
  <c r="I15" i="23"/>
  <c r="I16" i="23"/>
  <c r="B18" i="23"/>
  <c r="C18" i="23"/>
  <c r="D18" i="23"/>
  <c r="E18" i="23"/>
  <c r="F18" i="23"/>
  <c r="G18" i="23"/>
  <c r="H18" i="23"/>
  <c r="J18" i="23"/>
  <c r="K18" i="23"/>
  <c r="L18" i="23"/>
  <c r="I21" i="23"/>
  <c r="I18" i="23" s="1"/>
  <c r="B6" i="22"/>
  <c r="C6" i="22"/>
  <c r="D6" i="22"/>
  <c r="E6" i="22"/>
  <c r="F6" i="22"/>
  <c r="G6" i="22"/>
  <c r="H6" i="22"/>
  <c r="J6" i="22"/>
  <c r="K6" i="22"/>
  <c r="L8" i="22"/>
  <c r="L11" i="22"/>
  <c r="L12" i="22"/>
  <c r="L13" i="22"/>
  <c r="L14" i="22"/>
  <c r="L15" i="22"/>
  <c r="I16" i="22"/>
  <c r="L16" i="22"/>
  <c r="I17" i="22"/>
  <c r="B18" i="22"/>
  <c r="C18" i="22"/>
  <c r="D18" i="22"/>
  <c r="E18" i="22"/>
  <c r="F18" i="22"/>
  <c r="G18" i="22"/>
  <c r="H18" i="22"/>
  <c r="J18" i="22"/>
  <c r="K18" i="22"/>
  <c r="L19" i="22"/>
  <c r="L21" i="22"/>
  <c r="I23" i="22"/>
  <c r="L23" i="22"/>
  <c r="L24" i="22"/>
  <c r="I25" i="22"/>
  <c r="L25" i="22"/>
  <c r="I28" i="22"/>
  <c r="L28" i="22"/>
  <c r="D7" i="21"/>
  <c r="E7" i="21"/>
  <c r="F7" i="21"/>
  <c r="H7" i="21"/>
  <c r="I7" i="21"/>
  <c r="J7" i="21"/>
  <c r="C8" i="21"/>
  <c r="G8" i="21"/>
  <c r="C9" i="21"/>
  <c r="G9" i="21"/>
  <c r="C10" i="21"/>
  <c r="G10" i="21"/>
  <c r="C12" i="21"/>
  <c r="G12" i="21"/>
  <c r="C13" i="21"/>
  <c r="G13" i="21"/>
  <c r="C14" i="21"/>
  <c r="G14" i="21"/>
  <c r="C15" i="21"/>
  <c r="G15" i="21"/>
  <c r="C16" i="21"/>
  <c r="G16" i="21"/>
  <c r="C17" i="21"/>
  <c r="G17" i="21"/>
  <c r="D18" i="21"/>
  <c r="E18" i="21"/>
  <c r="F18" i="21"/>
  <c r="H18" i="21"/>
  <c r="I18" i="21"/>
  <c r="J18" i="21"/>
  <c r="C19" i="21"/>
  <c r="G19" i="21"/>
  <c r="C20" i="21"/>
  <c r="B20" i="21" s="1"/>
  <c r="G20" i="21"/>
  <c r="C21" i="21"/>
  <c r="G21" i="21"/>
  <c r="C22" i="21"/>
  <c r="B22" i="21" s="1"/>
  <c r="G22" i="21"/>
  <c r="C23" i="21"/>
  <c r="G23" i="21"/>
  <c r="C24" i="21"/>
  <c r="B24" i="21" s="1"/>
  <c r="G24" i="21"/>
  <c r="C25" i="21"/>
  <c r="G25" i="21"/>
  <c r="C26" i="21"/>
  <c r="B26" i="21" s="1"/>
  <c r="G26" i="21"/>
  <c r="C27" i="21"/>
  <c r="G27" i="21"/>
  <c r="B28" i="21"/>
  <c r="C28" i="21"/>
  <c r="G28" i="21"/>
  <c r="H17" i="25" l="1"/>
  <c r="B16" i="21"/>
  <c r="H17" i="24"/>
  <c r="I17" i="24" s="1"/>
  <c r="B14" i="21"/>
  <c r="D7" i="25"/>
  <c r="E7" i="25" s="1"/>
  <c r="B9" i="21"/>
  <c r="B12" i="21"/>
  <c r="H7" i="25"/>
  <c r="I7" i="25" s="1"/>
  <c r="D17" i="24"/>
  <c r="E17" i="24" s="1"/>
  <c r="H7" i="24"/>
  <c r="I7" i="24" s="1"/>
  <c r="B27" i="21"/>
  <c r="B23" i="21"/>
  <c r="G18" i="21"/>
  <c r="B25" i="21"/>
  <c r="B21" i="21"/>
  <c r="C18" i="21"/>
  <c r="B17" i="21"/>
  <c r="B15" i="21"/>
  <c r="B10" i="21"/>
  <c r="B8" i="21"/>
  <c r="B13" i="21"/>
  <c r="G7" i="21"/>
  <c r="C7" i="21"/>
  <c r="I6" i="23"/>
  <c r="I18" i="22"/>
  <c r="L18" i="22"/>
  <c r="L6" i="22"/>
  <c r="I6" i="22"/>
  <c r="I17" i="25"/>
  <c r="D7" i="24"/>
  <c r="E7" i="24" s="1"/>
  <c r="D17" i="25"/>
  <c r="E17" i="25" s="1"/>
  <c r="B19" i="21"/>
  <c r="C8" i="18"/>
  <c r="D8" i="18"/>
  <c r="E8" i="18"/>
  <c r="F8" i="18"/>
  <c r="G8" i="18"/>
  <c r="H8" i="18"/>
  <c r="I8" i="18"/>
  <c r="B9" i="18"/>
  <c r="B10" i="18"/>
  <c r="B11" i="18"/>
  <c r="B12" i="18"/>
  <c r="B13" i="18"/>
  <c r="B14" i="18"/>
  <c r="B15" i="18"/>
  <c r="B16" i="18"/>
  <c r="B17" i="18"/>
  <c r="B18" i="18"/>
  <c r="B19" i="18"/>
  <c r="B20" i="18"/>
  <c r="B21" i="18"/>
  <c r="B22" i="18"/>
  <c r="B23" i="18"/>
  <c r="C8" i="17"/>
  <c r="D8" i="17"/>
  <c r="E8" i="17"/>
  <c r="F8" i="17"/>
  <c r="G8" i="17"/>
  <c r="H8" i="17"/>
  <c r="I8" i="17"/>
  <c r="B8" i="17" l="1"/>
  <c r="B7" i="21"/>
  <c r="B18" i="21"/>
  <c r="B8" i="18"/>
  <c r="B36" i="5" l="1"/>
  <c r="B32" i="5"/>
  <c r="B15" i="5"/>
  <c r="B8" i="5"/>
  <c r="B15" i="11"/>
  <c r="B7" i="11"/>
  <c r="B32" i="10"/>
  <c r="B15" i="10"/>
  <c r="B7" i="10"/>
  <c r="B52" i="8"/>
  <c r="B40" i="8"/>
  <c r="B36" i="8"/>
  <c r="B19" i="8"/>
  <c r="B12" i="8"/>
  <c r="B18" i="4"/>
  <c r="B6" i="4"/>
  <c r="B14" i="3"/>
  <c r="B6" i="3"/>
  <c r="B6" i="5" l="1"/>
  <c r="B6" i="11"/>
  <c r="B6" i="10"/>
  <c r="B7" i="8"/>
  <c r="C36" i="5" l="1"/>
  <c r="C32" i="5"/>
  <c r="C15" i="5"/>
  <c r="C8" i="5"/>
  <c r="C15" i="11"/>
  <c r="C7" i="11"/>
  <c r="C32" i="10"/>
  <c r="C15" i="10"/>
  <c r="C7" i="10"/>
  <c r="C6" i="5" l="1"/>
  <c r="C6" i="11"/>
  <c r="C6" i="10"/>
  <c r="C52" i="8"/>
  <c r="C40" i="8"/>
  <c r="C36" i="8"/>
  <c r="C19" i="8"/>
  <c r="C12" i="8"/>
  <c r="C7" i="8" l="1"/>
  <c r="C14" i="3"/>
  <c r="C6" i="3"/>
  <c r="C18" i="4" l="1"/>
  <c r="C6" i="4"/>
  <c r="B71" i="16" l="1"/>
  <c r="B77" i="16"/>
  <c r="B13" i="16"/>
  <c r="B76" i="16"/>
  <c r="B68" i="16"/>
  <c r="B73" i="16"/>
  <c r="B74" i="16"/>
  <c r="B75" i="16"/>
  <c r="B16" i="16"/>
  <c r="B53" i="16"/>
  <c r="B19" i="16"/>
  <c r="B28" i="16"/>
  <c r="B62" i="16"/>
  <c r="B15" i="16"/>
  <c r="B53" i="15" l="1"/>
  <c r="B18" i="15"/>
  <c r="B76" i="15"/>
  <c r="B74" i="15"/>
  <c r="B71" i="15"/>
  <c r="B75" i="15"/>
  <c r="B62" i="15"/>
  <c r="B68" i="15"/>
  <c r="B28" i="15"/>
  <c r="B15" i="15"/>
  <c r="B13" i="15"/>
  <c r="B71" i="13" l="1"/>
  <c r="B75" i="13"/>
  <c r="B52" i="13"/>
  <c r="B77" i="13"/>
  <c r="B15" i="13"/>
  <c r="B28" i="13"/>
  <c r="B67" i="13"/>
  <c r="B76" i="13"/>
  <c r="B69" i="13"/>
  <c r="B70" i="13"/>
  <c r="B68" i="13"/>
  <c r="B72" i="13"/>
  <c r="B73" i="13"/>
  <c r="B74" i="13"/>
  <c r="B62" i="13"/>
  <c r="B19" i="13"/>
  <c r="B13" i="13"/>
  <c r="B76" i="12" l="1"/>
  <c r="B75" i="12"/>
  <c r="B72" i="12"/>
  <c r="B74" i="12"/>
  <c r="B66" i="13"/>
  <c r="B28" i="12"/>
  <c r="B62" i="12"/>
  <c r="B71" i="12"/>
  <c r="B73" i="12"/>
  <c r="B68" i="12"/>
  <c r="B53" i="12"/>
  <c r="B18" i="12"/>
  <c r="B13" i="12"/>
  <c r="B16" i="12"/>
  <c r="B52" i="15" l="1"/>
  <c r="B29" i="15" l="1"/>
  <c r="B38" i="15"/>
  <c r="B42" i="15"/>
  <c r="B49" i="15"/>
  <c r="B57" i="15"/>
  <c r="B20" i="15"/>
  <c r="B23" i="15"/>
  <c r="B24" i="15"/>
  <c r="B25" i="15"/>
  <c r="B26" i="15"/>
  <c r="B32" i="15"/>
  <c r="B33" i="15"/>
  <c r="B36" i="15"/>
  <c r="B37" i="15"/>
  <c r="B39" i="15"/>
  <c r="B40" i="15"/>
  <c r="B41" i="15"/>
  <c r="B45" i="15"/>
  <c r="B47" i="15"/>
  <c r="B48" i="15"/>
  <c r="B63" i="15"/>
  <c r="B64" i="15"/>
  <c r="B65" i="15"/>
  <c r="B69" i="15"/>
  <c r="B72" i="15"/>
  <c r="B73" i="15"/>
  <c r="B80" i="15"/>
  <c r="E8" i="15"/>
  <c r="E7" i="15" s="1"/>
  <c r="I8" i="15"/>
  <c r="I7" i="15" s="1"/>
  <c r="B27" i="15"/>
  <c r="B30" i="15"/>
  <c r="B31" i="15"/>
  <c r="B50" i="15"/>
  <c r="B70" i="15"/>
  <c r="B77" i="15"/>
  <c r="F8" i="15"/>
  <c r="F7" i="15" s="1"/>
  <c r="J8" i="15"/>
  <c r="J7" i="15" s="1"/>
  <c r="G8" i="16"/>
  <c r="G7" i="16" s="1"/>
  <c r="B31" i="16"/>
  <c r="B46" i="16"/>
  <c r="B57" i="16"/>
  <c r="B14" i="16"/>
  <c r="B18" i="16"/>
  <c r="B21" i="16"/>
  <c r="B23" i="16"/>
  <c r="B24" i="16"/>
  <c r="B25" i="16"/>
  <c r="B26" i="16"/>
  <c r="B27" i="16"/>
  <c r="B29" i="16"/>
  <c r="B30" i="16"/>
  <c r="B33" i="16"/>
  <c r="B35" i="16"/>
  <c r="B36" i="16"/>
  <c r="B37" i="16"/>
  <c r="B38" i="16"/>
  <c r="B39" i="16"/>
  <c r="B40" i="16"/>
  <c r="B41" i="16"/>
  <c r="B42" i="16"/>
  <c r="B44" i="16"/>
  <c r="B45" i="16"/>
  <c r="B47" i="16"/>
  <c r="B48" i="16"/>
  <c r="B49" i="16"/>
  <c r="B54" i="16"/>
  <c r="B55" i="16"/>
  <c r="B56" i="16"/>
  <c r="B58" i="16"/>
  <c r="B61" i="16"/>
  <c r="B64" i="16"/>
  <c r="B69" i="16"/>
  <c r="B70" i="16"/>
  <c r="B72" i="16"/>
  <c r="B52" i="16"/>
  <c r="B32" i="16"/>
  <c r="B67" i="16"/>
  <c r="B21" i="15"/>
  <c r="B22" i="15"/>
  <c r="B54" i="15"/>
  <c r="B67" i="15"/>
  <c r="B60" i="15"/>
  <c r="B35" i="15"/>
  <c r="B16" i="15"/>
  <c r="H8" i="15"/>
  <c r="H7" i="15" s="1"/>
  <c r="B55" i="15"/>
  <c r="B56" i="15"/>
  <c r="B58" i="15"/>
  <c r="B20" i="16"/>
  <c r="B22" i="16"/>
  <c r="B11" i="16"/>
  <c r="B19" i="15"/>
  <c r="B12" i="15"/>
  <c r="B61" i="15"/>
  <c r="B44" i="15"/>
  <c r="B46" i="15"/>
  <c r="B14" i="15"/>
  <c r="B60" i="16"/>
  <c r="B63" i="16"/>
  <c r="B65" i="16"/>
  <c r="B9" i="16"/>
  <c r="B80" i="16"/>
  <c r="B50" i="16"/>
  <c r="B9" i="15"/>
  <c r="B12" i="16"/>
  <c r="B11" i="15"/>
  <c r="C8" i="15" l="1"/>
  <c r="C7" i="15" s="1"/>
  <c r="D8" i="15"/>
  <c r="D7" i="15" s="1"/>
  <c r="F8" i="16"/>
  <c r="F7" i="16" s="1"/>
  <c r="H8" i="16"/>
  <c r="G8" i="15"/>
  <c r="G7" i="15" s="1"/>
  <c r="J8" i="16"/>
  <c r="E8" i="16"/>
  <c r="B66" i="15"/>
  <c r="B59" i="15"/>
  <c r="B34" i="15"/>
  <c r="B17" i="15"/>
  <c r="B51" i="16"/>
  <c r="I8" i="16"/>
  <c r="B66" i="16"/>
  <c r="B34" i="16"/>
  <c r="B43" i="16"/>
  <c r="B51" i="15"/>
  <c r="C8" i="16"/>
  <c r="B17" i="16"/>
  <c r="D8" i="16"/>
  <c r="B10" i="16"/>
  <c r="B59" i="16"/>
  <c r="B43" i="15"/>
  <c r="B10" i="15"/>
  <c r="H7" i="16" l="1"/>
  <c r="C7" i="16"/>
  <c r="J7" i="16"/>
  <c r="I7" i="16"/>
  <c r="E7" i="16"/>
  <c r="B8" i="15"/>
  <c r="B7" i="15" s="1"/>
  <c r="D7" i="16"/>
  <c r="B8" i="16"/>
  <c r="B7" i="16" s="1"/>
  <c r="B50" i="12" l="1"/>
  <c r="B54" i="12"/>
  <c r="B80" i="12"/>
  <c r="B67" i="12"/>
  <c r="B70" i="12"/>
  <c r="B41" i="12"/>
  <c r="B56" i="12"/>
  <c r="B58" i="12"/>
  <c r="B61" i="12"/>
  <c r="B64" i="12"/>
  <c r="B69" i="12"/>
  <c r="B77" i="12"/>
  <c r="B55" i="13"/>
  <c r="B38" i="13"/>
  <c r="B42" i="13"/>
  <c r="B45" i="13"/>
  <c r="B49" i="13"/>
  <c r="B57" i="13"/>
  <c r="B58" i="13"/>
  <c r="B61" i="13"/>
  <c r="B64" i="13"/>
  <c r="B48" i="13"/>
  <c r="B50" i="13"/>
  <c r="B53" i="13"/>
  <c r="B78" i="13"/>
  <c r="B44" i="12"/>
  <c r="B57" i="12"/>
  <c r="B63" i="12"/>
  <c r="B79" i="13"/>
  <c r="B55" i="12"/>
  <c r="B79" i="12"/>
  <c r="B78" i="12"/>
  <c r="B49" i="12"/>
  <c r="B12" i="12"/>
  <c r="B15" i="12"/>
  <c r="B20" i="12"/>
  <c r="B78" i="15"/>
  <c r="B79" i="16"/>
  <c r="B22" i="12"/>
  <c r="B24" i="12"/>
  <c r="B78" i="16"/>
  <c r="B14" i="12"/>
  <c r="B21" i="12"/>
  <c r="B30" i="12"/>
  <c r="B80" i="13"/>
  <c r="B25" i="12"/>
  <c r="B79" i="15"/>
  <c r="B36" i="13"/>
  <c r="B40" i="13"/>
  <c r="B47" i="13"/>
  <c r="B22" i="13"/>
  <c r="B31" i="13"/>
  <c r="B37" i="13"/>
  <c r="B39" i="13"/>
  <c r="B41" i="13"/>
  <c r="B46" i="13"/>
  <c r="B33" i="13"/>
  <c r="B23" i="13"/>
  <c r="B24" i="13"/>
  <c r="B25" i="13"/>
  <c r="B26" i="13"/>
  <c r="B27" i="13"/>
  <c r="B30" i="13"/>
  <c r="B32" i="13"/>
  <c r="B54" i="13"/>
  <c r="B56" i="13"/>
  <c r="B63" i="13"/>
  <c r="B65" i="13"/>
  <c r="B14" i="13"/>
  <c r="B29" i="13"/>
  <c r="B9" i="13"/>
  <c r="B12" i="13"/>
  <c r="B16" i="13"/>
  <c r="B21" i="13"/>
  <c r="B60" i="13"/>
  <c r="B18" i="13"/>
  <c r="B11" i="13"/>
  <c r="B65" i="12"/>
  <c r="B23" i="12"/>
  <c r="B29" i="12"/>
  <c r="B31" i="12"/>
  <c r="B60" i="12"/>
  <c r="B52" i="12"/>
  <c r="B32" i="12"/>
  <c r="B33" i="12"/>
  <c r="B36" i="12"/>
  <c r="B37" i="12"/>
  <c r="B38" i="12"/>
  <c r="B39" i="12"/>
  <c r="B40" i="12"/>
  <c r="B42" i="12"/>
  <c r="B45" i="12"/>
  <c r="B46" i="12"/>
  <c r="B48" i="12"/>
  <c r="B26" i="12"/>
  <c r="B27" i="12"/>
  <c r="B47" i="12"/>
  <c r="B35" i="12"/>
  <c r="B19" i="12"/>
  <c r="B20" i="13"/>
  <c r="B44" i="13"/>
  <c r="B35" i="13"/>
  <c r="B11" i="12"/>
  <c r="B9" i="12"/>
  <c r="D8" i="12" l="1"/>
  <c r="D7" i="12" s="1"/>
  <c r="H8" i="12"/>
  <c r="B66" i="12"/>
  <c r="G8" i="12"/>
  <c r="G8" i="13"/>
  <c r="G7" i="13" s="1"/>
  <c r="D8" i="13"/>
  <c r="C8" i="13"/>
  <c r="C7" i="13" s="1"/>
  <c r="H8" i="13"/>
  <c r="H7" i="13" s="1"/>
  <c r="E8" i="13"/>
  <c r="E7" i="13" s="1"/>
  <c r="C8" i="12"/>
  <c r="C7" i="12" s="1"/>
  <c r="B51" i="12"/>
  <c r="F8" i="13"/>
  <c r="F7" i="13" s="1"/>
  <c r="B43" i="13"/>
  <c r="B51" i="13"/>
  <c r="E8" i="12"/>
  <c r="B59" i="12"/>
  <c r="F8" i="12"/>
  <c r="B10" i="12"/>
  <c r="B17" i="13"/>
  <c r="B34" i="13"/>
  <c r="B10" i="13"/>
  <c r="B59" i="13"/>
  <c r="B43" i="12"/>
  <c r="B34" i="12"/>
  <c r="B17" i="12"/>
  <c r="D32" i="10"/>
  <c r="D15" i="10"/>
  <c r="D7" i="10"/>
  <c r="E7" i="10"/>
  <c r="E15" i="10"/>
  <c r="E32" i="10"/>
  <c r="D15" i="11"/>
  <c r="D7" i="11"/>
  <c r="E7" i="11"/>
  <c r="F7" i="11"/>
  <c r="G7" i="11"/>
  <c r="H7" i="11"/>
  <c r="I7" i="11"/>
  <c r="J7" i="11"/>
  <c r="K7" i="11"/>
  <c r="L7" i="11"/>
  <c r="E15" i="11"/>
  <c r="F15" i="11"/>
  <c r="G15" i="11"/>
  <c r="H15" i="11"/>
  <c r="I15" i="11"/>
  <c r="J15" i="11"/>
  <c r="K15" i="11"/>
  <c r="L15" i="11"/>
  <c r="F7" i="10"/>
  <c r="G7" i="10"/>
  <c r="H7" i="10"/>
  <c r="I7" i="10"/>
  <c r="J7" i="10"/>
  <c r="K7" i="10"/>
  <c r="L9" i="10"/>
  <c r="L7" i="10" s="1"/>
  <c r="F15" i="10"/>
  <c r="G15" i="10"/>
  <c r="H15" i="10"/>
  <c r="I15" i="10"/>
  <c r="J15" i="10"/>
  <c r="K15" i="10"/>
  <c r="L15" i="10"/>
  <c r="F32" i="10"/>
  <c r="G32" i="10"/>
  <c r="H32" i="10"/>
  <c r="I32" i="10"/>
  <c r="J32" i="10"/>
  <c r="K32" i="10"/>
  <c r="L32" i="10"/>
  <c r="D6" i="11" l="1"/>
  <c r="G7" i="12"/>
  <c r="D7" i="13"/>
  <c r="H7" i="12"/>
  <c r="E7" i="12"/>
  <c r="F7" i="12"/>
  <c r="L6" i="11"/>
  <c r="H6" i="11"/>
  <c r="J6" i="11"/>
  <c r="F6" i="11"/>
  <c r="B8" i="13"/>
  <c r="B7" i="13" s="1"/>
  <c r="B8" i="12"/>
  <c r="B7" i="12" s="1"/>
  <c r="D6" i="10"/>
  <c r="E6" i="10"/>
  <c r="J6" i="10"/>
  <c r="H6" i="10"/>
  <c r="F6" i="10"/>
  <c r="L6" i="10"/>
  <c r="K6" i="10"/>
  <c r="I6" i="10"/>
  <c r="G6" i="10"/>
  <c r="K6" i="11"/>
  <c r="I6" i="11"/>
  <c r="G6" i="11"/>
  <c r="E6" i="11"/>
  <c r="D36" i="5"/>
  <c r="D32" i="5"/>
  <c r="D15" i="5"/>
  <c r="D8" i="5"/>
  <c r="D6" i="5" l="1"/>
  <c r="B35" i="9" l="1"/>
  <c r="G9" i="9"/>
  <c r="B11" i="9"/>
  <c r="B37" i="9"/>
  <c r="B45" i="9"/>
  <c r="E9" i="9"/>
  <c r="B15" i="9"/>
  <c r="D9" i="9"/>
  <c r="K9" i="9"/>
  <c r="B41" i="9"/>
  <c r="B26" i="9"/>
  <c r="B13" i="9"/>
  <c r="C9" i="9"/>
  <c r="J9" i="9"/>
  <c r="H9" i="9"/>
  <c r="I9" i="9"/>
  <c r="F9" i="9"/>
  <c r="B31" i="9"/>
  <c r="B22" i="9"/>
  <c r="B21" i="9"/>
  <c r="B24" i="9"/>
  <c r="B27" i="9"/>
  <c r="B18" i="9"/>
  <c r="B17" i="9"/>
  <c r="B20" i="9"/>
  <c r="B23" i="9"/>
  <c r="B30" i="9"/>
  <c r="B19" i="9"/>
  <c r="B12" i="9"/>
  <c r="B25" i="9"/>
  <c r="B29" i="9"/>
  <c r="B10" i="9"/>
  <c r="B33" i="9"/>
  <c r="B43" i="9"/>
  <c r="B36" i="9"/>
  <c r="B28" i="9"/>
  <c r="B44" i="9"/>
  <c r="B40" i="9"/>
  <c r="B39" i="9"/>
  <c r="B32" i="9"/>
  <c r="B14" i="9"/>
  <c r="B42" i="9"/>
  <c r="D52" i="8"/>
  <c r="D40" i="8"/>
  <c r="D36" i="8"/>
  <c r="D19" i="8"/>
  <c r="D12" i="8"/>
  <c r="E12" i="8"/>
  <c r="F12" i="8"/>
  <c r="G12" i="8"/>
  <c r="H12" i="8"/>
  <c r="I12" i="8"/>
  <c r="J12" i="8"/>
  <c r="K12" i="8"/>
  <c r="L12" i="8"/>
  <c r="E19" i="8"/>
  <c r="F19" i="8"/>
  <c r="G19" i="8"/>
  <c r="H19" i="8"/>
  <c r="I19" i="8"/>
  <c r="J19" i="8"/>
  <c r="K19" i="8"/>
  <c r="L19" i="8"/>
  <c r="E36" i="8"/>
  <c r="F36" i="8"/>
  <c r="G36" i="8"/>
  <c r="H36" i="8"/>
  <c r="I36" i="8"/>
  <c r="J36" i="8"/>
  <c r="K36" i="8"/>
  <c r="L36" i="8"/>
  <c r="E40" i="8"/>
  <c r="F40" i="8"/>
  <c r="G40" i="8"/>
  <c r="H40" i="8"/>
  <c r="I40" i="8"/>
  <c r="J40" i="8"/>
  <c r="K40" i="8"/>
  <c r="L40" i="8"/>
  <c r="E52" i="8"/>
  <c r="F52" i="8"/>
  <c r="G52" i="8"/>
  <c r="H52" i="8"/>
  <c r="I52" i="8"/>
  <c r="J52" i="8"/>
  <c r="K52" i="8"/>
  <c r="L52" i="8"/>
  <c r="B34" i="9" l="1"/>
  <c r="H7" i="9"/>
  <c r="C7" i="9"/>
  <c r="G7" i="9"/>
  <c r="J7" i="9"/>
  <c r="I7" i="9"/>
  <c r="K7" i="9"/>
  <c r="E7" i="9"/>
  <c r="B9" i="9"/>
  <c r="F7" i="9"/>
  <c r="D7" i="9"/>
  <c r="B16" i="9"/>
  <c r="B38" i="9"/>
  <c r="D7" i="8"/>
  <c r="L7" i="8"/>
  <c r="J7" i="8"/>
  <c r="H7" i="8"/>
  <c r="F7" i="8"/>
  <c r="K7" i="8"/>
  <c r="I7" i="8"/>
  <c r="G7" i="8"/>
  <c r="E7" i="8"/>
  <c r="B7" i="9" l="1"/>
  <c r="B19" i="7" l="1"/>
  <c r="B17" i="7"/>
  <c r="B51" i="7" l="1"/>
  <c r="B42" i="7"/>
  <c r="B30" i="7"/>
  <c r="B49" i="7"/>
  <c r="B45" i="7"/>
  <c r="B50" i="7"/>
  <c r="B52" i="7"/>
  <c r="B56" i="7"/>
  <c r="B43" i="7"/>
  <c r="B46" i="7"/>
  <c r="B26" i="7"/>
  <c r="B33" i="7"/>
  <c r="B48" i="7"/>
  <c r="B47" i="7"/>
  <c r="B44" i="7"/>
  <c r="B55" i="7"/>
  <c r="B39" i="7"/>
  <c r="B40" i="7"/>
  <c r="B38" i="7"/>
  <c r="B24" i="7"/>
  <c r="B28" i="7"/>
  <c r="B32" i="7"/>
  <c r="B54" i="7"/>
  <c r="B35" i="7"/>
  <c r="B57" i="7"/>
  <c r="B25" i="7"/>
  <c r="B27" i="7"/>
  <c r="B29" i="7"/>
  <c r="B31" i="7"/>
  <c r="B21" i="7"/>
  <c r="B15" i="7"/>
  <c r="B18" i="7"/>
  <c r="B22" i="7"/>
  <c r="B34" i="7"/>
  <c r="B36" i="7"/>
  <c r="B23" i="7"/>
  <c r="B58" i="7"/>
  <c r="B16" i="7"/>
  <c r="B14" i="7"/>
  <c r="B13" i="7"/>
  <c r="B10" i="7"/>
  <c r="B9" i="7"/>
  <c r="B20" i="7" l="1"/>
  <c r="B37" i="7"/>
  <c r="B41" i="7"/>
  <c r="B53" i="7"/>
  <c r="D7" i="7"/>
  <c r="E7" i="7"/>
  <c r="G7" i="7"/>
  <c r="B12" i="7"/>
  <c r="D14" i="3"/>
  <c r="D6" i="3"/>
  <c r="F7" i="7" l="1"/>
  <c r="I7" i="7"/>
  <c r="K7" i="7"/>
  <c r="H7" i="7" l="1"/>
  <c r="J7" i="7"/>
  <c r="E8" i="5"/>
  <c r="F8" i="5"/>
  <c r="G8" i="5"/>
  <c r="H8" i="5"/>
  <c r="I8" i="5"/>
  <c r="J8" i="5"/>
  <c r="K8" i="5"/>
  <c r="L8" i="5"/>
  <c r="E15" i="5"/>
  <c r="F15" i="5"/>
  <c r="G15" i="5"/>
  <c r="H15" i="5"/>
  <c r="I15" i="5"/>
  <c r="J15" i="5"/>
  <c r="K15" i="5"/>
  <c r="L15" i="5"/>
  <c r="E32" i="5"/>
  <c r="F32" i="5"/>
  <c r="G32" i="5"/>
  <c r="H32" i="5"/>
  <c r="I32" i="5"/>
  <c r="J32" i="5"/>
  <c r="K32" i="5"/>
  <c r="L32" i="5"/>
  <c r="E36" i="5"/>
  <c r="F36" i="5"/>
  <c r="G36" i="5"/>
  <c r="H36" i="5"/>
  <c r="I36" i="5"/>
  <c r="J36" i="5"/>
  <c r="K36" i="5"/>
  <c r="L36" i="5"/>
  <c r="D6" i="4"/>
  <c r="E6" i="4"/>
  <c r="F6" i="4"/>
  <c r="G6" i="4"/>
  <c r="H6" i="4"/>
  <c r="I6" i="4"/>
  <c r="J6" i="4"/>
  <c r="K6" i="4"/>
  <c r="L6" i="4"/>
  <c r="D18" i="4"/>
  <c r="E18" i="4"/>
  <c r="F18" i="4"/>
  <c r="G18" i="4"/>
  <c r="H18" i="4"/>
  <c r="I18" i="4"/>
  <c r="J18" i="4"/>
  <c r="K18" i="4"/>
  <c r="L18" i="4"/>
  <c r="E6" i="3"/>
  <c r="F6" i="3"/>
  <c r="G6" i="3"/>
  <c r="H6" i="3"/>
  <c r="I6" i="3"/>
  <c r="J6" i="3"/>
  <c r="K6" i="3"/>
  <c r="L6" i="3"/>
  <c r="E14" i="3"/>
  <c r="F14" i="3"/>
  <c r="G14" i="3"/>
  <c r="H14" i="3"/>
  <c r="I14" i="3"/>
  <c r="J14" i="3"/>
  <c r="K14" i="3"/>
  <c r="L14" i="3"/>
  <c r="J6" i="5" l="1"/>
  <c r="F6" i="5"/>
  <c r="K6" i="5"/>
  <c r="I6" i="5"/>
  <c r="G6" i="5"/>
  <c r="E6" i="5"/>
  <c r="L6" i="5"/>
  <c r="H6" i="5"/>
  <c r="C7" i="7" l="1"/>
  <c r="B8" i="7"/>
  <c r="B7" i="7" l="1"/>
</calcChain>
</file>

<file path=xl/sharedStrings.xml><?xml version="1.0" encoding="utf-8"?>
<sst xmlns="http://schemas.openxmlformats.org/spreadsheetml/2006/main" count="1255" uniqueCount="558">
  <si>
    <t xml:space="preserve">Non Pilot--Total </t>
  </si>
  <si>
    <t>Pilot--Total</t>
  </si>
  <si>
    <t>Sport certificate first issued in 2005</t>
  </si>
  <si>
    <t xml:space="preserve">        held by those under 70 years of age.</t>
  </si>
  <si>
    <t xml:space="preserve">Data in the Non Pilot Categories as well as Flight Instructor Certificates does directly correspond to the same category in Table 1.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</si>
  <si>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</si>
  <si>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</si>
  <si>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</si>
  <si>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</si>
  <si>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</si>
  <si>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</si>
  <si>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</si>
  <si>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</si>
  <si>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</si>
  <si>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</si>
  <si>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</si>
  <si>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</si>
  <si>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</si>
  <si>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</si>
  <si>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</si>
  <si>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</si>
  <si>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</si>
  <si>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</si>
  <si>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</si>
  <si>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</si>
  <si>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</si>
  <si>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</si>
  <si>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</si>
  <si>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</si>
  <si>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</si>
  <si>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</si>
  <si>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</si>
  <si>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</si>
  <si>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</si>
  <si>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</si>
  <si>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</si>
  <si>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</si>
  <si>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</si>
  <si>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</si>
  <si>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</si>
  <si>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</si>
  <si>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</si>
  <si>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</si>
  <si>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</si>
  <si>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</si>
  <si>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</si>
  <si>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</si>
  <si>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</si>
  <si>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</si>
  <si>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</si>
  <si>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</si>
  <si>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</si>
  <si>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</si>
  <si>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</si>
  <si>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</si>
  <si>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</si>
  <si>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</si>
  <si>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</si>
  <si>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</si>
  <si>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</si>
  <si>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</si>
  <si>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</si>
  <si>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</si>
  <si>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</si>
  <si>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</si>
  <si>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</si>
  <si>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</si>
  <si>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</si>
  <si>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</si>
  <si>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</si>
  <si>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</si>
  <si>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</si>
  <si>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</si>
  <si>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</si>
  <si>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</si>
  <si>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</si>
  <si>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</si>
  <si>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</si>
  <si>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</si>
  <si>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</si>
  <si>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</si>
  <si>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</si>
  <si>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</si>
  <si>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</si>
  <si>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</si>
  <si>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</si>
  <si>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</si>
  <si>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</si>
  <si>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</si>
  <si>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</si>
  <si>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</si>
  <si>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</si>
  <si>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</si>
  <si>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</si>
  <si>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</si>
  <si>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</si>
  <si>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</si>
  <si>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</si>
  <si>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</si>
  <si>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</si>
  <si>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</si>
  <si>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</si>
  <si>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</si>
  <si>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</si>
  <si>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</si>
  <si>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</si>
  <si>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</si>
  <si>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</si>
  <si>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</si>
  <si>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</si>
  <si>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</si>
  <si>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</si>
  <si>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</si>
  <si>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</si>
  <si>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</si>
  <si>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</si>
  <si>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</si>
  <si>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</si>
  <si>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</si>
  <si>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</si>
  <si>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</si>
  <si>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</si>
  <si>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</si>
  <si>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</si>
  <si>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</si>
  <si>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</si>
  <si>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</si>
  <si>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</si>
  <si>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</si>
  <si>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</si>
  <si>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</si>
  <si>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6/  Flight Attendants first reported in 2005. </t>
  </si>
  <si>
    <t>6/  Not included in total.</t>
  </si>
  <si>
    <t>7/  Special ratings shown on pilot certificates, do not indicate additional certificates.</t>
  </si>
  <si>
    <t>Flight Instructor Certificates  6/</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</si>
  <si>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</si>
  <si>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</si>
  <si>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</si>
  <si>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</si>
  <si>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</si>
  <si>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</si>
  <si>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</si>
  <si>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</si>
  <si>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</si>
  <si>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</si>
  <si>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</si>
  <si>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8/  Numbers represent all certificates on record. No medical examination required. Data for 1996 and 1997 are limited to certificates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</si>
  <si>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</si>
  <si>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</si>
  <si>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</si>
  <si>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</si>
  <si>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</si>
  <si>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</si>
  <si>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</si>
  <si>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</si>
  <si>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</si>
  <si>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</si>
  <si>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</si>
  <si>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</si>
  <si>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</si>
  <si>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</si>
  <si>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</si>
  <si>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</si>
  <si>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</si>
  <si>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</si>
  <si>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</si>
  <si>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</si>
  <si>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</si>
  <si>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</si>
  <si>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</si>
  <si>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</si>
  <si>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</si>
  <si>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</si>
  <si>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</si>
  <si>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</si>
  <si>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</si>
  <si>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</si>
  <si>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</si>
  <si>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</si>
  <si>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</si>
  <si>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</si>
  <si>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6/ </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</si>
  <si>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</si>
  <si>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</si>
  <si>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</si>
  <si>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</si>
  <si>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</si>
  <si>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</si>
  <si>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</si>
  <si>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</si>
  <si>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</si>
  <si>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</si>
  <si>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</si>
  <si>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</si>
  <si>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</si>
  <si>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</si>
  <si>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</si>
  <si>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</si>
  <si>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</si>
  <si>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</si>
  <si>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</si>
  <si>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</si>
  <si>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</si>
  <si>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</si>
  <si>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</si>
  <si>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</si>
  <si>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</si>
  <si>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</si>
  <si>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</si>
  <si>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</si>
  <si>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</si>
  <si>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</si>
  <si>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</si>
  <si>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</si>
  <si>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</si>
  <si>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</si>
  <si>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</si>
  <si>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</si>
  <si>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</si>
  <si>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</si>
  <si>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</si>
  <si>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</si>
  <si>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</si>
  <si>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</si>
  <si>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</si>
  <si>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</si>
  <si>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</si>
  <si>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</si>
  <si>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</si>
  <si>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</si>
  <si>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</si>
  <si>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</si>
  <si>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</si>
  <si>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</si>
  <si>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</si>
  <si>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</si>
  <si>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</si>
  <si>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</si>
  <si>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</si>
  <si>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</si>
  <si>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</si>
  <si>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</si>
  <si>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</si>
  <si>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</si>
  <si>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</si>
  <si>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</si>
  <si>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</si>
  <si>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</si>
  <si>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</si>
  <si>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</si>
  <si>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</si>
  <si>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</si>
  <si>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</si>
  <si>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</si>
  <si>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</si>
  <si>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</si>
  <si>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</si>
  <si>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</si>
  <si>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</si>
  <si>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</si>
  <si>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</si>
  <si>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</si>
  <si>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</si>
  <si>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</si>
  <si>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</si>
  <si>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</si>
  <si>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</si>
  <si>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</si>
  <si>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</si>
  <si>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</si>
  <si>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</si>
  <si>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</si>
  <si>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</si>
  <si>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</si>
  <si>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</si>
  <si>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</si>
  <si>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</si>
  <si>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</si>
  <si>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</si>
  <si>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</si>
  <si>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</si>
  <si>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</si>
  <si>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</si>
  <si>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</si>
  <si>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</si>
  <si>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</si>
  <si>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</si>
  <si>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</si>
  <si>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</si>
  <si>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</si>
  <si>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</si>
  <si>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</si>
  <si>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</si>
  <si>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</si>
  <si>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</si>
  <si>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</si>
  <si>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</si>
  <si>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</si>
  <si>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</si>
  <si>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</si>
  <si>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</si>
  <si>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</si>
  <si>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</si>
  <si>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</si>
  <si>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</si>
  <si>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</si>
  <si>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</si>
  <si>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</si>
  <si>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</si>
  <si>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</si>
  <si>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</si>
  <si>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</si>
  <si>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</si>
  <si>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</si>
  <si>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</si>
  <si>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</si>
  <si>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</si>
  <si>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</si>
  <si>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</si>
  <si>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</si>
  <si>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</si>
  <si>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</si>
  <si>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</si>
  <si>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</si>
  <si>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</si>
  <si>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Outside United States (Foreign)</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</si>
  <si>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</si>
  <si>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</si>
  <si>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</si>
  <si>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</si>
  <si>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</si>
  <si>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</si>
  <si>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</si>
  <si>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</si>
  <si>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</si>
  <si>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</si>
  <si>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</si>
  <si>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</si>
  <si>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</si>
  <si>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</si>
  <si>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</si>
  <si>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</si>
  <si>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</si>
  <si>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</si>
  <si>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</si>
  <si>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</si>
  <si>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</si>
  <si>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</si>
  <si>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</si>
  <si>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</si>
  <si>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</si>
  <si>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</si>
  <si>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</si>
  <si>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</si>
  <si>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</si>
  <si>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</si>
  <si>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</si>
  <si>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</si>
  <si>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</si>
  <si>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</si>
  <si>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</si>
  <si>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</si>
  <si>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</si>
  <si>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</si>
  <si>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</si>
  <si>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</si>
  <si>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</si>
  <si>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</si>
  <si>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</si>
  <si>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</si>
  <si>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</si>
  <si>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</si>
  <si>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</si>
  <si>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</si>
  <si>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</si>
  <si>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</si>
  <si>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</si>
  <si>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</si>
  <si>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</si>
  <si>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</si>
  <si>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</si>
  <si>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</si>
  <si>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CFI 3/</t>
  </si>
  <si>
    <t>Recre- ational</t>
  </si>
  <si>
    <t xml:space="preserve">Student </t>
  </si>
  <si>
    <t xml:space="preserve">Total </t>
  </si>
  <si>
    <t>Age Group</t>
  </si>
  <si>
    <t>Flight Instructor 2/</t>
  </si>
  <si>
    <t>Type of Pilot Certificates</t>
  </si>
  <si>
    <t>BY CATEGORY AND AGE GROUP OF HOLDER</t>
  </si>
  <si>
    <t>TABLE 12</t>
  </si>
  <si>
    <t>ESTIMATED ACTIVE WOMEN PILOT CERTIFICATES HELD</t>
  </si>
  <si>
    <t>TABLE 12a</t>
  </si>
  <si>
    <t>N/A  Not available. Sport certificate first issued in 2005.</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</si>
  <si>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</si>
  <si>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</si>
  <si>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</si>
  <si>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Airline Transport 2/</t>
  </si>
  <si>
    <t>Commercial 2/</t>
  </si>
  <si>
    <t>Private 2/</t>
  </si>
  <si>
    <t>Total  1/</t>
  </si>
  <si>
    <t xml:space="preserve"> AVERAGE AGE OF ACTIVE PILOTS BY CATEGORY</t>
  </si>
  <si>
    <t>TABLE 13</t>
  </si>
  <si>
    <t xml:space="preserve"> AVERAGE AGE OF ACTIVE WOMEN PILOTS BY CATEGORY</t>
  </si>
  <si>
    <t>TABLE 13a</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</si>
  <si>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</si>
  <si>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</si>
  <si>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</si>
  <si>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</si>
  <si>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</si>
  <si>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</si>
  <si>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</si>
  <si>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</si>
  <si>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</si>
  <si>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</si>
  <si>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</si>
  <si>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</si>
  <si>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</si>
  <si>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</si>
  <si>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</si>
  <si>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</si>
  <si>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</si>
  <si>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</si>
  <si>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</si>
  <si>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</si>
  <si>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</si>
  <si>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</si>
  <si>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</si>
  <si>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</si>
  <si>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</si>
  <si>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</si>
  <si>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</si>
  <si>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</si>
  <si>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</si>
  <si>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AIRMEN CERTIFICATES ISSUED BY CATEGORY AND CONDUCTOR</t>
  </si>
  <si>
    <t>Table 16</t>
  </si>
  <si>
    <t xml:space="preserve">NA  Not Available </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</si>
  <si>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</si>
  <si>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</si>
  <si>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</si>
  <si>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</si>
  <si>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</si>
  <si>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from Table 16 that do not require a medical examination.</t>
  </si>
  <si>
    <r>
      <t>E</t>
    </r>
    <r>
      <rPr>
        <sz val="8"/>
        <rFont val="Univers (W1)"/>
      </rPr>
      <t xml:space="preserve">  Student certificates issued are estimated. They include those with a medical certification (Table 22), as well as those </t>
    </r>
  </si>
  <si>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</si>
  <si>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</si>
  <si>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</si>
  <si>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</si>
  <si>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</si>
  <si>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Instrument Ratings 2/</t>
  </si>
  <si>
    <t>Flight Instructor Certificates 1/</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</si>
  <si>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</si>
  <si>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</si>
  <si>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</si>
  <si>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</si>
  <si>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</si>
  <si>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</si>
  <si>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</si>
  <si>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</si>
  <si>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</si>
  <si>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</si>
  <si>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Percent Approved</t>
  </si>
  <si>
    <t>Approved</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</si>
  <si>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</si>
  <si>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</si>
  <si>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</si>
  <si>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</si>
  <si>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</si>
  <si>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</si>
  <si>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</si>
  <si>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</si>
  <si>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</si>
  <si>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</si>
  <si>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</si>
  <si>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</si>
  <si>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</si>
  <si>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</si>
  <si>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</si>
  <si>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</si>
  <si>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</si>
  <si>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</si>
  <si>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</si>
  <si>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</si>
  <si>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</si>
  <si>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</si>
  <si>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</si>
  <si>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</si>
  <si>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</si>
  <si>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</si>
  <si>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Total</t>
  </si>
  <si>
    <t xml:space="preserve">               YEAR</t>
  </si>
  <si>
    <t>STUDENT CERTIFICATES ISSUED, BY MONTH:</t>
  </si>
  <si>
    <t>TABLE 22</t>
  </si>
  <si>
    <t>Table 1</t>
  </si>
  <si>
    <t>Table 2</t>
  </si>
  <si>
    <t>Table 3</t>
  </si>
  <si>
    <t>Table 4</t>
  </si>
  <si>
    <t>Table 5</t>
  </si>
  <si>
    <t>Table 6</t>
  </si>
  <si>
    <t>Table 7</t>
  </si>
  <si>
    <t>Table 8</t>
  </si>
  <si>
    <t>Table 9</t>
  </si>
  <si>
    <t>Table 10</t>
  </si>
  <si>
    <t>Table 11</t>
  </si>
  <si>
    <t>Table 12</t>
  </si>
  <si>
    <t>Table 12a</t>
  </si>
  <si>
    <t>Table 13</t>
  </si>
  <si>
    <t>Table 13a</t>
  </si>
  <si>
    <t>Table 14</t>
  </si>
  <si>
    <t>Table 15</t>
  </si>
  <si>
    <t>Table 17</t>
  </si>
  <si>
    <t>Table 18</t>
  </si>
  <si>
    <t>Table 19</t>
  </si>
  <si>
    <t>Table 20</t>
  </si>
  <si>
    <t>Table 21</t>
  </si>
  <si>
    <t>Table 22</t>
  </si>
  <si>
    <t>The U.S. Civil Airmen Statistics is an annual study published to meet the demands of FAA, other government agencies, and industry. It contains detailed airmen statistics not published in other FAA reports.</t>
  </si>
  <si>
    <t>List of Tables</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</si>
  <si>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</si>
  <si>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Statistics about airmen, both pilot and nonpilot, are obtained from the official airmen certification records maintained at FAA's Aeronautical Center, Oklahoma City, Oklahoma.</t>
  </si>
  <si>
    <r>
      <t>E</t>
    </r>
    <r>
      <rPr>
        <sz val="8"/>
        <rFont val="Univers (W1)"/>
      </rPr>
      <t xml:space="preserve">  Student certificates issued are estimated.</t>
    </r>
  </si>
  <si>
    <t>U.S. Civil Airmen Statistics, 2011</t>
  </si>
  <si>
    <t>Estimated Active Airmen Certificates Held December 31, 2002-2011</t>
  </si>
  <si>
    <t>Estimated Active Women Airmen Certificates Held December 31, 2002-2011</t>
  </si>
  <si>
    <t>Estimated Active Pilot Certificates Held by Class of Certificate December 31, 2002-2011</t>
  </si>
  <si>
    <t>Estimated Active Rotorcraft Pilots by Class of Certificate December 31, 2002-2011</t>
  </si>
  <si>
    <t>Estimated Active Glider Pilots by Class of Certificate December 31, 2002-2011</t>
  </si>
  <si>
    <t>Estimated Instrument Ratings Held by Class of Certificate December 31, 2002-2011</t>
  </si>
  <si>
    <t>Estimated Total Pilots and Instrument Rated Pilots December 31, 2002-2011</t>
  </si>
  <si>
    <t>Average Age of Active Pilots by Category December 31, 2002-2011</t>
  </si>
  <si>
    <t>Original Airmen Certificates Issued 2002-2011</t>
  </si>
  <si>
    <t>Additional Airmen Certificates Issued 2002-2011</t>
  </si>
  <si>
    <t>Instrument Ratings Issued 2002-2011</t>
  </si>
  <si>
    <t>Student Certificates Issued by Month 2002-2011</t>
  </si>
  <si>
    <t>Estimated Active Pilot Certificates Held by Class of Certificate and by FAA Region December 31, 2011</t>
  </si>
  <si>
    <t>Estimated Active Pilots and Flight Instructors by FAA Region and State December 31, 2011</t>
  </si>
  <si>
    <t>Estimated Active Women Pilots and Flight Instructors by FAA Region and State December 31, 2011</t>
  </si>
  <si>
    <t>Estimated Instrument Ratings Held by Class of Certificate by FAA Region December 31, 2011</t>
  </si>
  <si>
    <t>Estimated Active Pilot Certificates Held by Category and Age Group of Holder December 31, 2011</t>
  </si>
  <si>
    <t>Estimated Active Women Pilot Certificates Held by Category and Age Group of Holder December 31, 2011</t>
  </si>
  <si>
    <t>Nonpilot Airmen Certificates Held by FAA Region and State December 31, 2011</t>
  </si>
  <si>
    <t>Women Nonpilot Airmen Certificates Held by FAA Region and State December 31, 2011</t>
  </si>
  <si>
    <t>Airmen Certificates Issued by Category and Conductor December 31, 2011</t>
  </si>
  <si>
    <t>Average Age of Active Women Pilots by Category December 31, 2010-2011</t>
  </si>
  <si>
    <t>Original Airmen Certificates Approved/Disapproved by Category and Conductor, 2011</t>
  </si>
  <si>
    <t>Additional Airmen Certificates Approved/Disapproved by Category and Conductor, 2011</t>
  </si>
  <si>
    <t>DECEMBER 31, 2011</t>
  </si>
  <si>
    <t>as of December 31, 2011</t>
  </si>
  <si>
    <t>DECEMBER 31, 2011  1/</t>
  </si>
  <si>
    <t>Calendar Year 2011</t>
  </si>
  <si>
    <t>CALENDAR YEARS 2002 - 2011</t>
  </si>
  <si>
    <t>CALENDAR YEAR 2011</t>
  </si>
  <si>
    <t>2002 - 2011</t>
  </si>
  <si>
    <t xml:space="preserve">  2/  Includes pilots with an airplane only certificate. Also includes those with an airplane and a helicopter and/or glider certificate. Prior to 1995, </t>
  </si>
  <si>
    <t xml:space="preserve">Data in the Pilot Categories does not directly correspond to the same category in Table 1 as glider and/or helicopter and/or gyroplane certs are not broken out separately. </t>
  </si>
  <si>
    <t xml:space="preserve"> 5/  Numbers represent all certificates on record. No medical examination required.  </t>
  </si>
  <si>
    <t xml:space="preserve">     private certificate and a commercial helicopter certificate, prior 1995, the pilot would be categorized as private; 1995  </t>
  </si>
  <si>
    <t xml:space="preserve">Disapproved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</si>
</sst>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0\)"/>
    <numFmt numFmtId="165" formatCode="mmmm\ dd\,\ yyyy"/>
    <numFmt numFmtId="166" formatCode="&quot;----&quot;"/>
    <numFmt numFmtId="167" formatCode="&quot;----  &quot;"/>
    <numFmt numFmtId="168" formatCode="0.0"/>
    <numFmt numFmtId="169" formatCode="#,##0\ \ \p"/>
    <numFmt numFmtId="170" formatCode="0.0%"/>
  </numFmts>
  <fonts count="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9"/>
      <name val="Univers (W1)"/>
    </font>
    <font>
      <b/>
      <sz val="18"/>
      <name val="Univers (W1)"/>
    </font>
    <font>
      <sz val="10"/>
      <color rgb="FF000000"/>
      <name val="Calibri"/>
      <family val="2"/>
      <scheme val="minor"/>
    </font>
    <font>
      <sz val="11"/>
      <color rgb="FF000000"/>
      <name val="Calibri"/>
      <family val="2"/>
      <scheme val="minor"/>
    </font>
    <font>
      <b/>
      <sz val="14"/>
      <color rgb="FF000000"/>
      <name val="Calibri"/>
      <family val="2"/>
      <scheme val="minor"/>
    </font>
    <font>
      <sz val="11"/>
      <color rgb="FF333333"/>
      <name val="Calibri"/>
      <family val="2"/>
      <scheme val="minor"/>
    </font>
    <font>
      <b/>
      <sz val="12"/>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7">
    <xf numFmtId="0" fontId="0" fillId="0" borderId="0"/>
    <xf numFmtId="0" fontId="3" fillId="0" borderId="0"/>
    <xf numFmtId="0" fontId="5" fillId="0" borderId="0"/>
    <xf numFmtId="0" fontId="8" fillId="0" borderId="0"/>
    <xf numFmtId="0" fontId="14" fillId="0" borderId="0"/>
    <xf numFmtId="0" fontId="14" fillId="0" borderId="0"/>
    <xf numFmtId="0" fontId="2" fillId="0" borderId="0"/>
    <xf numFmtId="0" fontId="2" fillId="0" borderId="0"/>
    <xf numFmtId="0" fontId="4" fillId="0" borderId="0"/>
    <xf numFmtId="0" fontId="1" fillId="0" borderId="0"/>
    <xf numFmtId="0" fontId="1" fillId="0" borderId="0"/>
    <xf numFmtId="0" fontId="1" fillId="0" borderId="0"/>
    <xf numFmtId="0" fontId="5" fillId="0" borderId="0"/>
    <xf numFmtId="0" fontId="5" fillId="0" borderId="0"/>
    <xf numFmtId="0" fontId="8" fillId="0" borderId="0"/>
    <xf numFmtId="0" fontId="8" fillId="0" borderId="0"/>
    <xf numFmtId="0" fontId="8" fillId="0" borderId="0"/>
  </cellStyleXfs>
  <cellXfs count="483">
    <xf numFmtId="0" fontId="0" fillId="0" borderId="0" xfId="0" applyAlignment="1">
      <alignment horizontal="left" vertical="top"/>
    </xf>
    <xf numFmtId="0" fontId="6" fillId="0" borderId="0" xfId="2" applyFont="1"/>
    <xf numFmtId="3" fontId="6" fillId="0" borderId="0" xfId="2" applyNumberFormat="1" applyFont="1"/>
    <xf numFmtId="0" fontId="6" fillId="0" borderId="0" xfId="2" applyFont="1" applyAlignment="1">
      <alignment horizontal="left"/>
    </xf>
    <xf numFmtId="0" fontId="9" fillId="0" borderId="0" xfId="2" applyFont="1" applyAlignment="1">
      <alignment horizontal="left"/>
    </xf>
    <xf numFmtId="0" fontId="5" fillId="0" borderId="0" xfId="2"/>
    <xf numFmtId="0" fontId="9" fillId="0" borderId="0" xfId="2" quotePrefix="1" applyFont="1" applyAlignment="1">
      <alignment horizontal="left"/>
    </xf>
    <xf numFmtId="164" fontId="6" fillId="0" borderId="0" xfId="2" applyNumberFormat="1" applyFont="1"/>
    <xf numFmtId="0" fontId="9" fillId="0" borderId="0" xfId="2" applyFont="1"/>
    <xf numFmtId="3" fontId="6" fillId="0" borderId="0" xfId="2" applyNumberFormat="1" applyFont="1" applyAlignment="1">
      <alignment horizontal="left"/>
    </xf>
    <xf numFmtId="3" fontId="6" fillId="0" borderId="1" xfId="2" applyNumberFormat="1" applyFont="1" applyBorder="1"/>
    <xf numFmtId="3" fontId="6" fillId="0" borderId="2" xfId="2" applyNumberFormat="1" applyFont="1" applyBorder="1"/>
    <xf numFmtId="0" fontId="6" fillId="0" borderId="1" xfId="2" applyFont="1" applyBorder="1" applyAlignment="1">
      <alignment horizontal="right"/>
    </xf>
    <xf numFmtId="0" fontId="6" fillId="0" borderId="3" xfId="2" applyFont="1" applyBorder="1" applyAlignment="1">
      <alignment horizontal="right"/>
    </xf>
    <xf numFmtId="3" fontId="6" fillId="0" borderId="3" xfId="2" applyNumberFormat="1" applyFont="1" applyBorder="1"/>
    <xf numFmtId="3" fontId="7" fillId="0" borderId="1" xfId="2" applyNumberFormat="1" applyFont="1" applyBorder="1"/>
    <xf numFmtId="3" fontId="7" fillId="0" borderId="3" xfId="2" applyNumberFormat="1" applyFont="1" applyBorder="1"/>
    <xf numFmtId="0" fontId="7" fillId="0" borderId="0" xfId="2" applyFont="1"/>
    <xf numFmtId="3" fontId="7" fillId="0" borderId="2" xfId="2" applyNumberFormat="1" applyFont="1" applyBorder="1"/>
    <xf numFmtId="0" fontId="7" fillId="0" borderId="0" xfId="2" applyFont="1" applyAlignment="1">
      <alignment horizontal="left"/>
    </xf>
    <xf numFmtId="0" fontId="7" fillId="0" borderId="3" xfId="2" applyFont="1" applyBorder="1" applyAlignment="1">
      <alignment horizontal="left"/>
    </xf>
    <xf numFmtId="3" fontId="6" fillId="0" borderId="3" xfId="2" applyNumberFormat="1" applyFont="1" applyBorder="1" applyAlignment="1">
      <alignment horizontal="right"/>
    </xf>
    <xf numFmtId="0" fontId="6" fillId="0" borderId="0" xfId="2" applyFont="1" applyAlignment="1">
      <alignment vertical="center"/>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Continuous"/>
    </xf>
    <xf numFmtId="3" fontId="6" fillId="0" borderId="0" xfId="2" applyNumberFormat="1" applyFont="1" applyAlignment="1">
      <alignment horizontal="centerContinuous"/>
    </xf>
    <xf numFmtId="0" fontId="7" fillId="0" borderId="0" xfId="2" applyFont="1" applyAlignment="1">
      <alignment horizontal="centerContinuous"/>
    </xf>
    <xf numFmtId="3" fontId="5" fillId="0" borderId="0" xfId="2" applyNumberFormat="1"/>
    <xf numFmtId="3" fontId="5" fillId="0" borderId="1" xfId="2" applyNumberFormat="1" applyBorder="1"/>
    <xf numFmtId="0" fontId="5" fillId="0" borderId="1" xfId="2" applyBorder="1" applyAlignment="1">
      <alignment horizontal="right"/>
    </xf>
    <xf numFmtId="3" fontId="10" fillId="0" borderId="1" xfId="2" applyNumberFormat="1" applyFont="1" applyBorder="1"/>
    <xf numFmtId="0" fontId="6" fillId="0" borderId="3" xfId="2" applyFont="1" applyBorder="1" applyAlignment="1">
      <alignment horizontal="left"/>
    </xf>
    <xf numFmtId="0" fontId="5" fillId="0" borderId="1" xfId="2" applyBorder="1" applyAlignment="1">
      <alignment horizontal="center"/>
    </xf>
    <xf numFmtId="0" fontId="5" fillId="0" borderId="0" xfId="2" applyAlignment="1">
      <alignment horizontal="centerContinuous"/>
    </xf>
    <xf numFmtId="3" fontId="11" fillId="0" borderId="0" xfId="2" applyNumberFormat="1" applyFont="1"/>
    <xf numFmtId="0" fontId="11" fillId="0" borderId="0" xfId="2" applyFont="1"/>
    <xf numFmtId="0" fontId="10" fillId="0" borderId="0" xfId="2" applyFont="1"/>
    <xf numFmtId="3" fontId="11" fillId="0" borderId="2" xfId="2" applyNumberFormat="1" applyFont="1" applyBorder="1" applyAlignment="1">
      <alignment horizontal="right"/>
    </xf>
    <xf numFmtId="3" fontId="11" fillId="0" borderId="3" xfId="2" applyNumberFormat="1" applyFont="1" applyBorder="1"/>
    <xf numFmtId="3" fontId="11" fillId="0" borderId="3" xfId="2" applyNumberFormat="1" applyFont="1" applyBorder="1" applyAlignment="1">
      <alignment horizontal="right"/>
    </xf>
    <xf numFmtId="3" fontId="12" fillId="0" borderId="3" xfId="2" applyNumberFormat="1" applyFont="1" applyBorder="1"/>
    <xf numFmtId="164" fontId="5" fillId="0" borderId="0" xfId="2" applyNumberFormat="1"/>
    <xf numFmtId="164" fontId="10" fillId="0" borderId="0" xfId="2" applyNumberFormat="1" applyFont="1"/>
    <xf numFmtId="0" fontId="12" fillId="0" borderId="3" xfId="2" applyFont="1" applyBorder="1"/>
    <xf numFmtId="0" fontId="13" fillId="0" borderId="3" xfId="2" applyFont="1" applyBorder="1" applyAlignment="1">
      <alignment horizontal="left"/>
    </xf>
    <xf numFmtId="3" fontId="12" fillId="0" borderId="5" xfId="2" applyNumberFormat="1" applyFont="1" applyBorder="1"/>
    <xf numFmtId="0" fontId="10" fillId="0" borderId="0" xfId="2" applyFont="1" applyAlignment="1">
      <alignment horizontal="center" vertical="center"/>
    </xf>
    <xf numFmtId="3" fontId="11" fillId="0" borderId="0" xfId="2" applyNumberFormat="1" applyFont="1" applyAlignment="1">
      <alignment horizontal="centerContinuous"/>
    </xf>
    <xf numFmtId="0" fontId="11" fillId="0" borderId="0" xfId="2" applyFont="1" applyAlignment="1">
      <alignment horizontal="centerContinuous"/>
    </xf>
    <xf numFmtId="0" fontId="12" fillId="0" borderId="0" xfId="2" applyFont="1" applyAlignment="1">
      <alignment horizontal="centerContinuous"/>
    </xf>
    <xf numFmtId="0" fontId="15" fillId="0" borderId="0" xfId="4" applyFont="1"/>
    <xf numFmtId="3" fontId="15" fillId="0" borderId="0" xfId="4" applyNumberFormat="1" applyFont="1"/>
    <xf numFmtId="164" fontId="15" fillId="0" borderId="0" xfId="4" applyNumberFormat="1" applyFont="1"/>
    <xf numFmtId="0" fontId="16" fillId="0" borderId="0" xfId="4" applyFont="1"/>
    <xf numFmtId="164" fontId="16" fillId="0" borderId="0" xfId="4" applyNumberFormat="1" applyFont="1"/>
    <xf numFmtId="3" fontId="16" fillId="0" borderId="0" xfId="4" applyNumberFormat="1" applyFont="1"/>
    <xf numFmtId="0" fontId="16" fillId="0" borderId="0" xfId="4" applyFont="1" applyAlignment="1">
      <alignment horizontal="left"/>
    </xf>
    <xf numFmtId="0" fontId="16" fillId="0" borderId="0" xfId="4" applyFont="1" applyAlignment="1">
      <alignment horizontal="center"/>
    </xf>
    <xf numFmtId="3" fontId="16" fillId="0" borderId="6" xfId="4" applyNumberFormat="1" applyFont="1" applyBorder="1" applyAlignment="1">
      <alignment horizontal="center"/>
    </xf>
    <xf numFmtId="9" fontId="16" fillId="0" borderId="3" xfId="4" applyNumberFormat="1" applyFont="1" applyBorder="1" applyAlignment="1">
      <alignment horizontal="center"/>
    </xf>
    <xf numFmtId="3" fontId="16" fillId="0" borderId="3" xfId="4" applyNumberFormat="1" applyFont="1" applyBorder="1" applyAlignment="1">
      <alignment horizontal="center"/>
    </xf>
    <xf numFmtId="0" fontId="16" fillId="0" borderId="3" xfId="4" applyFont="1" applyBorder="1" applyAlignment="1">
      <alignment horizontal="center"/>
    </xf>
    <xf numFmtId="3" fontId="16" fillId="0" borderId="5" xfId="4" applyNumberFormat="1" applyFont="1" applyBorder="1"/>
    <xf numFmtId="0" fontId="16" fillId="0" borderId="5" xfId="4" applyFont="1" applyBorder="1"/>
    <xf numFmtId="0" fontId="16" fillId="0" borderId="0" xfId="4" applyFont="1" applyAlignment="1">
      <alignment horizontal="centerContinuous"/>
    </xf>
    <xf numFmtId="3" fontId="16" fillId="0" borderId="0" xfId="4" applyNumberFormat="1" applyFont="1" applyAlignment="1">
      <alignment horizontal="centerContinuous"/>
    </xf>
    <xf numFmtId="3" fontId="17" fillId="0" borderId="0" xfId="4" applyNumberFormat="1" applyFont="1" applyAlignment="1">
      <alignment horizontal="centerContinuous"/>
    </xf>
    <xf numFmtId="0" fontId="17" fillId="0" borderId="0" xfId="4" applyFont="1" applyAlignment="1">
      <alignment horizontal="centerContinuous"/>
    </xf>
    <xf numFmtId="164" fontId="16" fillId="0" borderId="0" xfId="4" applyNumberFormat="1" applyFont="1" applyAlignment="1">
      <alignment horizontal="centerContinuous"/>
    </xf>
    <xf numFmtId="0" fontId="18" fillId="0" borderId="0" xfId="2" applyFont="1"/>
    <xf numFmtId="164" fontId="6" fillId="0" borderId="0" xfId="2" applyNumberFormat="1" applyFont="1" applyAlignment="1">
      <alignment horizontal="right"/>
    </xf>
    <xf numFmtId="164" fontId="18" fillId="0" borderId="0" xfId="2" applyNumberFormat="1" applyFont="1"/>
    <xf numFmtId="164" fontId="6" fillId="0" borderId="0" xfId="2" applyNumberFormat="1" applyFont="1" applyProtection="1">
      <protection locked="0"/>
    </xf>
    <xf numFmtId="164" fontId="7" fillId="0" borderId="2" xfId="2" applyNumberFormat="1" applyFont="1" applyBorder="1" applyProtection="1">
      <protection locked="0"/>
    </xf>
    <xf numFmtId="164" fontId="7" fillId="0" borderId="2" xfId="2" applyNumberFormat="1" applyFont="1" applyBorder="1" applyAlignment="1">
      <alignment horizontal="right"/>
    </xf>
    <xf numFmtId="164" fontId="7" fillId="0" borderId="0" xfId="2" applyNumberFormat="1" applyFont="1"/>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6" fillId="0" borderId="3" xfId="2" applyNumberFormat="1" applyFont="1" applyBorder="1" applyProtection="1">
      <protection locked="0"/>
    </xf>
    <xf numFmtId="164" fontId="6" fillId="0" borderId="3" xfId="2" applyNumberFormat="1" applyFont="1" applyBorder="1" applyAlignment="1">
      <alignment horizontal="right"/>
    </xf>
    <xf numFmtId="164" fontId="7" fillId="0" borderId="0" xfId="2" applyNumberFormat="1" applyFont="1" applyProtection="1">
      <protection locked="0"/>
    </xf>
    <xf numFmtId="164" fontId="6" fillId="0" borderId="3" xfId="2" applyNumberFormat="1" applyFont="1" applyBorder="1"/>
    <xf numFmtId="164" fontId="7" fillId="0" borderId="3" xfId="2" applyNumberFormat="1" applyFont="1" applyBorder="1"/>
    <xf numFmtId="0" fontId="13" fillId="0" borderId="0" xfId="2" applyFont="1"/>
    <xf numFmtId="164" fontId="7" fillId="0" borderId="5" xfId="2" applyNumberFormat="1" applyFont="1" applyBorder="1" applyAlignment="1">
      <alignment horizontal="right"/>
    </xf>
    <xf numFmtId="0" fontId="6" fillId="0" borderId="0" xfId="2" applyFont="1" applyAlignment="1">
      <alignment wrapText="1"/>
    </xf>
    <xf numFmtId="0" fontId="6" fillId="0" borderId="4" xfId="2" applyFont="1" applyBorder="1" applyAlignment="1">
      <alignment horizontal="center" wrapText="1"/>
    </xf>
    <xf numFmtId="0" fontId="7" fillId="0" borderId="0" xfId="2" applyFont="1" applyAlignment="1">
      <alignment horizontal="right"/>
    </xf>
    <xf numFmtId="3" fontId="7" fillId="0" borderId="0" xfId="2" applyNumberFormat="1" applyFont="1"/>
    <xf numFmtId="3" fontId="7" fillId="0" borderId="3" xfId="2" applyNumberFormat="1" applyFont="1" applyBorder="1" applyAlignment="1">
      <alignment horizontal="right"/>
    </xf>
    <xf numFmtId="164" fontId="6" fillId="2" borderId="3" xfId="2" applyNumberFormat="1" applyFont="1" applyFill="1" applyBorder="1" applyAlignment="1">
      <alignment horizontal="right"/>
    </xf>
    <xf numFmtId="0" fontId="13" fillId="0" borderId="3" xfId="2" applyFont="1" applyBorder="1"/>
    <xf numFmtId="3" fontId="7" fillId="0" borderId="5" xfId="2" applyNumberFormat="1" applyFont="1" applyBorder="1"/>
    <xf numFmtId="0" fontId="6" fillId="0" borderId="0" xfId="2" applyFont="1" applyAlignment="1">
      <alignment horizontal="center" vertical="center"/>
    </xf>
    <xf numFmtId="3" fontId="7" fillId="0" borderId="0" xfId="2" applyNumberFormat="1" applyFont="1" applyAlignment="1">
      <alignment horizontal="centerContinuous"/>
    </xf>
    <xf numFmtId="0" fontId="13" fillId="0" borderId="0" xfId="2" applyFont="1" applyAlignment="1">
      <alignment horizontal="centerContinuous"/>
    </xf>
    <xf numFmtId="165" fontId="7" fillId="0" borderId="0" xfId="2" applyNumberFormat="1" applyFont="1" applyAlignment="1">
      <alignment horizontal="centerContinuous"/>
    </xf>
    <xf numFmtId="0" fontId="13" fillId="0" borderId="2" xfId="2" applyFont="1" applyBorder="1" applyAlignment="1">
      <alignment horizontal="left"/>
    </xf>
    <xf numFmtId="0" fontId="9" fillId="0" borderId="4" xfId="2" applyFont="1" applyBorder="1" applyAlignment="1">
      <alignment horizontal="center" wrapText="1"/>
    </xf>
    <xf numFmtId="0" fontId="9" fillId="0" borderId="4" xfId="2" applyFont="1" applyBorder="1" applyAlignment="1">
      <alignment horizontal="center" vertical="center"/>
    </xf>
    <xf numFmtId="0" fontId="7" fillId="0" borderId="3" xfId="2" quotePrefix="1" applyFont="1" applyBorder="1" applyAlignment="1">
      <alignment horizontal="left"/>
    </xf>
    <xf numFmtId="0" fontId="7" fillId="0" borderId="2" xfId="2" applyFont="1" applyBorder="1" applyAlignment="1">
      <alignment horizontal="left"/>
    </xf>
    <xf numFmtId="164" fontId="6" fillId="0" borderId="2" xfId="2" applyNumberFormat="1" applyFont="1" applyBorder="1" applyProtection="1">
      <protection locked="0"/>
    </xf>
    <xf numFmtId="164" fontId="6" fillId="0" borderId="2" xfId="2" applyNumberFormat="1" applyFont="1" applyBorder="1"/>
    <xf numFmtId="0" fontId="13" fillId="0" borderId="0" xfId="2" applyFont="1" applyAlignment="1">
      <alignment horizontal="left"/>
    </xf>
    <xf numFmtId="164" fontId="7" fillId="0" borderId="5" xfId="2" applyNumberFormat="1" applyFont="1" applyBorder="1"/>
    <xf numFmtId="0" fontId="6" fillId="0" borderId="0" xfId="2" applyFont="1" applyAlignment="1">
      <alignment vertical="top"/>
    </xf>
    <xf numFmtId="37" fontId="7" fillId="0" borderId="0" xfId="2" applyNumberFormat="1" applyFont="1"/>
    <xf numFmtId="37" fontId="7" fillId="0" borderId="2" xfId="2" applyNumberFormat="1" applyFont="1" applyBorder="1"/>
    <xf numFmtId="37" fontId="7" fillId="0" borderId="3" xfId="2" applyNumberFormat="1" applyFont="1" applyBorder="1"/>
    <xf numFmtId="167" fontId="7" fillId="0" borderId="3" xfId="2" applyNumberFormat="1" applyFont="1" applyBorder="1" applyAlignment="1">
      <alignment horizontal="right"/>
    </xf>
    <xf numFmtId="37" fontId="6" fillId="0" borderId="3" xfId="2" applyNumberFormat="1" applyFont="1" applyBorder="1"/>
    <xf numFmtId="37" fontId="7" fillId="0" borderId="5" xfId="2" applyNumberFormat="1" applyFont="1" applyBorder="1"/>
    <xf numFmtId="0" fontId="6" fillId="0" borderId="0" xfId="2" applyFont="1" applyAlignment="1">
      <alignment horizontal="center"/>
    </xf>
    <xf numFmtId="0" fontId="7" fillId="0" borderId="0" xfId="2" applyFont="1" applyAlignment="1">
      <alignment horizontal="center"/>
    </xf>
    <xf numFmtId="0" fontId="13" fillId="0" borderId="0" xfId="2" applyFont="1" applyAlignment="1">
      <alignment horizontal="center"/>
    </xf>
    <xf numFmtId="167" fontId="6" fillId="0" borderId="0" xfId="2" applyNumberFormat="1" applyFont="1"/>
    <xf numFmtId="37" fontId="6" fillId="0" borderId="0" xfId="2" applyNumberFormat="1" applyFont="1"/>
    <xf numFmtId="37" fontId="7" fillId="0" borderId="0" xfId="2" applyNumberFormat="1" applyFont="1" applyAlignment="1">
      <alignment horizontal="right"/>
    </xf>
    <xf numFmtId="0" fontId="9" fillId="0" borderId="4" xfId="2" applyFont="1" applyBorder="1" applyAlignment="1">
      <alignment horizontal="center"/>
    </xf>
    <xf numFmtId="164" fontId="7" fillId="0" borderId="0" xfId="2" applyNumberFormat="1" applyFont="1" applyAlignment="1" applyProtection="1">
      <alignment horizontal="right"/>
      <protection locked="0"/>
    </xf>
    <xf numFmtId="164" fontId="7" fillId="0" borderId="2" xfId="2" applyNumberFormat="1" applyFont="1" applyBorder="1"/>
    <xf numFmtId="165" fontId="7" fillId="0" borderId="0" xfId="2" applyNumberFormat="1" applyFont="1" applyAlignment="1">
      <alignment horizontal="center"/>
    </xf>
    <xf numFmtId="164" fontId="7" fillId="0" borderId="3" xfId="2" applyNumberFormat="1" applyFont="1" applyBorder="1" applyAlignment="1">
      <alignment horizontal="left"/>
    </xf>
    <xf numFmtId="0" fontId="7" fillId="0" borderId="2" xfId="2" applyFont="1" applyBorder="1"/>
    <xf numFmtId="0" fontId="6" fillId="0" borderId="0" xfId="2" quotePrefix="1" applyFont="1" applyAlignment="1">
      <alignment horizontal="left"/>
    </xf>
    <xf numFmtId="166" fontId="6" fillId="0" borderId="3" xfId="2" applyNumberFormat="1" applyFont="1" applyBorder="1" applyAlignment="1">
      <alignment horizontal="right"/>
    </xf>
    <xf numFmtId="0" fontId="17" fillId="0" borderId="0" xfId="2" applyFont="1" applyAlignment="1">
      <alignment horizontal="centerContinuous"/>
    </xf>
    <xf numFmtId="0" fontId="6" fillId="0" borderId="0" xfId="2" applyFont="1" applyAlignment="1">
      <alignment horizontal="left" indent="1"/>
    </xf>
    <xf numFmtId="0" fontId="19" fillId="0" borderId="0" xfId="2" applyFont="1" applyAlignment="1">
      <alignment horizontal="centerContinuous"/>
    </xf>
    <xf numFmtId="165" fontId="19" fillId="0" borderId="0" xfId="2" applyNumberFormat="1" applyFont="1" applyAlignment="1">
      <alignment horizontal="centerContinuous"/>
    </xf>
    <xf numFmtId="164" fontId="7" fillId="0" borderId="4" xfId="2" applyNumberFormat="1" applyFont="1" applyBorder="1" applyAlignment="1">
      <alignment horizontal="center"/>
    </xf>
    <xf numFmtId="164" fontId="7" fillId="0" borderId="4" xfId="2" applyNumberFormat="1" applyFont="1" applyBorder="1" applyAlignment="1">
      <alignment horizontal="center" wrapText="1"/>
    </xf>
    <xf numFmtId="0" fontId="7" fillId="0" borderId="4" xfId="2" applyFont="1" applyBorder="1" applyAlignment="1">
      <alignment horizontal="center"/>
    </xf>
    <xf numFmtId="0" fontId="7" fillId="0" borderId="4" xfId="2" applyFont="1" applyBorder="1" applyAlignment="1">
      <alignment horizontal="center" wrapText="1"/>
    </xf>
    <xf numFmtId="0" fontId="16" fillId="0" borderId="2" xfId="4" applyFont="1" applyBorder="1" applyAlignment="1">
      <alignment horizontal="center" wrapText="1"/>
    </xf>
    <xf numFmtId="3" fontId="16" fillId="0" borderId="2" xfId="4" applyNumberFormat="1" applyFont="1" applyBorder="1" applyAlignment="1">
      <alignment horizontal="center" wrapText="1"/>
    </xf>
    <xf numFmtId="164" fontId="16" fillId="0" borderId="2" xfId="4" applyNumberFormat="1" applyFont="1" applyBorder="1" applyAlignment="1">
      <alignment horizontal="center" wrapText="1"/>
    </xf>
    <xf numFmtId="0" fontId="16" fillId="0" borderId="2" xfId="4" applyFont="1" applyBorder="1" applyAlignment="1">
      <alignment horizontal="center" vertical="top"/>
    </xf>
    <xf numFmtId="3" fontId="16" fillId="0" borderId="2" xfId="4" applyNumberFormat="1" applyFont="1" applyBorder="1" applyAlignment="1">
      <alignment horizontal="center" vertical="top"/>
    </xf>
    <xf numFmtId="3" fontId="16" fillId="0" borderId="6" xfId="4" applyNumberFormat="1" applyFont="1" applyBorder="1" applyAlignment="1">
      <alignment horizontal="center" vertical="top"/>
    </xf>
    <xf numFmtId="9" fontId="16" fillId="0" borderId="2" xfId="4" applyNumberFormat="1" applyFont="1" applyBorder="1" applyAlignment="1">
      <alignment horizontal="center" vertical="top"/>
    </xf>
    <xf numFmtId="164" fontId="13" fillId="0" borderId="4" xfId="2" applyNumberFormat="1" applyFont="1" applyBorder="1" applyAlignment="1">
      <alignment horizontal="center"/>
    </xf>
    <xf numFmtId="0" fontId="13" fillId="0" borderId="4" xfId="2" applyFont="1" applyBorder="1" applyAlignment="1">
      <alignment horizontal="center" wrapText="1"/>
    </xf>
    <xf numFmtId="0" fontId="13" fillId="0" borderId="4" xfId="2" applyFont="1" applyBorder="1" applyAlignment="1">
      <alignment horizontal="center"/>
    </xf>
    <xf numFmtId="0" fontId="7" fillId="0" borderId="3" xfId="2" applyFont="1" applyBorder="1" applyAlignment="1">
      <alignment horizontal="left" wrapText="1"/>
    </xf>
    <xf numFmtId="0" fontId="6" fillId="0" borderId="3" xfId="2" applyFont="1" applyBorder="1" applyAlignment="1">
      <alignment horizontal="left" indent="2"/>
    </xf>
    <xf numFmtId="0" fontId="6" fillId="0" borderId="3" xfId="2" applyFont="1" applyBorder="1" applyAlignment="1">
      <alignment horizontal="left" indent="3"/>
    </xf>
    <xf numFmtId="0" fontId="6" fillId="0" borderId="3" xfId="2" quotePrefix="1" applyFont="1" applyBorder="1" applyAlignment="1">
      <alignment horizontal="left" indent="2"/>
    </xf>
    <xf numFmtId="0" fontId="13" fillId="0" borderId="3" xfId="2" applyFont="1" applyBorder="1" applyAlignment="1">
      <alignment horizontal="left" indent="2"/>
    </xf>
    <xf numFmtId="0" fontId="9" fillId="0" borderId="3" xfId="2" applyFont="1" applyBorder="1" applyAlignment="1">
      <alignment horizontal="left" indent="2"/>
    </xf>
    <xf numFmtId="0" fontId="9" fillId="0" borderId="3" xfId="2" applyFont="1" applyBorder="1" applyAlignment="1">
      <alignment horizontal="left" indent="3"/>
    </xf>
    <xf numFmtId="0" fontId="9" fillId="0" borderId="3" xfId="2" applyFont="1" applyBorder="1" applyAlignment="1">
      <alignment horizontal="left" wrapText="1" indent="3"/>
    </xf>
    <xf numFmtId="0" fontId="9" fillId="0" borderId="3" xfId="2" applyFont="1" applyBorder="1" applyAlignment="1">
      <alignment horizontal="left" wrapText="1" indent="2"/>
    </xf>
    <xf numFmtId="0" fontId="13" fillId="0" borderId="3" xfId="2" applyFont="1" applyBorder="1" applyAlignment="1">
      <alignment horizontal="left" wrapText="1"/>
    </xf>
    <xf numFmtId="0" fontId="13" fillId="0" borderId="3" xfId="2" applyFont="1" applyBorder="1" applyAlignment="1">
      <alignment horizontal="left" wrapText="1" indent="2"/>
    </xf>
    <xf numFmtId="164" fontId="6" fillId="0" borderId="3" xfId="2" applyNumberFormat="1" applyFont="1" applyBorder="1" applyAlignment="1" applyProtection="1">
      <alignment horizontal="right"/>
      <protection locked="0"/>
    </xf>
    <xf numFmtId="164" fontId="7" fillId="0" borderId="2" xfId="2" applyNumberFormat="1" applyFont="1" applyBorder="1" applyAlignment="1" applyProtection="1">
      <alignment horizontal="right"/>
      <protection locked="0"/>
    </xf>
    <xf numFmtId="164" fontId="7" fillId="0" borderId="3" xfId="2" applyNumberFormat="1" applyFont="1" applyBorder="1" applyAlignment="1" applyProtection="1">
      <alignment horizontal="right"/>
      <protection locked="0"/>
    </xf>
    <xf numFmtId="0" fontId="9" fillId="0" borderId="3" xfId="0" applyFont="1" applyBorder="1" applyAlignment="1">
      <alignment horizontal="left" wrapText="1" indent="2"/>
    </xf>
    <xf numFmtId="0" fontId="9" fillId="0" borderId="3" xfId="0" applyFont="1" applyBorder="1" applyAlignment="1">
      <alignment horizontal="left" wrapText="1" indent="3"/>
    </xf>
    <xf numFmtId="164" fontId="6" fillId="0" borderId="3" xfId="2" applyNumberFormat="1" applyFont="1" applyBorder="1" applyAlignment="1">
      <alignment horizontal="left" indent="3"/>
    </xf>
    <xf numFmtId="3" fontId="16" fillId="0" borderId="7" xfId="4" applyNumberFormat="1" applyFont="1" applyBorder="1" applyAlignment="1">
      <alignment horizontal="centerContinuous"/>
    </xf>
    <xf numFmtId="0" fontId="16" fillId="0" borderId="4" xfId="4" applyFont="1" applyBorder="1" applyAlignment="1">
      <alignment horizontal="centerContinuous"/>
    </xf>
    <xf numFmtId="0" fontId="9" fillId="0" borderId="2" xfId="2" applyFont="1" applyBorder="1" applyAlignment="1">
      <alignment horizontal="left" indent="3"/>
    </xf>
    <xf numFmtId="0" fontId="16" fillId="0" borderId="0" xfId="12" applyFont="1"/>
    <xf numFmtId="164" fontId="16" fillId="0" borderId="0" xfId="12" applyNumberFormat="1" applyFont="1"/>
    <xf numFmtId="0" fontId="22" fillId="0" borderId="0" xfId="12" applyFont="1"/>
    <xf numFmtId="0" fontId="22" fillId="0" borderId="0" xfId="12" applyFont="1" applyAlignment="1">
      <alignment horizontal="left"/>
    </xf>
    <xf numFmtId="3" fontId="16" fillId="0" borderId="0" xfId="12" applyNumberFormat="1" applyFont="1"/>
    <xf numFmtId="0" fontId="16" fillId="0" borderId="0" xfId="12" applyFont="1" applyAlignment="1">
      <alignment vertical="top"/>
    </xf>
    <xf numFmtId="0" fontId="16" fillId="0" borderId="2" xfId="12" applyFont="1" applyBorder="1" applyAlignment="1">
      <alignment horizontal="center" vertical="top"/>
    </xf>
    <xf numFmtId="0" fontId="16" fillId="0" borderId="3" xfId="12" applyFont="1" applyBorder="1" applyAlignment="1">
      <alignment horizontal="center"/>
    </xf>
    <xf numFmtId="0" fontId="16" fillId="0" borderId="0" xfId="12" applyFont="1" applyAlignment="1">
      <alignment vertical="center"/>
    </xf>
    <xf numFmtId="164" fontId="17" fillId="0" borderId="3" xfId="12" applyNumberFormat="1" applyFont="1" applyBorder="1" applyAlignment="1">
      <alignment vertical="center"/>
    </xf>
    <xf numFmtId="0" fontId="17" fillId="0" borderId="3" xfId="12" applyFont="1" applyBorder="1" applyAlignment="1">
      <alignment horizontal="center" vertical="center"/>
    </xf>
    <xf numFmtId="0" fontId="22" fillId="0" borderId="4" xfId="12" applyFont="1" applyBorder="1" applyAlignment="1">
      <alignment horizontal="center" vertical="center"/>
    </xf>
    <xf numFmtId="0" fontId="22" fillId="0" borderId="2" xfId="12" applyFont="1" applyBorder="1" applyAlignment="1">
      <alignment horizontal="center" vertical="center" wrapText="1"/>
    </xf>
    <xf numFmtId="0" fontId="22" fillId="0" borderId="2" xfId="12" applyFont="1" applyBorder="1" applyAlignment="1">
      <alignment horizontal="center" vertical="center"/>
    </xf>
    <xf numFmtId="0" fontId="16" fillId="0" borderId="5" xfId="12" applyFont="1" applyBorder="1" applyAlignment="1">
      <alignment horizontal="center" wrapText="1"/>
    </xf>
    <xf numFmtId="164" fontId="22" fillId="0" borderId="8" xfId="12" applyNumberFormat="1" applyFont="1" applyBorder="1" applyAlignment="1">
      <alignment horizontal="centerContinuous" vertical="center"/>
    </xf>
    <xf numFmtId="164" fontId="22" fillId="0" borderId="9" xfId="12" applyNumberFormat="1" applyFont="1" applyBorder="1" applyAlignment="1">
      <alignment horizontal="centerContinuous" vertical="center"/>
    </xf>
    <xf numFmtId="164" fontId="22" fillId="0" borderId="7" xfId="12" applyNumberFormat="1" applyFont="1" applyBorder="1" applyAlignment="1">
      <alignment horizontal="centerContinuous" vertical="center"/>
    </xf>
    <xf numFmtId="0" fontId="16" fillId="0" borderId="5" xfId="12" applyFont="1" applyBorder="1"/>
    <xf numFmtId="0" fontId="17" fillId="0" borderId="0" xfId="12" applyFont="1" applyAlignment="1">
      <alignment horizontal="center"/>
    </xf>
    <xf numFmtId="0" fontId="16" fillId="0" borderId="10" xfId="12" applyFont="1" applyBorder="1"/>
    <xf numFmtId="0" fontId="16" fillId="0" borderId="0" xfId="12" applyFont="1" applyAlignment="1">
      <alignment horizontal="centerContinuous"/>
    </xf>
    <xf numFmtId="0" fontId="17" fillId="0" borderId="0" xfId="13" applyFont="1" applyAlignment="1">
      <alignment horizontal="centerContinuous"/>
    </xf>
    <xf numFmtId="0" fontId="17" fillId="0" borderId="0" xfId="12" applyFont="1" applyAlignment="1">
      <alignment horizontal="centerContinuous"/>
    </xf>
    <xf numFmtId="0" fontId="16" fillId="0" borderId="0" xfId="13" applyFont="1"/>
    <xf numFmtId="164" fontId="16" fillId="0" borderId="0" xfId="13" applyNumberFormat="1" applyFont="1"/>
    <xf numFmtId="0" fontId="22" fillId="0" borderId="0" xfId="13" applyFont="1"/>
    <xf numFmtId="0" fontId="22" fillId="0" borderId="0" xfId="13" applyFont="1" applyAlignment="1">
      <alignment horizontal="left"/>
    </xf>
    <xf numFmtId="3" fontId="16" fillId="0" borderId="0" xfId="13" applyNumberFormat="1" applyFont="1"/>
    <xf numFmtId="164" fontId="16" fillId="0" borderId="2" xfId="13" applyNumberFormat="1" applyFont="1" applyBorder="1" applyAlignment="1">
      <alignment vertical="top"/>
    </xf>
    <xf numFmtId="0" fontId="16" fillId="0" borderId="2" xfId="13" applyFont="1" applyBorder="1" applyAlignment="1">
      <alignment horizontal="center" vertical="top"/>
    </xf>
    <xf numFmtId="164" fontId="16" fillId="0" borderId="3" xfId="13" applyNumberFormat="1" applyFont="1" applyBorder="1"/>
    <xf numFmtId="0" fontId="16" fillId="0" borderId="3" xfId="13" applyFont="1" applyBorder="1" applyAlignment="1">
      <alignment horizontal="center"/>
    </xf>
    <xf numFmtId="164" fontId="17" fillId="0" borderId="3" xfId="13" applyNumberFormat="1" applyFont="1" applyBorder="1" applyAlignment="1">
      <alignment vertical="center"/>
    </xf>
    <xf numFmtId="0" fontId="17" fillId="0" borderId="3" xfId="13" applyFont="1" applyBorder="1" applyAlignment="1">
      <alignment horizontal="center" vertical="center"/>
    </xf>
    <xf numFmtId="0" fontId="22" fillId="0" borderId="4" xfId="13" applyFont="1" applyBorder="1" applyAlignment="1">
      <alignment horizontal="center" vertical="center"/>
    </xf>
    <xf numFmtId="0" fontId="22" fillId="0" borderId="2" xfId="13" applyFont="1" applyBorder="1" applyAlignment="1">
      <alignment horizontal="center" vertical="center" wrapText="1"/>
    </xf>
    <xf numFmtId="0" fontId="22" fillId="0" borderId="2" xfId="13" applyFont="1" applyBorder="1" applyAlignment="1">
      <alignment horizontal="center" vertical="center"/>
    </xf>
    <xf numFmtId="0" fontId="16" fillId="0" borderId="5" xfId="13" applyFont="1" applyBorder="1" applyAlignment="1">
      <alignment horizontal="center" wrapText="1"/>
    </xf>
    <xf numFmtId="164" fontId="22" fillId="0" borderId="8" xfId="13" applyNumberFormat="1" applyFont="1" applyBorder="1" applyAlignment="1">
      <alignment horizontal="centerContinuous" vertical="center"/>
    </xf>
    <xf numFmtId="164" fontId="22" fillId="0" borderId="9" xfId="13" applyNumberFormat="1" applyFont="1" applyBorder="1" applyAlignment="1">
      <alignment horizontal="centerContinuous" vertical="center"/>
    </xf>
    <xf numFmtId="164" fontId="22" fillId="0" borderId="7" xfId="13" applyNumberFormat="1" applyFont="1" applyBorder="1" applyAlignment="1">
      <alignment horizontal="centerContinuous" vertical="center"/>
    </xf>
    <xf numFmtId="0" fontId="16" fillId="0" borderId="5" xfId="13" applyFont="1" applyBorder="1"/>
    <xf numFmtId="0" fontId="17" fillId="0" borderId="0" xfId="13" applyFont="1" applyAlignment="1">
      <alignment horizontal="center"/>
    </xf>
    <xf numFmtId="0" fontId="16" fillId="0" borderId="0" xfId="13" applyFont="1" applyAlignment="1">
      <alignment horizontal="centerContinuous"/>
    </xf>
    <xf numFmtId="0" fontId="14" fillId="0" borderId="0" xfId="13" applyFont="1" applyAlignment="1">
      <alignment horizontal="center"/>
    </xf>
    <xf numFmtId="168" fontId="16" fillId="0" borderId="2" xfId="13" quotePrefix="1" applyNumberFormat="1" applyFont="1" applyBorder="1" applyAlignment="1">
      <alignment horizontal="center" vertical="top"/>
    </xf>
    <xf numFmtId="0" fontId="6" fillId="0" borderId="0" xfId="5" applyFont="1"/>
    <xf numFmtId="164" fontId="6" fillId="0" borderId="0" xfId="5" applyNumberFormat="1" applyFont="1"/>
    <xf numFmtId="0" fontId="21" fillId="0" borderId="0" xfId="5" applyFont="1"/>
    <xf numFmtId="0" fontId="6" fillId="0" borderId="0" xfId="5" applyFont="1" applyAlignment="1">
      <alignment horizontal="left"/>
    </xf>
    <xf numFmtId="0" fontId="6" fillId="0" borderId="0" xfId="5" applyFont="1" applyAlignment="1">
      <alignment horizontal="right"/>
    </xf>
    <xf numFmtId="0" fontId="14" fillId="0" borderId="0" xfId="5"/>
    <xf numFmtId="164" fontId="6" fillId="0" borderId="12" xfId="5" quotePrefix="1" applyNumberFormat="1" applyFont="1" applyBorder="1" applyAlignment="1">
      <alignment horizontal="right"/>
    </xf>
    <xf numFmtId="164" fontId="6" fillId="0" borderId="0" xfId="5" quotePrefix="1" applyNumberFormat="1" applyFont="1" applyAlignment="1">
      <alignment horizontal="right"/>
    </xf>
    <xf numFmtId="164" fontId="6" fillId="0" borderId="1" xfId="5" applyNumberFormat="1" applyFont="1" applyBorder="1"/>
    <xf numFmtId="164" fontId="6" fillId="0" borderId="3" xfId="5" applyNumberFormat="1" applyFont="1" applyBorder="1"/>
    <xf numFmtId="0" fontId="6" fillId="0" borderId="3" xfId="5" applyFont="1" applyBorder="1" applyAlignment="1">
      <alignment horizontal="left" indent="2"/>
    </xf>
    <xf numFmtId="0" fontId="7" fillId="0" borderId="0" xfId="5" applyFont="1"/>
    <xf numFmtId="164" fontId="7" fillId="0" borderId="13" xfId="5" applyNumberFormat="1" applyFont="1" applyBorder="1"/>
    <xf numFmtId="164" fontId="7" fillId="0" borderId="14" xfId="5" applyNumberFormat="1" applyFont="1" applyBorder="1"/>
    <xf numFmtId="164" fontId="7" fillId="0" borderId="15" xfId="5" applyNumberFormat="1" applyFont="1" applyBorder="1"/>
    <xf numFmtId="164" fontId="7" fillId="0" borderId="5" xfId="5" applyNumberFormat="1" applyFont="1" applyBorder="1"/>
    <xf numFmtId="0" fontId="7" fillId="0" borderId="3" xfId="5" quotePrefix="1" applyFont="1" applyBorder="1" applyAlignment="1">
      <alignment horizontal="left"/>
    </xf>
    <xf numFmtId="164" fontId="7" fillId="0" borderId="12" xfId="5" quotePrefix="1" applyNumberFormat="1" applyFont="1" applyBorder="1" applyAlignment="1">
      <alignment horizontal="right" vertical="center"/>
    </xf>
    <xf numFmtId="164" fontId="7" fillId="0" borderId="0" xfId="5" quotePrefix="1" applyNumberFormat="1" applyFont="1" applyAlignment="1">
      <alignment horizontal="right" vertical="center"/>
    </xf>
    <xf numFmtId="164" fontId="7" fillId="0" borderId="1" xfId="5" applyNumberFormat="1" applyFont="1" applyBorder="1" applyAlignment="1">
      <alignment vertical="center"/>
    </xf>
    <xf numFmtId="164" fontId="7" fillId="0" borderId="0" xfId="5" applyNumberFormat="1" applyFont="1" applyAlignment="1">
      <alignment vertical="center"/>
    </xf>
    <xf numFmtId="164" fontId="7" fillId="0" borderId="3" xfId="5" applyNumberFormat="1" applyFont="1" applyBorder="1" applyAlignment="1">
      <alignment vertical="center"/>
    </xf>
    <xf numFmtId="0" fontId="7" fillId="0" borderId="2" xfId="5" applyFont="1" applyBorder="1" applyAlignment="1">
      <alignment horizontal="left" vertical="center"/>
    </xf>
    <xf numFmtId="0" fontId="6" fillId="0" borderId="3" xfId="5" applyFont="1" applyBorder="1" applyAlignment="1">
      <alignment horizontal="left" indent="3"/>
    </xf>
    <xf numFmtId="164" fontId="6" fillId="0" borderId="12" xfId="5" applyNumberFormat="1" applyFont="1" applyBorder="1"/>
    <xf numFmtId="169" fontId="7" fillId="0" borderId="0" xfId="5" applyNumberFormat="1" applyFont="1"/>
    <xf numFmtId="169" fontId="7" fillId="0" borderId="0" xfId="5" applyNumberFormat="1" applyFont="1" applyAlignment="1">
      <alignment horizontal="left"/>
    </xf>
    <xf numFmtId="164" fontId="7" fillId="0" borderId="12" xfId="5" applyNumberFormat="1" applyFont="1" applyBorder="1" applyAlignment="1">
      <alignment horizontal="right"/>
    </xf>
    <xf numFmtId="164" fontId="7" fillId="0" borderId="0" xfId="5" applyNumberFormat="1" applyFont="1" applyAlignment="1">
      <alignment horizontal="right"/>
    </xf>
    <xf numFmtId="164" fontId="7" fillId="0" borderId="1" xfId="5" applyNumberFormat="1" applyFont="1" applyBorder="1" applyAlignment="1">
      <alignment horizontal="right"/>
    </xf>
    <xf numFmtId="164" fontId="7" fillId="0" borderId="5" xfId="5" applyNumberFormat="1" applyFont="1" applyBorder="1" applyAlignment="1">
      <alignment horizontal="right"/>
    </xf>
    <xf numFmtId="164" fontId="7" fillId="0" borderId="15" xfId="5" applyNumberFormat="1" applyFont="1" applyBorder="1" applyAlignment="1">
      <alignment horizontal="right"/>
    </xf>
    <xf numFmtId="169" fontId="7" fillId="0" borderId="5" xfId="5" applyNumberFormat="1" applyFont="1" applyBorder="1" applyAlignment="1">
      <alignment horizontal="left"/>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Continuous" vertical="center"/>
    </xf>
    <xf numFmtId="0" fontId="6" fillId="0" borderId="3" xfId="5" applyFont="1" applyBorder="1" applyAlignment="1">
      <alignment horizontal="centerContinuous" vertical="center"/>
    </xf>
    <xf numFmtId="0" fontId="6" fillId="0" borderId="2" xfId="5" applyFont="1" applyBorder="1" applyAlignment="1">
      <alignment horizontal="center" vertical="top" wrapText="1"/>
    </xf>
    <xf numFmtId="0" fontId="6" fillId="0" borderId="2" xfId="5" applyFont="1" applyBorder="1" applyAlignment="1">
      <alignment horizontal="left" vertical="top"/>
    </xf>
    <xf numFmtId="0" fontId="6" fillId="0" borderId="8" xfId="5" applyFont="1" applyBorder="1" applyAlignment="1">
      <alignment horizontal="centerContinuous"/>
    </xf>
    <xf numFmtId="0" fontId="6" fillId="0" borderId="9" xfId="5" applyFont="1" applyBorder="1" applyAlignment="1">
      <alignment horizontal="centerContinuous"/>
    </xf>
    <xf numFmtId="0" fontId="6" fillId="0" borderId="7" xfId="5" applyFont="1" applyBorder="1" applyAlignment="1">
      <alignment horizontal="centerContinuous"/>
    </xf>
    <xf numFmtId="0" fontId="6" fillId="0" borderId="5" xfId="5" applyFont="1" applyBorder="1" applyAlignment="1">
      <alignment horizontal="center"/>
    </xf>
    <xf numFmtId="0" fontId="6" fillId="0" borderId="5" xfId="5" applyFont="1" applyBorder="1"/>
    <xf numFmtId="0" fontId="23" fillId="0" borderId="0" xfId="5" applyFont="1"/>
    <xf numFmtId="0" fontId="7" fillId="0" borderId="0" xfId="5" applyFont="1" applyAlignment="1">
      <alignment horizontal="centerContinuous"/>
    </xf>
    <xf numFmtId="0" fontId="6" fillId="0" borderId="0" xfId="5" applyFont="1" applyAlignment="1">
      <alignment horizontal="centerContinuous"/>
    </xf>
    <xf numFmtId="0" fontId="5" fillId="0" borderId="0" xfId="5" applyFont="1" applyAlignment="1">
      <alignment horizontal="centerContinuous"/>
    </xf>
    <xf numFmtId="15" fontId="7" fillId="0" borderId="0" xfId="5" applyNumberFormat="1" applyFont="1" applyAlignment="1">
      <alignment horizontal="centerContinuous"/>
    </xf>
    <xf numFmtId="0" fontId="11" fillId="0" borderId="0" xfId="14" applyFont="1"/>
    <xf numFmtId="0" fontId="8" fillId="0" borderId="0" xfId="14"/>
    <xf numFmtId="0" fontId="11" fillId="0" borderId="0" xfId="14" applyFont="1" applyAlignment="1">
      <alignment horizontal="left"/>
    </xf>
    <xf numFmtId="164" fontId="11" fillId="0" borderId="0" xfId="14" applyNumberFormat="1" applyFont="1"/>
    <xf numFmtId="3" fontId="11" fillId="0" borderId="0" xfId="14" applyNumberFormat="1" applyFont="1"/>
    <xf numFmtId="0" fontId="21" fillId="0" borderId="0" xfId="14" applyFont="1"/>
    <xf numFmtId="3" fontId="11" fillId="0" borderId="3" xfId="14" applyNumberFormat="1" applyFont="1" applyBorder="1"/>
    <xf numFmtId="3" fontId="11" fillId="0" borderId="3" xfId="14" applyNumberFormat="1" applyFont="1" applyBorder="1" applyAlignment="1">
      <alignment horizontal="right"/>
    </xf>
    <xf numFmtId="0" fontId="11" fillId="0" borderId="3" xfId="14" applyFont="1" applyBorder="1" applyAlignment="1">
      <alignment horizontal="left" indent="2"/>
    </xf>
    <xf numFmtId="3" fontId="12" fillId="0" borderId="3" xfId="14" applyNumberFormat="1" applyFont="1" applyBorder="1"/>
    <xf numFmtId="0" fontId="12" fillId="0" borderId="3" xfId="14" applyFont="1" applyBorder="1" applyAlignment="1">
      <alignment horizontal="left"/>
    </xf>
    <xf numFmtId="3" fontId="12" fillId="0" borderId="2" xfId="14" applyNumberFormat="1" applyFont="1" applyBorder="1" applyAlignment="1">
      <alignment horizontal="right"/>
    </xf>
    <xf numFmtId="3" fontId="12" fillId="0" borderId="2" xfId="14" applyNumberFormat="1" applyFont="1" applyBorder="1"/>
    <xf numFmtId="0" fontId="12" fillId="0" borderId="2" xfId="14" applyFont="1" applyBorder="1"/>
    <xf numFmtId="3" fontId="7" fillId="0" borderId="3" xfId="14" applyNumberFormat="1" applyFont="1" applyBorder="1" applyAlignment="1">
      <alignment horizontal="right"/>
    </xf>
    <xf numFmtId="0" fontId="11" fillId="0" borderId="3" xfId="14" applyFont="1" applyBorder="1" applyAlignment="1">
      <alignment horizontal="left" indent="3"/>
    </xf>
    <xf numFmtId="164" fontId="6" fillId="0" borderId="3" xfId="14" applyNumberFormat="1" applyFont="1" applyBorder="1"/>
    <xf numFmtId="3" fontId="6" fillId="0" borderId="3" xfId="14" applyNumberFormat="1" applyFont="1" applyBorder="1" applyAlignment="1">
      <alignment horizontal="right"/>
    </xf>
    <xf numFmtId="0" fontId="6" fillId="0" borderId="3" xfId="14" applyFont="1" applyBorder="1" applyAlignment="1">
      <alignment horizontal="left" indent="2"/>
    </xf>
    <xf numFmtId="3" fontId="12" fillId="0" borderId="3" xfId="14" applyNumberFormat="1" applyFont="1" applyBorder="1" applyAlignment="1">
      <alignment horizontal="right"/>
    </xf>
    <xf numFmtId="0" fontId="11" fillId="0" borderId="4" xfId="14" applyFont="1" applyBorder="1" applyAlignment="1">
      <alignment horizontal="center" vertical="center"/>
    </xf>
    <xf numFmtId="0" fontId="11" fillId="0" borderId="0" xfId="14" applyFont="1" applyAlignment="1">
      <alignment horizontal="centerContinuous"/>
    </xf>
    <xf numFmtId="3" fontId="11" fillId="0" borderId="0" xfId="14" applyNumberFormat="1" applyFont="1" applyAlignment="1">
      <alignment horizontal="centerContinuous"/>
    </xf>
    <xf numFmtId="0" fontId="12" fillId="0" borderId="0" xfId="14" applyFont="1" applyAlignment="1">
      <alignment horizontal="centerContinuous"/>
    </xf>
    <xf numFmtId="3" fontId="11" fillId="0" borderId="0" xfId="14" applyNumberFormat="1" applyFont="1" applyAlignment="1">
      <alignment horizontal="left"/>
    </xf>
    <xf numFmtId="0" fontId="11" fillId="0" borderId="0" xfId="14" applyFont="1" applyAlignment="1">
      <alignment horizontal="right"/>
    </xf>
    <xf numFmtId="3" fontId="11" fillId="0" borderId="0" xfId="14" applyNumberFormat="1" applyFont="1" applyAlignment="1">
      <alignment horizontal="right"/>
    </xf>
    <xf numFmtId="0" fontId="12" fillId="0" borderId="2" xfId="14" applyFont="1" applyBorder="1" applyAlignment="1">
      <alignment horizontal="left"/>
    </xf>
    <xf numFmtId="0" fontId="11" fillId="0" borderId="0" xfId="15" applyFont="1"/>
    <xf numFmtId="170" fontId="11" fillId="0" borderId="0" xfId="15" applyNumberFormat="1" applyFont="1"/>
    <xf numFmtId="164" fontId="11" fillId="0" borderId="0" xfId="15" applyNumberFormat="1" applyFont="1"/>
    <xf numFmtId="170" fontId="6" fillId="0" borderId="0" xfId="15" applyNumberFormat="1" applyFont="1" applyAlignment="1">
      <alignment wrapText="1"/>
    </xf>
    <xf numFmtId="0" fontId="11" fillId="0" borderId="0" xfId="15" applyFont="1" applyAlignment="1">
      <alignment horizontal="left"/>
    </xf>
    <xf numFmtId="170" fontId="11" fillId="0" borderId="3" xfId="15" applyNumberFormat="1" applyFont="1" applyBorder="1"/>
    <xf numFmtId="164" fontId="11" fillId="0" borderId="3" xfId="15" applyNumberFormat="1" applyFont="1" applyBorder="1"/>
    <xf numFmtId="0" fontId="11" fillId="0" borderId="3" xfId="15" applyFont="1" applyBorder="1" applyAlignment="1">
      <alignment horizontal="left" indent="2"/>
    </xf>
    <xf numFmtId="170" fontId="6" fillId="0" borderId="3" xfId="15" applyNumberFormat="1" applyFont="1" applyBorder="1" applyAlignment="1">
      <alignment wrapText="1"/>
    </xf>
    <xf numFmtId="170" fontId="6" fillId="0" borderId="3" xfId="15" applyNumberFormat="1" applyFont="1" applyBorder="1" applyAlignment="1">
      <alignment horizontal="right" wrapText="1"/>
    </xf>
    <xf numFmtId="170" fontId="7" fillId="0" borderId="3" xfId="15" applyNumberFormat="1" applyFont="1" applyBorder="1"/>
    <xf numFmtId="164" fontId="7" fillId="0" borderId="3" xfId="15" applyNumberFormat="1" applyFont="1" applyBorder="1"/>
    <xf numFmtId="164" fontId="12" fillId="0" borderId="3" xfId="15" applyNumberFormat="1" applyFont="1" applyBorder="1"/>
    <xf numFmtId="170" fontId="12" fillId="0" borderId="3" xfId="15" applyNumberFormat="1" applyFont="1" applyBorder="1" applyAlignment="1">
      <alignment wrapText="1"/>
    </xf>
    <xf numFmtId="0" fontId="12" fillId="0" borderId="3" xfId="15" applyFont="1" applyBorder="1" applyAlignment="1">
      <alignment horizontal="left"/>
    </xf>
    <xf numFmtId="170" fontId="7" fillId="0" borderId="2" xfId="15" applyNumberFormat="1" applyFont="1" applyBorder="1"/>
    <xf numFmtId="164" fontId="7" fillId="0" borderId="2" xfId="5" applyNumberFormat="1" applyFont="1" applyBorder="1"/>
    <xf numFmtId="0" fontId="12" fillId="0" borderId="2" xfId="15" applyFont="1" applyBorder="1" applyAlignment="1">
      <alignment horizontal="left"/>
    </xf>
    <xf numFmtId="0" fontId="11" fillId="0" borderId="3" xfId="15" applyFont="1" applyBorder="1" applyAlignment="1">
      <alignment horizontal="left" indent="3"/>
    </xf>
    <xf numFmtId="170" fontId="7" fillId="0" borderId="5" xfId="15" applyNumberFormat="1" applyFont="1" applyBorder="1"/>
    <xf numFmtId="170" fontId="11" fillId="0" borderId="4" xfId="15" applyNumberFormat="1" applyFont="1" applyBorder="1" applyAlignment="1">
      <alignment horizontal="center" wrapText="1"/>
    </xf>
    <xf numFmtId="0" fontId="11" fillId="0" borderId="2" xfId="15" applyFont="1" applyBorder="1" applyAlignment="1">
      <alignment horizontal="center"/>
    </xf>
    <xf numFmtId="0" fontId="11" fillId="0" borderId="4" xfId="15" applyFont="1" applyBorder="1" applyAlignment="1">
      <alignment horizontal="center" wrapText="1"/>
    </xf>
    <xf numFmtId="0" fontId="11" fillId="0" borderId="4" xfId="15" applyFont="1" applyBorder="1" applyAlignment="1">
      <alignment horizontal="center"/>
    </xf>
    <xf numFmtId="170" fontId="11" fillId="0" borderId="4" xfId="15" applyNumberFormat="1" applyFont="1" applyBorder="1" applyAlignment="1">
      <alignment horizontal="centerContinuous"/>
    </xf>
    <xf numFmtId="0" fontId="11" fillId="0" borderId="8" xfId="15" applyFont="1" applyBorder="1" applyAlignment="1">
      <alignment horizontal="centerContinuous"/>
    </xf>
    <xf numFmtId="0" fontId="11" fillId="0" borderId="13" xfId="15" applyFont="1" applyBorder="1" applyAlignment="1">
      <alignment horizontal="centerContinuous"/>
    </xf>
    <xf numFmtId="0" fontId="11" fillId="0" borderId="7" xfId="15" applyFont="1" applyBorder="1" applyAlignment="1">
      <alignment horizontal="centerContinuous"/>
    </xf>
    <xf numFmtId="170" fontId="11" fillId="0" borderId="9" xfId="15" applyNumberFormat="1" applyFont="1" applyBorder="1" applyAlignment="1">
      <alignment horizontal="centerContinuous"/>
    </xf>
    <xf numFmtId="0" fontId="11" fillId="0" borderId="9" xfId="15" applyFont="1" applyBorder="1" applyAlignment="1">
      <alignment horizontal="centerContinuous" wrapText="1"/>
    </xf>
    <xf numFmtId="0" fontId="8" fillId="0" borderId="5" xfId="15" applyBorder="1"/>
    <xf numFmtId="0" fontId="12" fillId="0" borderId="0" xfId="15" applyFont="1"/>
    <xf numFmtId="170" fontId="12" fillId="0" borderId="0" xfId="15" applyNumberFormat="1" applyFont="1" applyAlignment="1">
      <alignment horizontal="centerContinuous"/>
    </xf>
    <xf numFmtId="0" fontId="12" fillId="0" borderId="0" xfId="15" applyFont="1" applyAlignment="1">
      <alignment horizontal="centerContinuous"/>
    </xf>
    <xf numFmtId="170" fontId="11" fillId="0" borderId="0" xfId="15" applyNumberFormat="1" applyFont="1" applyAlignment="1">
      <alignment horizontal="left"/>
    </xf>
    <xf numFmtId="170" fontId="6" fillId="0" borderId="0" xfId="15" applyNumberFormat="1" applyFont="1"/>
    <xf numFmtId="164" fontId="6" fillId="0" borderId="0" xfId="15" applyNumberFormat="1" applyFont="1"/>
    <xf numFmtId="164" fontId="6" fillId="0" borderId="2" xfId="15" applyNumberFormat="1" applyFont="1" applyBorder="1"/>
    <xf numFmtId="164" fontId="6" fillId="0" borderId="3" xfId="15" applyNumberFormat="1" applyFont="1" applyBorder="1"/>
    <xf numFmtId="170" fontId="6" fillId="0" borderId="3" xfId="15" applyNumberFormat="1" applyFont="1" applyBorder="1"/>
    <xf numFmtId="164" fontId="12" fillId="0" borderId="2" xfId="15" applyNumberFormat="1" applyFont="1" applyBorder="1"/>
    <xf numFmtId="170" fontId="12" fillId="0" borderId="3" xfId="15" applyNumberFormat="1" applyFont="1" applyBorder="1"/>
    <xf numFmtId="170" fontId="11" fillId="0" borderId="8" xfId="15" applyNumberFormat="1" applyFont="1" applyBorder="1" applyAlignment="1">
      <alignment horizontal="centerContinuous"/>
    </xf>
    <xf numFmtId="0" fontId="11" fillId="0" borderId="9" xfId="15" applyFont="1" applyBorder="1" applyAlignment="1">
      <alignment horizontal="centerContinuous"/>
    </xf>
    <xf numFmtId="0" fontId="8" fillId="0" borderId="14" xfId="15" applyBorder="1" applyAlignment="1">
      <alignment horizontal="centerContinuous"/>
    </xf>
    <xf numFmtId="0" fontId="11" fillId="0" borderId="0" xfId="15" applyFont="1" applyAlignment="1">
      <alignment horizontal="centerContinuous"/>
    </xf>
    <xf numFmtId="170" fontId="11" fillId="0" borderId="0" xfId="15" applyNumberFormat="1" applyFont="1" applyAlignment="1">
      <alignment horizontal="centerContinuous"/>
    </xf>
    <xf numFmtId="0" fontId="6" fillId="0" borderId="0" xfId="15" applyFont="1"/>
    <xf numFmtId="0" fontId="8" fillId="0" borderId="0" xfId="15"/>
    <xf numFmtId="164" fontId="7" fillId="0" borderId="1" xfId="15" applyNumberFormat="1" applyFont="1" applyBorder="1"/>
    <xf numFmtId="164" fontId="6" fillId="0" borderId="2" xfId="16" applyNumberFormat="1" applyFont="1" applyBorder="1"/>
    <xf numFmtId="0" fontId="6" fillId="0" borderId="2" xfId="15" applyFont="1" applyBorder="1" applyAlignment="1">
      <alignment horizontal="left"/>
    </xf>
    <xf numFmtId="3" fontId="6" fillId="0" borderId="1" xfId="15" applyNumberFormat="1" applyFont="1" applyBorder="1" applyAlignment="1">
      <alignment horizontal="right"/>
    </xf>
    <xf numFmtId="3" fontId="6" fillId="0" borderId="3" xfId="15" applyNumberFormat="1" applyFont="1" applyBorder="1" applyAlignment="1">
      <alignment horizontal="right"/>
    </xf>
    <xf numFmtId="164" fontId="6" fillId="0" borderId="3" xfId="16" applyNumberFormat="1" applyFont="1" applyBorder="1"/>
    <xf numFmtId="0" fontId="6" fillId="0" borderId="3" xfId="15" applyFont="1" applyBorder="1" applyAlignment="1">
      <alignment horizontal="left"/>
    </xf>
    <xf numFmtId="0" fontId="6" fillId="0" borderId="3" xfId="15" applyFont="1" applyBorder="1" applyAlignment="1">
      <alignment horizontal="left" indent="2"/>
    </xf>
    <xf numFmtId="3" fontId="6" fillId="0" borderId="1" xfId="15" applyNumberFormat="1" applyFont="1" applyBorder="1"/>
    <xf numFmtId="3" fontId="6" fillId="0" borderId="3" xfId="15" applyNumberFormat="1" applyFont="1" applyBorder="1"/>
    <xf numFmtId="3" fontId="7" fillId="0" borderId="1" xfId="15" applyNumberFormat="1" applyFont="1" applyBorder="1"/>
    <xf numFmtId="3" fontId="7" fillId="0" borderId="5" xfId="15" applyNumberFormat="1" applyFont="1" applyBorder="1"/>
    <xf numFmtId="0" fontId="7" fillId="0" borderId="3" xfId="15" applyFont="1" applyBorder="1" applyAlignment="1">
      <alignment horizontal="left"/>
    </xf>
    <xf numFmtId="0" fontId="6" fillId="0" borderId="0" xfId="15" applyFont="1" applyAlignment="1">
      <alignment vertical="center"/>
    </xf>
    <xf numFmtId="0" fontId="6" fillId="0" borderId="1" xfId="15" applyFont="1" applyBorder="1" applyAlignment="1">
      <alignment horizontal="center" vertical="center"/>
    </xf>
    <xf numFmtId="0" fontId="6" fillId="0" borderId="4" xfId="15" applyFont="1" applyBorder="1" applyAlignment="1">
      <alignment horizontal="center" vertical="center"/>
    </xf>
    <xf numFmtId="3" fontId="6" fillId="0" borderId="0" xfId="15" applyNumberFormat="1" applyFont="1"/>
    <xf numFmtId="3" fontId="6" fillId="0" borderId="0" xfId="15" applyNumberFormat="1" applyFont="1" applyAlignment="1">
      <alignment horizontal="centerContinuous"/>
    </xf>
    <xf numFmtId="0" fontId="6" fillId="0" borderId="0" xfId="15" applyFont="1" applyAlignment="1">
      <alignment horizontal="centerContinuous"/>
    </xf>
    <xf numFmtId="3" fontId="7" fillId="0" borderId="0" xfId="15" applyNumberFormat="1" applyFont="1" applyAlignment="1">
      <alignment horizontal="centerContinuous"/>
    </xf>
    <xf numFmtId="0" fontId="6" fillId="0" borderId="0" xfId="16" applyFont="1"/>
    <xf numFmtId="0" fontId="8" fillId="0" borderId="0" xfId="16"/>
    <xf numFmtId="164" fontId="6" fillId="0" borderId="0" xfId="16" applyNumberFormat="1" applyFont="1"/>
    <xf numFmtId="3" fontId="6" fillId="0" borderId="0" xfId="16" applyNumberFormat="1" applyFont="1"/>
    <xf numFmtId="0" fontId="6" fillId="0" borderId="0" xfId="16" applyFont="1" applyAlignment="1">
      <alignment horizontal="left"/>
    </xf>
    <xf numFmtId="164" fontId="6" fillId="0" borderId="0" xfId="16" applyNumberFormat="1" applyFont="1" applyProtection="1">
      <protection locked="0"/>
    </xf>
    <xf numFmtId="164" fontId="6" fillId="0" borderId="0" xfId="16" applyNumberFormat="1" applyFont="1" applyAlignment="1">
      <alignment horizontal="right"/>
    </xf>
    <xf numFmtId="3" fontId="6" fillId="0" borderId="0" xfId="16" applyNumberFormat="1" applyFont="1" applyAlignment="1">
      <alignment horizontal="right"/>
    </xf>
    <xf numFmtId="0" fontId="21" fillId="0" borderId="0" xfId="16" applyFont="1"/>
    <xf numFmtId="3" fontId="6" fillId="0" borderId="2" xfId="16" applyNumberFormat="1" applyFont="1" applyBorder="1"/>
    <xf numFmtId="3" fontId="6" fillId="0" borderId="2" xfId="16" applyNumberFormat="1" applyFont="1" applyBorder="1" applyAlignment="1">
      <alignment horizontal="right"/>
    </xf>
    <xf numFmtId="0" fontId="6" fillId="0" borderId="2" xfId="16" applyFont="1" applyBorder="1" applyAlignment="1">
      <alignment horizontal="left"/>
    </xf>
    <xf numFmtId="3" fontId="6" fillId="0" borderId="3" xfId="16" applyNumberFormat="1" applyFont="1" applyBorder="1"/>
    <xf numFmtId="164" fontId="6" fillId="0" borderId="3" xfId="16" applyNumberFormat="1" applyFont="1" applyBorder="1" applyAlignment="1">
      <alignment horizontal="left"/>
    </xf>
    <xf numFmtId="0" fontId="6" fillId="0" borderId="3" xfId="16" applyFont="1" applyBorder="1" applyAlignment="1">
      <alignment horizontal="left"/>
    </xf>
    <xf numFmtId="3" fontId="7" fillId="0" borderId="3" xfId="16" applyNumberFormat="1" applyFont="1" applyBorder="1"/>
    <xf numFmtId="0" fontId="7" fillId="0" borderId="3" xfId="16" applyFont="1" applyBorder="1" applyAlignment="1">
      <alignment horizontal="left"/>
    </xf>
    <xf numFmtId="0" fontId="6" fillId="0" borderId="0" xfId="16" applyFont="1" applyAlignment="1">
      <alignment horizontal="center" vertical="center"/>
    </xf>
    <xf numFmtId="0" fontId="6" fillId="0" borderId="4" xfId="16" applyFont="1" applyBorder="1" applyAlignment="1">
      <alignment horizontal="center" vertical="center"/>
    </xf>
    <xf numFmtId="0" fontId="6" fillId="0" borderId="4" xfId="16" applyFont="1" applyBorder="1" applyAlignment="1">
      <alignment horizontal="left" vertical="center"/>
    </xf>
    <xf numFmtId="0" fontId="6" fillId="0" borderId="0" xfId="16" applyFont="1" applyProtection="1">
      <protection locked="0"/>
    </xf>
    <xf numFmtId="0" fontId="6" fillId="0" borderId="0" xfId="16" applyFont="1" applyAlignment="1">
      <alignment horizontal="centerContinuous"/>
    </xf>
    <xf numFmtId="3" fontId="6" fillId="0" borderId="0" xfId="16" applyNumberFormat="1" applyFont="1" applyAlignment="1">
      <alignment horizontal="centerContinuous"/>
    </xf>
    <xf numFmtId="3" fontId="7" fillId="0" borderId="0" xfId="16" applyNumberFormat="1" applyFont="1" applyAlignment="1">
      <alignment horizontal="centerContinuous"/>
    </xf>
    <xf numFmtId="0" fontId="7" fillId="0" borderId="0" xfId="16" applyFont="1" applyAlignment="1">
      <alignment horizontal="centerContinuous"/>
    </xf>
    <xf numFmtId="0" fontId="25" fillId="0" borderId="0" xfId="0" applyFont="1" applyAlignment="1">
      <alignment horizontal="left" vertical="center"/>
    </xf>
    <xf numFmtId="0" fontId="25" fillId="0" borderId="0" xfId="0" applyFont="1"/>
    <xf numFmtId="0" fontId="24" fillId="0" borderId="0" xfId="0" applyFont="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8" fillId="0" borderId="0" xfId="0" applyFont="1" applyAlignment="1">
      <alignment horizontal="left" vertical="top"/>
    </xf>
    <xf numFmtId="0" fontId="27" fillId="0" borderId="0" xfId="0" applyFont="1" applyAlignment="1">
      <alignment horizontal="left" wrapText="1"/>
    </xf>
    <xf numFmtId="165" fontId="7" fillId="0" borderId="0" xfId="2" quotePrefix="1" applyNumberFormat="1" applyFont="1" applyAlignment="1">
      <alignment horizontal="center"/>
    </xf>
    <xf numFmtId="0" fontId="7" fillId="0" borderId="0" xfId="2" quotePrefix="1" applyFont="1" applyAlignment="1">
      <alignment horizontal="centerContinuous"/>
    </xf>
    <xf numFmtId="9" fontId="16" fillId="0" borderId="12" xfId="4" applyNumberFormat="1" applyFont="1" applyBorder="1" applyAlignment="1">
      <alignment horizontal="center" vertical="top"/>
    </xf>
    <xf numFmtId="0" fontId="16" fillId="0" borderId="3" xfId="4" applyFont="1" applyBorder="1" applyAlignment="1">
      <alignment horizontal="center" vertical="top"/>
    </xf>
    <xf numFmtId="3" fontId="16" fillId="0" borderId="3" xfId="4" applyNumberFormat="1" applyFont="1" applyBorder="1" applyAlignment="1">
      <alignment horizontal="center" vertical="top"/>
    </xf>
    <xf numFmtId="3" fontId="16" fillId="0" borderId="1" xfId="4" applyNumberFormat="1" applyFont="1" applyBorder="1" applyAlignment="1">
      <alignment horizontal="center" vertical="top"/>
    </xf>
    <xf numFmtId="9" fontId="16" fillId="0" borderId="3" xfId="4" applyNumberFormat="1" applyFont="1" applyBorder="1" applyAlignment="1">
      <alignment horizontal="center" vertical="top"/>
    </xf>
    <xf numFmtId="0" fontId="18" fillId="0" borderId="3" xfId="2" applyFont="1" applyBorder="1"/>
    <xf numFmtId="0" fontId="16" fillId="0" borderId="2" xfId="4" applyFont="1" applyBorder="1" applyAlignment="1">
      <alignment horizontal="center"/>
    </xf>
    <xf numFmtId="3" fontId="16" fillId="0" borderId="2" xfId="4" applyNumberFormat="1" applyFont="1" applyBorder="1" applyAlignment="1">
      <alignment horizontal="center"/>
    </xf>
    <xf numFmtId="9" fontId="16" fillId="0" borderId="2" xfId="4" applyNumberFormat="1" applyFont="1" applyBorder="1" applyAlignment="1">
      <alignment horizontal="center"/>
    </xf>
    <xf numFmtId="164" fontId="11" fillId="0" borderId="3" xfId="16" applyNumberFormat="1" applyFont="1" applyBorder="1"/>
    <xf numFmtId="168" fontId="16" fillId="0" borderId="2" xfId="13" applyNumberFormat="1" applyFont="1" applyBorder="1" applyAlignment="1">
      <alignment horizontal="center" vertical="top"/>
    </xf>
    <xf numFmtId="3" fontId="7" fillId="0" borderId="3" xfId="2" applyNumberFormat="1" applyFont="1" applyBorder="1" applyAlignment="1">
      <alignment vertical="center"/>
    </xf>
    <xf numFmtId="0" fontId="7" fillId="0" borderId="2" xfId="2" applyFont="1" applyBorder="1" applyAlignment="1">
      <alignment horizontal="left" vertical="center" wrapText="1"/>
    </xf>
    <xf numFmtId="3" fontId="7" fillId="0" borderId="2" xfId="2" applyNumberFormat="1" applyFont="1" applyBorder="1" applyAlignment="1">
      <alignment vertical="center"/>
    </xf>
    <xf numFmtId="3" fontId="7" fillId="0" borderId="1" xfId="2" applyNumberFormat="1" applyFont="1" applyBorder="1" applyAlignment="1">
      <alignment vertical="center"/>
    </xf>
    <xf numFmtId="0" fontId="7" fillId="0" borderId="0" xfId="2" applyFont="1" applyAlignment="1">
      <alignment vertical="center"/>
    </xf>
    <xf numFmtId="3" fontId="6" fillId="0" borderId="2" xfId="2" applyNumberFormat="1" applyFont="1" applyBorder="1" applyAlignment="1">
      <alignment vertical="top"/>
    </xf>
    <xf numFmtId="3" fontId="6" fillId="0" borderId="1" xfId="2" applyNumberFormat="1" applyFont="1" applyBorder="1" applyAlignment="1">
      <alignment vertical="top"/>
    </xf>
    <xf numFmtId="0" fontId="6" fillId="0" borderId="2" xfId="2" applyFont="1" applyBorder="1" applyAlignment="1">
      <alignment horizontal="left" vertical="top" indent="2"/>
    </xf>
    <xf numFmtId="3" fontId="5" fillId="0" borderId="1" xfId="2" applyNumberFormat="1" applyBorder="1" applyAlignment="1">
      <alignment vertical="top"/>
    </xf>
    <xf numFmtId="0" fontId="5" fillId="0" borderId="0" xfId="2" applyAlignment="1">
      <alignment vertical="top"/>
    </xf>
    <xf numFmtId="0" fontId="7" fillId="0" borderId="2" xfId="2" applyFont="1" applyBorder="1" applyAlignment="1">
      <alignment horizontal="left" vertical="center"/>
    </xf>
    <xf numFmtId="3" fontId="10" fillId="0" borderId="1" xfId="2" applyNumberFormat="1" applyFont="1" applyBorder="1" applyAlignment="1">
      <alignment vertical="center"/>
    </xf>
    <xf numFmtId="0" fontId="5" fillId="0" borderId="0" xfId="2" applyAlignment="1">
      <alignment vertical="center"/>
    </xf>
    <xf numFmtId="0" fontId="12" fillId="0" borderId="2" xfId="15" applyFont="1" applyBorder="1" applyAlignment="1">
      <alignment horizontal="left" vertical="center"/>
    </xf>
    <xf numFmtId="164" fontId="7" fillId="0" borderId="2" xfId="5" applyNumberFormat="1" applyFont="1" applyBorder="1" applyAlignment="1">
      <alignment vertical="center"/>
    </xf>
    <xf numFmtId="164" fontId="7" fillId="0" borderId="2" xfId="15" applyNumberFormat="1" applyFont="1" applyBorder="1" applyAlignment="1">
      <alignment vertical="center"/>
    </xf>
    <xf numFmtId="170" fontId="7" fillId="0" borderId="2" xfId="15" applyNumberFormat="1" applyFont="1" applyBorder="1" applyAlignment="1">
      <alignment vertical="center" wrapText="1"/>
    </xf>
    <xf numFmtId="170" fontId="7" fillId="0" borderId="2" xfId="15" applyNumberFormat="1" applyFont="1" applyBorder="1" applyAlignment="1">
      <alignment vertical="center"/>
    </xf>
    <xf numFmtId="0" fontId="11" fillId="0" borderId="0" xfId="15" applyFont="1" applyAlignment="1">
      <alignment vertical="center"/>
    </xf>
    <xf numFmtId="164" fontId="6" fillId="0" borderId="2" xfId="5" applyNumberFormat="1" applyFont="1" applyBorder="1" applyAlignment="1">
      <alignment vertical="top"/>
    </xf>
    <xf numFmtId="164" fontId="11" fillId="0" borderId="2" xfId="15" applyNumberFormat="1" applyFont="1" applyBorder="1" applyAlignment="1">
      <alignment vertical="top"/>
    </xf>
    <xf numFmtId="170" fontId="6" fillId="0" borderId="2" xfId="15" applyNumberFormat="1" applyFont="1" applyBorder="1" applyAlignment="1">
      <alignment vertical="top" wrapText="1"/>
    </xf>
    <xf numFmtId="170" fontId="11" fillId="0" borderId="2" xfId="15" applyNumberFormat="1" applyFont="1" applyBorder="1" applyAlignment="1">
      <alignment vertical="top"/>
    </xf>
    <xf numFmtId="0" fontId="11" fillId="0" borderId="0" xfId="15" applyFont="1" applyAlignment="1">
      <alignment vertical="top"/>
    </xf>
    <xf numFmtId="0" fontId="11" fillId="0" borderId="2" xfId="15" applyFont="1" applyBorder="1" applyAlignment="1">
      <alignment horizontal="left" vertical="top" indent="2"/>
    </xf>
    <xf numFmtId="164" fontId="6" fillId="0" borderId="3" xfId="5" applyNumberFormat="1" applyFont="1" applyBorder="1" applyAlignment="1">
      <alignment vertical="center"/>
    </xf>
    <xf numFmtId="164" fontId="11" fillId="0" borderId="3" xfId="15" applyNumberFormat="1" applyFont="1" applyBorder="1" applyAlignment="1">
      <alignment vertical="center"/>
    </xf>
    <xf numFmtId="170" fontId="6" fillId="0" borderId="3" xfId="15" applyNumberFormat="1" applyFont="1" applyBorder="1" applyAlignment="1">
      <alignment horizontal="right" vertical="center" wrapText="1"/>
    </xf>
    <xf numFmtId="0" fontId="11" fillId="0" borderId="3" xfId="15" applyFont="1" applyBorder="1" applyAlignment="1">
      <alignment horizontal="left" vertical="center" indent="2"/>
    </xf>
    <xf numFmtId="3" fontId="11" fillId="0" borderId="3" xfId="14" applyNumberFormat="1" applyFont="1" applyBorder="1" applyAlignment="1">
      <alignment horizontal="right" vertical="center"/>
    </xf>
    <xf numFmtId="3" fontId="11" fillId="0" borderId="3" xfId="14" applyNumberFormat="1" applyFont="1" applyBorder="1" applyAlignment="1">
      <alignment vertical="center"/>
    </xf>
    <xf numFmtId="3" fontId="11" fillId="0" borderId="0" xfId="14" applyNumberFormat="1" applyFont="1" applyAlignment="1">
      <alignment horizontal="right" vertical="center"/>
    </xf>
    <xf numFmtId="0" fontId="8" fillId="0" borderId="0" xfId="14" applyAlignment="1">
      <alignment vertical="center"/>
    </xf>
    <xf numFmtId="0" fontId="11" fillId="0" borderId="0" xfId="14" applyFont="1" applyAlignment="1">
      <alignment vertical="center"/>
    </xf>
    <xf numFmtId="3" fontId="11" fillId="0" borderId="2" xfId="14" applyNumberFormat="1" applyFont="1" applyBorder="1" applyAlignment="1">
      <alignment horizontal="right" vertical="top"/>
    </xf>
    <xf numFmtId="3" fontId="11" fillId="0" borderId="2" xfId="14" applyNumberFormat="1" applyFont="1" applyBorder="1" applyAlignment="1">
      <alignment vertical="top"/>
    </xf>
    <xf numFmtId="3" fontId="11" fillId="0" borderId="0" xfId="14" applyNumberFormat="1" applyFont="1" applyAlignment="1">
      <alignment horizontal="right" vertical="top"/>
    </xf>
    <xf numFmtId="0" fontId="8" fillId="0" borderId="0" xfId="14" applyAlignment="1">
      <alignment vertical="top"/>
    </xf>
    <xf numFmtId="0" fontId="11" fillId="0" borderId="0" xfId="14" applyFont="1" applyAlignment="1">
      <alignment vertical="top"/>
    </xf>
    <xf numFmtId="0" fontId="11" fillId="0" borderId="3" xfId="14" applyFont="1" applyBorder="1" applyAlignment="1">
      <alignment horizontal="left" vertical="center" indent="2"/>
    </xf>
    <xf numFmtId="0" fontId="11" fillId="0" borderId="2" xfId="14" applyFont="1" applyBorder="1" applyAlignment="1">
      <alignment horizontal="left" vertical="top" indent="2"/>
    </xf>
    <xf numFmtId="164" fontId="6" fillId="0" borderId="10" xfId="5" applyNumberFormat="1" applyFont="1" applyBorder="1" applyAlignment="1">
      <alignment vertical="top"/>
    </xf>
    <xf numFmtId="164" fontId="6" fillId="0" borderId="6" xfId="5" applyNumberFormat="1" applyFont="1" applyBorder="1" applyAlignment="1">
      <alignment vertical="top"/>
    </xf>
    <xf numFmtId="164" fontId="6" fillId="0" borderId="10" xfId="5" quotePrefix="1" applyNumberFormat="1" applyFont="1" applyBorder="1" applyAlignment="1">
      <alignment horizontal="right" vertical="top"/>
    </xf>
    <xf numFmtId="164" fontId="6" fillId="0" borderId="11" xfId="5" quotePrefix="1" applyNumberFormat="1" applyFont="1" applyBorder="1" applyAlignment="1">
      <alignment horizontal="right" vertical="top"/>
    </xf>
    <xf numFmtId="0" fontId="6" fillId="0" borderId="0" xfId="5" applyFont="1" applyAlignment="1">
      <alignment horizontal="right" vertical="top"/>
    </xf>
    <xf numFmtId="0" fontId="6" fillId="0" borderId="0" xfId="5" applyFont="1" applyAlignment="1">
      <alignment vertical="top"/>
    </xf>
    <xf numFmtId="164" fontId="6" fillId="0" borderId="1" xfId="5" applyNumberFormat="1" applyFont="1" applyBorder="1" applyAlignment="1">
      <alignment vertical="center"/>
    </xf>
    <xf numFmtId="164" fontId="6" fillId="0" borderId="0" xfId="5" quotePrefix="1" applyNumberFormat="1" applyFont="1" applyAlignment="1">
      <alignment horizontal="right" vertical="center"/>
    </xf>
    <xf numFmtId="164" fontId="6" fillId="0" borderId="12" xfId="5" quotePrefix="1" applyNumberFormat="1" applyFont="1" applyBorder="1" applyAlignment="1">
      <alignment horizontal="right" vertical="center"/>
    </xf>
    <xf numFmtId="164" fontId="6" fillId="0" borderId="0" xfId="5" applyNumberFormat="1" applyFont="1" applyAlignment="1">
      <alignment vertical="center"/>
    </xf>
    <xf numFmtId="0" fontId="6" fillId="0" borderId="0" xfId="5" applyFont="1" applyAlignment="1">
      <alignment vertical="center"/>
    </xf>
    <xf numFmtId="0" fontId="6" fillId="0" borderId="0" xfId="5" applyFont="1" applyAlignment="1">
      <alignment horizontal="left" vertical="center"/>
    </xf>
    <xf numFmtId="0" fontId="6" fillId="0" borderId="3" xfId="5" applyFont="1" applyBorder="1" applyAlignment="1">
      <alignment horizontal="left" vertical="center" indent="2"/>
    </xf>
    <xf numFmtId="0" fontId="6" fillId="0" borderId="2" xfId="5" applyFont="1" applyBorder="1" applyAlignment="1">
      <alignment horizontal="left" vertical="top" indent="2"/>
    </xf>
    <xf numFmtId="164" fontId="6" fillId="0" borderId="2" xfId="15" applyNumberFormat="1" applyFont="1" applyBorder="1" applyAlignment="1">
      <alignment vertical="top"/>
    </xf>
    <xf numFmtId="0" fontId="11" fillId="0" borderId="0" xfId="15" applyFont="1" applyAlignment="1">
      <alignment horizontal="left" vertical="top"/>
    </xf>
    <xf numFmtId="164" fontId="6" fillId="0" borderId="3" xfId="15" applyNumberFormat="1" applyFont="1" applyBorder="1" applyAlignment="1">
      <alignment vertical="center"/>
    </xf>
    <xf numFmtId="0" fontId="13" fillId="0" borderId="2" xfId="2" applyFont="1" applyBorder="1" applyAlignment="1">
      <alignment horizontal="left" vertical="center"/>
    </xf>
    <xf numFmtId="37" fontId="7" fillId="0" borderId="2" xfId="2" applyNumberFormat="1" applyFont="1" applyBorder="1" applyAlignment="1">
      <alignment vertical="center"/>
    </xf>
    <xf numFmtId="37" fontId="7" fillId="0" borderId="2" xfId="2" applyNumberFormat="1" applyFont="1" applyBorder="1" applyAlignment="1">
      <alignment horizontal="right" vertical="center"/>
    </xf>
    <xf numFmtId="0" fontId="6" fillId="0" borderId="3" xfId="13" quotePrefix="1" applyFont="1" applyBorder="1" applyAlignment="1">
      <alignment horizontal="center"/>
    </xf>
    <xf numFmtId="0" fontId="6" fillId="0" borderId="3" xfId="13" quotePrefix="1" applyFont="1" applyBorder="1" applyAlignment="1">
      <alignment horizontal="center" vertical="top"/>
    </xf>
    <xf numFmtId="0" fontId="6" fillId="0" borderId="2" xfId="13" applyFont="1" applyBorder="1" applyAlignment="1">
      <alignment horizontal="center" vertical="top"/>
    </xf>
    <xf numFmtId="0" fontId="22" fillId="0" borderId="3" xfId="13" applyFont="1" applyBorder="1" applyAlignment="1">
      <alignment horizontal="center"/>
    </xf>
    <xf numFmtId="0" fontId="22" fillId="0" borderId="3" xfId="13" quotePrefix="1" applyFont="1" applyBorder="1" applyAlignment="1">
      <alignment horizontal="center"/>
    </xf>
    <xf numFmtId="168" fontId="22" fillId="0" borderId="3" xfId="13" quotePrefix="1" applyNumberFormat="1" applyFont="1" applyBorder="1" applyAlignment="1">
      <alignment horizontal="center"/>
    </xf>
    <xf numFmtId="0" fontId="22" fillId="0" borderId="3" xfId="13" applyFont="1" applyBorder="1" applyAlignment="1">
      <alignment horizontal="center" vertical="top"/>
    </xf>
    <xf numFmtId="0" fontId="22" fillId="0" borderId="3" xfId="13" quotePrefix="1" applyFont="1" applyBorder="1" applyAlignment="1">
      <alignment horizontal="center" vertical="top"/>
    </xf>
    <xf numFmtId="168" fontId="22" fillId="0" borderId="3" xfId="13" quotePrefix="1" applyNumberFormat="1" applyFont="1" applyBorder="1" applyAlignment="1">
      <alignment horizontal="center" vertical="top"/>
    </xf>
    <xf numFmtId="0" fontId="22" fillId="0" borderId="2" xfId="13" applyFont="1" applyBorder="1" applyAlignment="1">
      <alignment horizontal="center" vertical="top"/>
    </xf>
    <xf numFmtId="0" fontId="22" fillId="0" borderId="2" xfId="13" quotePrefix="1" applyFont="1" applyBorder="1" applyAlignment="1">
      <alignment horizontal="center" vertical="top"/>
    </xf>
    <xf numFmtId="168" fontId="22" fillId="0" borderId="2" xfId="13" quotePrefix="1" applyNumberFormat="1" applyFont="1" applyBorder="1" applyAlignment="1">
      <alignment horizontal="center" vertical="top"/>
    </xf>
    <xf numFmtId="0" fontId="6" fillId="0" borderId="0" xfId="13" applyFont="1" applyAlignment="1">
      <alignment horizontal="left"/>
    </xf>
    <xf numFmtId="0" fontId="6" fillId="0" borderId="0" xfId="13" applyFont="1"/>
    <xf numFmtId="0" fontId="22" fillId="0" borderId="12" xfId="13" quotePrefix="1" applyFont="1" applyBorder="1" applyAlignment="1">
      <alignment horizontal="center"/>
    </xf>
    <xf numFmtId="0" fontId="22" fillId="0" borderId="11" xfId="13" quotePrefix="1" applyFont="1" applyBorder="1" applyAlignment="1">
      <alignment horizontal="center" vertical="top"/>
    </xf>
    <xf numFmtId="0" fontId="22" fillId="0" borderId="4" xfId="13" applyFont="1" applyBorder="1" applyAlignment="1">
      <alignment horizontal="center" vertical="center" wrapText="1"/>
    </xf>
  </cellXfs>
  <cellStyles count="17">
    <cellStyle name="Normal" xfId="0" builtinId="0"/>
    <cellStyle name="Normal 2" xfId="1" xr:uid="{00000000-0005-0000-0000-000001000000}"/>
    <cellStyle name="Normal 2 2" xfId="5" xr:uid="{00000000-0005-0000-0000-000002000000}"/>
    <cellStyle name="Normal 2 3" xfId="7" xr:uid="{00000000-0005-0000-0000-000003000000}"/>
    <cellStyle name="Normal 2 3 2" xfId="11" xr:uid="{00000000-0005-0000-0000-000004000000}"/>
    <cellStyle name="Normal 2 4" xfId="9" xr:uid="{00000000-0005-0000-0000-000005000000}"/>
    <cellStyle name="Normal 2 4 2" xfId="13" xr:uid="{00000000-0005-0000-0000-000006000000}"/>
    <cellStyle name="Normal 2 5" xfId="12" xr:uid="{00000000-0005-0000-0000-000007000000}"/>
    <cellStyle name="Normal 2 5 2" xfId="16" xr:uid="{00000000-0005-0000-0000-000008000000}"/>
    <cellStyle name="Normal 2 6" xfId="15" xr:uid="{00000000-0005-0000-0000-000009000000}"/>
    <cellStyle name="Normal 3" xfId="3" xr:uid="{00000000-0005-0000-0000-00000A000000}"/>
    <cellStyle name="Normal 4" xfId="2" xr:uid="{00000000-0005-0000-0000-00000B000000}"/>
    <cellStyle name="Normal 4 2" xfId="14" xr:uid="{00000000-0005-0000-0000-00000C000000}"/>
    <cellStyle name="Normal 5" xfId="4" xr:uid="{00000000-0005-0000-0000-00000D000000}"/>
    <cellStyle name="Normal 6" xfId="6" xr:uid="{00000000-0005-0000-0000-00000E000000}"/>
    <cellStyle name="Normal 6 2" xfId="10" xr:uid="{00000000-0005-0000-0000-00000F000000}"/>
    <cellStyle name="Normal 7" xfId="8" xr:uid="{00000000-0005-0000-0000-000010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zoomScale="90" zoomScaleNormal="90" workbookViewId="0">
      <pane xSplit="2" ySplit="8" topLeftCell="C9" activePane="bottomRight" state="frozen"/>
      <selection pane="topRight" activeCell="C1" sqref="C1"/>
      <selection pane="bottomLeft" activeCell="A9" sqref="A9"/>
      <selection pane="bottomRight" activeCell="C9" sqref="C9"/>
    </sheetView>
  </sheetViews>
  <sheetFormatPr defaultRowHeight="12.75"/>
  <cols>
    <col min="1" max="1" width="11.1640625" customWidth="1"/>
    <col min="2" max="2" width="102.83203125" customWidth="1"/>
  </cols>
  <sheetData>
    <row r="1" spans="1:2" ht="18.75">
      <c r="A1" s="389" t="s">
        <v>521</v>
      </c>
      <c r="B1" s="388"/>
    </row>
    <row r="2" spans="1:2" ht="15">
      <c r="A2" s="388"/>
      <c r="B2" s="388"/>
    </row>
    <row r="3" spans="1:2" ht="42.75" customHeight="1">
      <c r="A3" s="388"/>
      <c r="B3" s="391" t="s">
        <v>516</v>
      </c>
    </row>
    <row r="4" spans="1:2" ht="36" customHeight="1">
      <c r="A4" s="388"/>
      <c r="B4" s="391" t="s">
        <v>519</v>
      </c>
    </row>
    <row r="5" spans="1:2" ht="79.900000000000006" customHeight="1">
      <c r="A5" s="388"/>
      <c r="B5" s="391" t="s">
        <v>518</v>
      </c>
    </row>
    <row r="6" spans="1:2" ht="15">
      <c r="A6" s="388"/>
      <c r="B6" s="388"/>
    </row>
    <row r="7" spans="1:2" ht="15.75">
      <c r="A7" s="390" t="s">
        <v>517</v>
      </c>
      <c r="B7" s="388"/>
    </row>
    <row r="8" spans="1:2" ht="15">
      <c r="A8" s="388"/>
      <c r="B8" s="388"/>
    </row>
    <row r="9" spans="1:2" ht="15">
      <c r="A9" s="385" t="s">
        <v>493</v>
      </c>
      <c r="B9" s="386" t="s">
        <v>522</v>
      </c>
    </row>
    <row r="10" spans="1:2" ht="15">
      <c r="A10" s="385" t="s">
        <v>494</v>
      </c>
      <c r="B10" s="386" t="s">
        <v>523</v>
      </c>
    </row>
    <row r="11" spans="1:2" ht="15">
      <c r="A11" s="385" t="s">
        <v>495</v>
      </c>
      <c r="B11" s="386" t="s">
        <v>534</v>
      </c>
    </row>
    <row r="12" spans="1:2" ht="15">
      <c r="A12" s="385" t="s">
        <v>496</v>
      </c>
      <c r="B12" s="386" t="s">
        <v>524</v>
      </c>
    </row>
    <row r="13" spans="1:2" ht="15">
      <c r="A13" s="385" t="s">
        <v>497</v>
      </c>
      <c r="B13" s="386" t="s">
        <v>535</v>
      </c>
    </row>
    <row r="14" spans="1:2" ht="15">
      <c r="A14" s="385" t="s">
        <v>498</v>
      </c>
      <c r="B14" s="386" t="s">
        <v>536</v>
      </c>
    </row>
    <row r="15" spans="1:2" ht="15">
      <c r="A15" s="385" t="s">
        <v>499</v>
      </c>
      <c r="B15" s="386" t="s">
        <v>525</v>
      </c>
    </row>
    <row r="16" spans="1:2" ht="15">
      <c r="A16" s="385" t="s">
        <v>500</v>
      </c>
      <c r="B16" s="386" t="s">
        <v>526</v>
      </c>
    </row>
    <row r="17" spans="1:2" ht="15">
      <c r="A17" s="385" t="s">
        <v>501</v>
      </c>
      <c r="B17" s="386" t="s">
        <v>537</v>
      </c>
    </row>
    <row r="18" spans="1:2" ht="15">
      <c r="A18" s="385" t="s">
        <v>502</v>
      </c>
      <c r="B18" s="386" t="s">
        <v>527</v>
      </c>
    </row>
    <row r="19" spans="1:2" ht="15">
      <c r="A19" s="385" t="s">
        <v>503</v>
      </c>
      <c r="B19" s="386" t="s">
        <v>528</v>
      </c>
    </row>
    <row r="20" spans="1:2" ht="15">
      <c r="A20" s="385" t="s">
        <v>504</v>
      </c>
      <c r="B20" s="386" t="s">
        <v>538</v>
      </c>
    </row>
    <row r="21" spans="1:2" ht="15">
      <c r="A21" s="385" t="s">
        <v>505</v>
      </c>
      <c r="B21" s="386" t="s">
        <v>539</v>
      </c>
    </row>
    <row r="22" spans="1:2" ht="15">
      <c r="A22" s="385" t="s">
        <v>506</v>
      </c>
      <c r="B22" s="386" t="s">
        <v>529</v>
      </c>
    </row>
    <row r="23" spans="1:2" ht="15">
      <c r="A23" s="385" t="s">
        <v>507</v>
      </c>
      <c r="B23" s="386" t="s">
        <v>543</v>
      </c>
    </row>
    <row r="24" spans="1:2" ht="15">
      <c r="A24" s="385" t="s">
        <v>508</v>
      </c>
      <c r="B24" s="386" t="s">
        <v>540</v>
      </c>
    </row>
    <row r="25" spans="1:2" ht="15">
      <c r="A25" s="385" t="s">
        <v>509</v>
      </c>
      <c r="B25" s="386" t="s">
        <v>541</v>
      </c>
    </row>
    <row r="26" spans="1:2" ht="15">
      <c r="A26" s="385" t="s">
        <v>435</v>
      </c>
      <c r="B26" s="386" t="s">
        <v>542</v>
      </c>
    </row>
    <row r="27" spans="1:2" ht="15">
      <c r="A27" s="385" t="s">
        <v>510</v>
      </c>
      <c r="B27" s="386" t="s">
        <v>530</v>
      </c>
    </row>
    <row r="28" spans="1:2" ht="15">
      <c r="A28" s="385" t="s">
        <v>511</v>
      </c>
      <c r="B28" s="386" t="s">
        <v>531</v>
      </c>
    </row>
    <row r="29" spans="1:2" ht="15">
      <c r="A29" s="385" t="s">
        <v>512</v>
      </c>
      <c r="B29" s="386" t="s">
        <v>544</v>
      </c>
    </row>
    <row r="30" spans="1:2" ht="15">
      <c r="A30" s="385" t="s">
        <v>513</v>
      </c>
      <c r="B30" s="386" t="s">
        <v>545</v>
      </c>
    </row>
    <row r="31" spans="1:2" ht="15">
      <c r="A31" s="385" t="s">
        <v>514</v>
      </c>
      <c r="B31" s="386" t="s">
        <v>532</v>
      </c>
    </row>
    <row r="32" spans="1:2" ht="15">
      <c r="A32" s="385" t="s">
        <v>515</v>
      </c>
      <c r="B32" s="386" t="s">
        <v>533</v>
      </c>
    </row>
    <row r="37" spans="1:1">
      <c r="A37" s="387"/>
    </row>
    <row r="39" spans="1:1">
      <c r="A39" s="387"/>
    </row>
  </sheetData>
  <pageMargins left="0.7" right="0.45" top="0.99" bottom="0.75" header="0.3" footer="0.3"/>
  <pageSetup scale="90" orientation="portrait" verticalDpi="597" r:id="rId1"/>
  <headerFooter differentFirst="1">
    <oddFooter>&amp;C&amp;P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27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0.83203125" defaultRowHeight="11.25"/>
  <cols>
    <col min="1" max="1" width="30.83203125" style="8" customWidth="1"/>
    <col min="2" max="2" width="7.83203125" style="1" customWidth="1"/>
    <col min="3" max="3" width="7.5" style="1" customWidth="1"/>
    <col min="4" max="4" width="7.1640625" style="1" customWidth="1"/>
    <col min="5" max="6" width="7" style="1" customWidth="1"/>
    <col min="7" max="7" width="9" style="1" customWidth="1"/>
    <col min="8" max="8" width="8.1640625" style="1" customWidth="1"/>
    <col min="9" max="9" width="6.83203125" style="1" customWidth="1"/>
    <col min="10" max="10" width="8" style="1" customWidth="1"/>
    <col min="11" max="11" width="7.33203125" style="1" customWidth="1"/>
    <col min="12" max="16384" width="10.83203125" style="1"/>
  </cols>
  <sheetData>
    <row r="1" spans="1:20">
      <c r="A1" s="27" t="s">
        <v>61</v>
      </c>
      <c r="B1" s="25"/>
      <c r="C1" s="25"/>
      <c r="D1" s="25"/>
      <c r="E1" s="25"/>
      <c r="F1" s="25"/>
      <c r="G1" s="25"/>
      <c r="H1" s="27"/>
      <c r="I1" s="25"/>
      <c r="J1" s="25"/>
      <c r="K1" s="25"/>
    </row>
    <row r="2" spans="1:20" ht="13.5" customHeight="1">
      <c r="A2" s="27" t="s">
        <v>21</v>
      </c>
      <c r="B2" s="25"/>
      <c r="C2" s="25"/>
      <c r="D2" s="25"/>
      <c r="E2" s="25"/>
      <c r="F2" s="25"/>
      <c r="G2" s="25"/>
      <c r="H2" s="25"/>
      <c r="I2" s="25"/>
      <c r="J2" s="25"/>
      <c r="K2" s="25"/>
    </row>
    <row r="3" spans="1:20">
      <c r="A3" s="27" t="s">
        <v>60</v>
      </c>
      <c r="B3" s="25"/>
      <c r="C3" s="25"/>
      <c r="D3" s="25"/>
      <c r="E3" s="25"/>
      <c r="F3" s="25"/>
      <c r="G3" s="25"/>
      <c r="H3" s="25"/>
      <c r="I3" s="25"/>
      <c r="J3" s="25"/>
      <c r="K3" s="25"/>
    </row>
    <row r="4" spans="1:20">
      <c r="A4" s="393" t="s">
        <v>546</v>
      </c>
      <c r="B4" s="25"/>
      <c r="C4" s="25"/>
      <c r="D4" s="25"/>
      <c r="E4" s="25"/>
      <c r="F4" s="25"/>
      <c r="G4" s="25"/>
      <c r="H4" s="25"/>
      <c r="I4" s="25"/>
      <c r="J4" s="25"/>
      <c r="K4" s="25"/>
      <c r="N4" s="3"/>
    </row>
    <row r="5" spans="1:20" s="70" customFormat="1" ht="11.1" customHeight="1"/>
    <row r="6" spans="1:20" s="107" customFormat="1" ht="22.5" customHeight="1">
      <c r="A6" s="99" t="s">
        <v>47</v>
      </c>
      <c r="B6" s="87" t="s">
        <v>46</v>
      </c>
      <c r="C6" s="87" t="s">
        <v>45</v>
      </c>
      <c r="D6" s="87" t="s">
        <v>118</v>
      </c>
      <c r="E6" s="87" t="s">
        <v>107</v>
      </c>
      <c r="F6" s="87" t="s">
        <v>44</v>
      </c>
      <c r="G6" s="87" t="s">
        <v>43</v>
      </c>
      <c r="H6" s="87" t="s">
        <v>108</v>
      </c>
      <c r="I6" s="87" t="s">
        <v>109</v>
      </c>
      <c r="J6" s="87" t="s">
        <v>42</v>
      </c>
      <c r="K6" s="87" t="s">
        <v>59</v>
      </c>
    </row>
    <row r="7" spans="1:20">
      <c r="A7" s="45" t="s">
        <v>19</v>
      </c>
      <c r="B7" s="106">
        <f t="shared" ref="B7:K7" si="0">(B9+B16+B34+B38)</f>
        <v>314122</v>
      </c>
      <c r="C7" s="106">
        <f t="shared" si="0"/>
        <v>4050</v>
      </c>
      <c r="D7" s="106">
        <f t="shared" si="0"/>
        <v>22729</v>
      </c>
      <c r="E7" s="106">
        <f t="shared" si="0"/>
        <v>52261</v>
      </c>
      <c r="F7" s="106">
        <f t="shared" si="0"/>
        <v>43687</v>
      </c>
      <c r="G7" s="106">
        <f t="shared" si="0"/>
        <v>32389</v>
      </c>
      <c r="H7" s="106">
        <f t="shared" si="0"/>
        <v>48297</v>
      </c>
      <c r="I7" s="106">
        <f t="shared" si="0"/>
        <v>39947</v>
      </c>
      <c r="J7" s="106">
        <f t="shared" si="0"/>
        <v>44504</v>
      </c>
      <c r="K7" s="83">
        <f t="shared" si="0"/>
        <v>26258</v>
      </c>
      <c r="L7" s="7"/>
      <c r="M7" s="7"/>
      <c r="N7" s="7"/>
      <c r="O7" s="7"/>
      <c r="P7" s="7"/>
      <c r="Q7" s="7"/>
      <c r="R7" s="7"/>
      <c r="S7" s="7"/>
      <c r="T7" s="7"/>
    </row>
    <row r="8" spans="1:20">
      <c r="A8" s="45" t="s">
        <v>58</v>
      </c>
      <c r="B8" s="83"/>
      <c r="C8" s="83"/>
      <c r="D8" s="83"/>
      <c r="E8" s="83"/>
      <c r="F8" s="83"/>
      <c r="G8" s="83"/>
      <c r="H8" s="83"/>
      <c r="I8" s="83"/>
      <c r="J8" s="83"/>
      <c r="K8" s="83"/>
      <c r="L8" s="7"/>
      <c r="M8" s="7"/>
      <c r="N8" s="7"/>
      <c r="O8" s="7"/>
      <c r="P8" s="7"/>
      <c r="Q8" s="7"/>
      <c r="R8" s="7"/>
      <c r="S8" s="7"/>
      <c r="T8" s="7"/>
    </row>
    <row r="9" spans="1:20">
      <c r="A9" s="150" t="s">
        <v>207</v>
      </c>
      <c r="B9" s="83">
        <f t="shared" ref="B9:K9" si="1">SUM(B10:B15)</f>
        <v>54117</v>
      </c>
      <c r="C9" s="83">
        <f t="shared" si="1"/>
        <v>311</v>
      </c>
      <c r="D9" s="83">
        <f t="shared" si="1"/>
        <v>4385</v>
      </c>
      <c r="E9" s="83">
        <f t="shared" si="1"/>
        <v>10648</v>
      </c>
      <c r="F9" s="83">
        <f t="shared" si="1"/>
        <v>8843</v>
      </c>
      <c r="G9" s="83">
        <f t="shared" si="1"/>
        <v>4996</v>
      </c>
      <c r="H9" s="83">
        <f t="shared" si="1"/>
        <v>7448</v>
      </c>
      <c r="I9" s="83">
        <f t="shared" si="1"/>
        <v>6871</v>
      </c>
      <c r="J9" s="83">
        <f t="shared" si="1"/>
        <v>8501</v>
      </c>
      <c r="K9" s="83">
        <f t="shared" si="1"/>
        <v>2114</v>
      </c>
      <c r="L9" s="7"/>
      <c r="M9" s="7"/>
      <c r="N9" s="7"/>
      <c r="O9" s="7"/>
      <c r="P9" s="7"/>
      <c r="Q9" s="7"/>
      <c r="R9" s="7"/>
      <c r="S9" s="7"/>
      <c r="T9" s="7"/>
    </row>
    <row r="10" spans="1:20">
      <c r="A10" s="152" t="s">
        <v>209</v>
      </c>
      <c r="B10" s="82">
        <f t="shared" ref="B10:B15" si="2">SUM(C10:K10)</f>
        <v>52089</v>
      </c>
      <c r="C10" s="79">
        <v>305</v>
      </c>
      <c r="D10" s="79">
        <v>4264</v>
      </c>
      <c r="E10" s="79">
        <v>10283</v>
      </c>
      <c r="F10" s="79">
        <v>8585</v>
      </c>
      <c r="G10" s="79">
        <v>4753</v>
      </c>
      <c r="H10" s="79">
        <v>7150</v>
      </c>
      <c r="I10" s="79">
        <v>6636</v>
      </c>
      <c r="J10" s="79">
        <v>8056</v>
      </c>
      <c r="K10" s="79">
        <v>2057</v>
      </c>
      <c r="L10" s="7"/>
      <c r="M10" s="7"/>
      <c r="N10" s="7"/>
      <c r="O10" s="7"/>
      <c r="P10" s="7"/>
      <c r="Q10" s="7"/>
      <c r="R10" s="7"/>
      <c r="S10" s="7"/>
      <c r="T10" s="7"/>
    </row>
    <row r="11" spans="1:20">
      <c r="A11" s="152" t="s">
        <v>210</v>
      </c>
      <c r="B11" s="82">
        <f t="shared" si="2"/>
        <v>1008</v>
      </c>
      <c r="C11" s="79">
        <v>3</v>
      </c>
      <c r="D11" s="79">
        <v>62</v>
      </c>
      <c r="E11" s="79">
        <v>205</v>
      </c>
      <c r="F11" s="79">
        <v>130</v>
      </c>
      <c r="G11" s="79">
        <v>121</v>
      </c>
      <c r="H11" s="79">
        <v>121</v>
      </c>
      <c r="I11" s="79">
        <v>115</v>
      </c>
      <c r="J11" s="79">
        <v>237</v>
      </c>
      <c r="K11" s="79">
        <v>14</v>
      </c>
      <c r="L11" s="7"/>
      <c r="M11" s="7"/>
      <c r="N11" s="7"/>
      <c r="O11" s="7"/>
      <c r="P11" s="7"/>
      <c r="Q11" s="7"/>
      <c r="R11" s="7"/>
      <c r="S11" s="7"/>
      <c r="T11" s="7"/>
    </row>
    <row r="12" spans="1:20">
      <c r="A12" s="152" t="s">
        <v>211</v>
      </c>
      <c r="B12" s="82">
        <f t="shared" si="2"/>
        <v>12</v>
      </c>
      <c r="C12" s="79">
        <v>0</v>
      </c>
      <c r="D12" s="79">
        <v>4</v>
      </c>
      <c r="E12" s="79">
        <v>0</v>
      </c>
      <c r="F12" s="79">
        <v>5</v>
      </c>
      <c r="G12" s="79">
        <v>0</v>
      </c>
      <c r="H12" s="79">
        <v>2</v>
      </c>
      <c r="I12" s="79">
        <v>1</v>
      </c>
      <c r="J12" s="79">
        <v>0</v>
      </c>
      <c r="K12" s="79">
        <v>0</v>
      </c>
      <c r="L12" s="7"/>
      <c r="M12" s="7"/>
      <c r="N12" s="7"/>
      <c r="O12" s="7"/>
      <c r="P12" s="7"/>
      <c r="Q12" s="7"/>
      <c r="R12" s="7"/>
      <c r="S12" s="7"/>
      <c r="T12" s="7"/>
    </row>
    <row r="13" spans="1:20">
      <c r="A13" s="152" t="s">
        <v>212</v>
      </c>
      <c r="B13" s="82">
        <f t="shared" si="2"/>
        <v>960</v>
      </c>
      <c r="C13" s="79">
        <v>3</v>
      </c>
      <c r="D13" s="79">
        <v>53</v>
      </c>
      <c r="E13" s="79">
        <v>155</v>
      </c>
      <c r="F13" s="79">
        <v>119</v>
      </c>
      <c r="G13" s="79">
        <v>113</v>
      </c>
      <c r="H13" s="79">
        <v>167</v>
      </c>
      <c r="I13" s="79">
        <v>113</v>
      </c>
      <c r="J13" s="79">
        <v>198</v>
      </c>
      <c r="K13" s="79">
        <v>39</v>
      </c>
      <c r="L13" s="7"/>
      <c r="M13" s="7"/>
      <c r="N13" s="7"/>
      <c r="O13" s="7"/>
      <c r="P13" s="7"/>
      <c r="Q13" s="7"/>
      <c r="R13" s="7"/>
      <c r="S13" s="7"/>
      <c r="T13" s="7"/>
    </row>
    <row r="14" spans="1:20" ht="21" customHeight="1">
      <c r="A14" s="153" t="s">
        <v>238</v>
      </c>
      <c r="B14" s="82">
        <f t="shared" si="2"/>
        <v>42</v>
      </c>
      <c r="C14" s="79">
        <v>0</v>
      </c>
      <c r="D14" s="79">
        <v>1</v>
      </c>
      <c r="E14" s="79">
        <v>5</v>
      </c>
      <c r="F14" s="79">
        <v>4</v>
      </c>
      <c r="G14" s="79">
        <v>7</v>
      </c>
      <c r="H14" s="79">
        <v>8</v>
      </c>
      <c r="I14" s="79">
        <v>4</v>
      </c>
      <c r="J14" s="79">
        <v>10</v>
      </c>
      <c r="K14" s="79">
        <v>3</v>
      </c>
      <c r="L14" s="7"/>
      <c r="M14" s="7"/>
      <c r="N14" s="7"/>
      <c r="O14" s="7"/>
      <c r="P14" s="7"/>
      <c r="Q14" s="7"/>
      <c r="R14" s="7"/>
      <c r="S14" s="7"/>
      <c r="T14" s="7"/>
    </row>
    <row r="15" spans="1:20">
      <c r="A15" s="152" t="s">
        <v>214</v>
      </c>
      <c r="B15" s="82">
        <f t="shared" si="2"/>
        <v>6</v>
      </c>
      <c r="C15" s="79">
        <v>0</v>
      </c>
      <c r="D15" s="79">
        <v>1</v>
      </c>
      <c r="E15" s="79">
        <v>0</v>
      </c>
      <c r="F15" s="79">
        <v>0</v>
      </c>
      <c r="G15" s="79">
        <v>2</v>
      </c>
      <c r="H15" s="79">
        <v>0</v>
      </c>
      <c r="I15" s="79">
        <v>2</v>
      </c>
      <c r="J15" s="79">
        <v>0</v>
      </c>
      <c r="K15" s="79">
        <v>1</v>
      </c>
      <c r="L15" s="7"/>
      <c r="M15" s="7"/>
      <c r="N15" s="7"/>
      <c r="O15" s="7"/>
      <c r="P15" s="7"/>
      <c r="Q15" s="7"/>
      <c r="R15" s="7"/>
      <c r="S15" s="7"/>
      <c r="T15" s="7"/>
    </row>
    <row r="16" spans="1:20">
      <c r="A16" s="150" t="s">
        <v>247</v>
      </c>
      <c r="B16" s="83">
        <f t="shared" ref="B16" si="3">SUM(B17:B33)</f>
        <v>108965</v>
      </c>
      <c r="C16" s="83">
        <f t="shared" ref="C16:K16" si="4">SUM(C17:C33)</f>
        <v>1561</v>
      </c>
      <c r="D16" s="83">
        <f t="shared" si="4"/>
        <v>7134</v>
      </c>
      <c r="E16" s="83">
        <f t="shared" si="4"/>
        <v>16527</v>
      </c>
      <c r="F16" s="83">
        <f t="shared" si="4"/>
        <v>15251</v>
      </c>
      <c r="G16" s="83">
        <f t="shared" si="4"/>
        <v>10810</v>
      </c>
      <c r="H16" s="83">
        <f t="shared" si="4"/>
        <v>14640</v>
      </c>
      <c r="I16" s="83">
        <f t="shared" si="4"/>
        <v>12639</v>
      </c>
      <c r="J16" s="83">
        <f t="shared" si="4"/>
        <v>14942</v>
      </c>
      <c r="K16" s="83">
        <f t="shared" si="4"/>
        <v>15461</v>
      </c>
      <c r="L16" s="7"/>
      <c r="M16" s="7"/>
      <c r="N16" s="7"/>
      <c r="O16" s="7"/>
      <c r="P16" s="7"/>
      <c r="Q16" s="7"/>
      <c r="R16" s="7"/>
      <c r="S16" s="7"/>
      <c r="T16" s="7"/>
    </row>
    <row r="17" spans="1:20">
      <c r="A17" s="153" t="s">
        <v>215</v>
      </c>
      <c r="B17" s="82">
        <f t="shared" ref="B17:B33" si="5">SUM(C17:K17)</f>
        <v>92938</v>
      </c>
      <c r="C17" s="79">
        <v>1309</v>
      </c>
      <c r="D17" s="79">
        <v>5935</v>
      </c>
      <c r="E17" s="79">
        <v>13483</v>
      </c>
      <c r="F17" s="79">
        <v>13557</v>
      </c>
      <c r="G17" s="79">
        <v>9093</v>
      </c>
      <c r="H17" s="79">
        <v>11927</v>
      </c>
      <c r="I17" s="79">
        <v>10592</v>
      </c>
      <c r="J17" s="79">
        <v>12012</v>
      </c>
      <c r="K17" s="79">
        <v>15030</v>
      </c>
      <c r="L17" s="7"/>
      <c r="M17" s="7"/>
      <c r="N17" s="7"/>
      <c r="O17" s="7"/>
      <c r="P17" s="7"/>
      <c r="Q17" s="7"/>
      <c r="R17" s="7"/>
      <c r="S17" s="7"/>
      <c r="T17" s="7"/>
    </row>
    <row r="18" spans="1:20">
      <c r="A18" s="153" t="s">
        <v>216</v>
      </c>
      <c r="B18" s="82">
        <f t="shared" si="5"/>
        <v>1220</v>
      </c>
      <c r="C18" s="79">
        <v>31</v>
      </c>
      <c r="D18" s="79">
        <v>87</v>
      </c>
      <c r="E18" s="79">
        <v>231</v>
      </c>
      <c r="F18" s="79">
        <v>179</v>
      </c>
      <c r="G18" s="79">
        <v>164</v>
      </c>
      <c r="H18" s="79">
        <v>148</v>
      </c>
      <c r="I18" s="79">
        <v>133</v>
      </c>
      <c r="J18" s="79">
        <v>221</v>
      </c>
      <c r="K18" s="79">
        <v>26</v>
      </c>
      <c r="L18" s="7"/>
      <c r="M18" s="7"/>
      <c r="N18" s="7"/>
      <c r="O18" s="7"/>
      <c r="P18" s="7"/>
      <c r="Q18" s="7"/>
      <c r="R18" s="7"/>
      <c r="S18" s="7"/>
      <c r="T18" s="7"/>
    </row>
    <row r="19" spans="1:20" ht="21" customHeight="1">
      <c r="A19" s="153" t="s">
        <v>229</v>
      </c>
      <c r="B19" s="82">
        <f t="shared" si="5"/>
        <v>2119</v>
      </c>
      <c r="C19" s="79">
        <v>32</v>
      </c>
      <c r="D19" s="79">
        <v>147</v>
      </c>
      <c r="E19" s="79">
        <v>448</v>
      </c>
      <c r="F19" s="79">
        <v>295</v>
      </c>
      <c r="G19" s="79">
        <v>284</v>
      </c>
      <c r="H19" s="79">
        <v>246</v>
      </c>
      <c r="I19" s="79">
        <v>228</v>
      </c>
      <c r="J19" s="79">
        <v>401</v>
      </c>
      <c r="K19" s="79">
        <v>38</v>
      </c>
      <c r="L19" s="7"/>
      <c r="M19" s="7"/>
      <c r="N19" s="7"/>
      <c r="O19" s="7"/>
      <c r="P19" s="7"/>
      <c r="Q19" s="7"/>
      <c r="R19" s="7"/>
      <c r="S19" s="7"/>
      <c r="T19" s="7"/>
    </row>
    <row r="20" spans="1:20" ht="21" customHeight="1">
      <c r="A20" s="153" t="s">
        <v>230</v>
      </c>
      <c r="B20" s="82">
        <f t="shared" si="5"/>
        <v>6</v>
      </c>
      <c r="C20" s="79">
        <v>0</v>
      </c>
      <c r="D20" s="79">
        <v>2</v>
      </c>
      <c r="E20" s="79">
        <v>3</v>
      </c>
      <c r="F20" s="79">
        <v>1</v>
      </c>
      <c r="G20" s="79">
        <v>0</v>
      </c>
      <c r="H20" s="79">
        <v>0</v>
      </c>
      <c r="I20" s="79">
        <v>0</v>
      </c>
      <c r="J20" s="79">
        <v>0</v>
      </c>
      <c r="K20" s="79">
        <v>0</v>
      </c>
      <c r="L20" s="7"/>
      <c r="M20" s="7"/>
      <c r="N20" s="7"/>
      <c r="O20" s="7"/>
      <c r="P20" s="7"/>
      <c r="Q20" s="7"/>
      <c r="R20" s="7"/>
      <c r="S20" s="7"/>
      <c r="T20" s="7"/>
    </row>
    <row r="21" spans="1:20" ht="21" customHeight="1">
      <c r="A21" s="153" t="s">
        <v>231</v>
      </c>
      <c r="B21" s="82">
        <f t="shared" si="5"/>
        <v>797</v>
      </c>
      <c r="C21" s="79">
        <v>8</v>
      </c>
      <c r="D21" s="79">
        <v>55</v>
      </c>
      <c r="E21" s="79">
        <v>163</v>
      </c>
      <c r="F21" s="79">
        <v>98</v>
      </c>
      <c r="G21" s="79">
        <v>84</v>
      </c>
      <c r="H21" s="79">
        <v>125</v>
      </c>
      <c r="I21" s="79">
        <v>94</v>
      </c>
      <c r="J21" s="79">
        <v>106</v>
      </c>
      <c r="K21" s="79">
        <v>64</v>
      </c>
      <c r="L21" s="7"/>
      <c r="M21" s="7"/>
      <c r="N21" s="7"/>
      <c r="O21" s="7"/>
      <c r="P21" s="7"/>
      <c r="Q21" s="7"/>
      <c r="R21" s="7"/>
      <c r="S21" s="7"/>
      <c r="T21" s="7"/>
    </row>
    <row r="22" spans="1:20" ht="21" customHeight="1">
      <c r="A22" s="153" t="s">
        <v>232</v>
      </c>
      <c r="B22" s="82">
        <f t="shared" si="5"/>
        <v>53</v>
      </c>
      <c r="C22" s="79">
        <v>1</v>
      </c>
      <c r="D22" s="79">
        <v>1</v>
      </c>
      <c r="E22" s="79">
        <v>13</v>
      </c>
      <c r="F22" s="79">
        <v>7</v>
      </c>
      <c r="G22" s="79">
        <v>9</v>
      </c>
      <c r="H22" s="79">
        <v>6</v>
      </c>
      <c r="I22" s="79">
        <v>5</v>
      </c>
      <c r="J22" s="79">
        <v>8</v>
      </c>
      <c r="K22" s="79">
        <v>3</v>
      </c>
      <c r="L22" s="7"/>
      <c r="M22" s="7"/>
      <c r="N22" s="7"/>
      <c r="O22" s="7"/>
      <c r="P22" s="7"/>
      <c r="Q22" s="7"/>
      <c r="R22" s="7"/>
      <c r="S22" s="7"/>
      <c r="T22" s="7"/>
    </row>
    <row r="23" spans="1:20" ht="21" customHeight="1">
      <c r="A23" s="153" t="s">
        <v>233</v>
      </c>
      <c r="B23" s="82">
        <f t="shared" si="5"/>
        <v>8216</v>
      </c>
      <c r="C23" s="79">
        <v>124</v>
      </c>
      <c r="D23" s="79">
        <v>542</v>
      </c>
      <c r="E23" s="79">
        <v>1620</v>
      </c>
      <c r="F23" s="79">
        <v>756</v>
      </c>
      <c r="G23" s="79">
        <v>765</v>
      </c>
      <c r="H23" s="79">
        <v>1494</v>
      </c>
      <c r="I23" s="79">
        <v>1134</v>
      </c>
      <c r="J23" s="79">
        <v>1566</v>
      </c>
      <c r="K23" s="79">
        <v>215</v>
      </c>
      <c r="L23" s="7"/>
      <c r="M23" s="7"/>
      <c r="N23" s="7"/>
      <c r="O23" s="7"/>
      <c r="P23" s="7"/>
      <c r="Q23" s="7"/>
      <c r="R23" s="7"/>
      <c r="S23" s="7"/>
      <c r="T23" s="7"/>
    </row>
    <row r="24" spans="1:20" ht="21" customHeight="1">
      <c r="A24" s="153" t="s">
        <v>234</v>
      </c>
      <c r="B24" s="82">
        <f t="shared" si="5"/>
        <v>106</v>
      </c>
      <c r="C24" s="79">
        <v>0</v>
      </c>
      <c r="D24" s="79">
        <v>5</v>
      </c>
      <c r="E24" s="79">
        <v>16</v>
      </c>
      <c r="F24" s="79">
        <v>15</v>
      </c>
      <c r="G24" s="79">
        <v>12</v>
      </c>
      <c r="H24" s="79">
        <v>21</v>
      </c>
      <c r="I24" s="79">
        <v>13</v>
      </c>
      <c r="J24" s="79">
        <v>20</v>
      </c>
      <c r="K24" s="79">
        <v>4</v>
      </c>
    </row>
    <row r="25" spans="1:20" ht="21" customHeight="1">
      <c r="A25" s="153" t="s">
        <v>235</v>
      </c>
      <c r="B25" s="82">
        <f t="shared" si="5"/>
        <v>291</v>
      </c>
      <c r="C25" s="79">
        <v>8</v>
      </c>
      <c r="D25" s="79">
        <v>20</v>
      </c>
      <c r="E25" s="79">
        <v>56</v>
      </c>
      <c r="F25" s="79">
        <v>28</v>
      </c>
      <c r="G25" s="79">
        <v>32</v>
      </c>
      <c r="H25" s="79">
        <v>46</v>
      </c>
      <c r="I25" s="79">
        <v>31</v>
      </c>
      <c r="J25" s="79">
        <v>67</v>
      </c>
      <c r="K25" s="79">
        <v>3</v>
      </c>
    </row>
    <row r="26" spans="1:20" ht="21" customHeight="1">
      <c r="A26" s="153" t="s">
        <v>236</v>
      </c>
      <c r="B26" s="82">
        <f t="shared" si="5"/>
        <v>31</v>
      </c>
      <c r="C26" s="79">
        <v>0</v>
      </c>
      <c r="D26" s="79">
        <v>5</v>
      </c>
      <c r="E26" s="79">
        <v>2</v>
      </c>
      <c r="F26" s="79">
        <v>4</v>
      </c>
      <c r="G26" s="79">
        <v>5</v>
      </c>
      <c r="H26" s="79">
        <v>5</v>
      </c>
      <c r="I26" s="79">
        <v>6</v>
      </c>
      <c r="J26" s="79">
        <v>1</v>
      </c>
      <c r="K26" s="79">
        <v>3</v>
      </c>
    </row>
    <row r="27" spans="1:20" ht="21" customHeight="1">
      <c r="A27" s="153" t="s">
        <v>239</v>
      </c>
      <c r="B27" s="82">
        <f t="shared" si="5"/>
        <v>11</v>
      </c>
      <c r="C27" s="79">
        <v>1</v>
      </c>
      <c r="D27" s="79">
        <v>1</v>
      </c>
      <c r="E27" s="79">
        <v>2</v>
      </c>
      <c r="F27" s="79">
        <v>0</v>
      </c>
      <c r="G27" s="79">
        <v>2</v>
      </c>
      <c r="H27" s="79">
        <v>3</v>
      </c>
      <c r="I27" s="79">
        <v>1</v>
      </c>
      <c r="J27" s="79">
        <v>1</v>
      </c>
      <c r="K27" s="79">
        <v>0</v>
      </c>
    </row>
    <row r="28" spans="1:20" ht="27.75">
      <c r="A28" s="161" t="s">
        <v>237</v>
      </c>
      <c r="B28" s="82">
        <f t="shared" si="5"/>
        <v>15</v>
      </c>
      <c r="C28" s="79">
        <v>0</v>
      </c>
      <c r="D28" s="79">
        <v>3</v>
      </c>
      <c r="E28" s="79">
        <v>1</v>
      </c>
      <c r="F28" s="79">
        <v>1</v>
      </c>
      <c r="G28" s="79">
        <v>0</v>
      </c>
      <c r="H28" s="79">
        <v>4</v>
      </c>
      <c r="I28" s="79">
        <v>0</v>
      </c>
      <c r="J28" s="79">
        <v>6</v>
      </c>
      <c r="K28" s="79">
        <v>0</v>
      </c>
    </row>
    <row r="29" spans="1:20" ht="21" customHeight="1">
      <c r="A29" s="153" t="s">
        <v>217</v>
      </c>
      <c r="B29" s="82">
        <f t="shared" si="5"/>
        <v>2866</v>
      </c>
      <c r="C29" s="79">
        <v>45</v>
      </c>
      <c r="D29" s="79">
        <v>314</v>
      </c>
      <c r="E29" s="79">
        <v>430</v>
      </c>
      <c r="F29" s="79">
        <v>273</v>
      </c>
      <c r="G29" s="79">
        <v>314</v>
      </c>
      <c r="H29" s="79">
        <v>572</v>
      </c>
      <c r="I29" s="79">
        <v>371</v>
      </c>
      <c r="J29" s="79">
        <v>481</v>
      </c>
      <c r="K29" s="79">
        <v>66</v>
      </c>
    </row>
    <row r="30" spans="1:20" ht="21" customHeight="1">
      <c r="A30" s="153" t="s">
        <v>241</v>
      </c>
      <c r="B30" s="82">
        <f t="shared" si="5"/>
        <v>18</v>
      </c>
      <c r="C30" s="79">
        <v>0</v>
      </c>
      <c r="D30" s="79">
        <v>2</v>
      </c>
      <c r="E30" s="79">
        <v>4</v>
      </c>
      <c r="F30" s="79">
        <v>0</v>
      </c>
      <c r="G30" s="79">
        <v>5</v>
      </c>
      <c r="H30" s="79">
        <v>3</v>
      </c>
      <c r="I30" s="79">
        <v>1</v>
      </c>
      <c r="J30" s="79">
        <v>3</v>
      </c>
      <c r="K30" s="79">
        <v>0</v>
      </c>
    </row>
    <row r="31" spans="1:20" ht="21" customHeight="1">
      <c r="A31" s="153" t="s">
        <v>246</v>
      </c>
      <c r="B31" s="82">
        <f t="shared" si="5"/>
        <v>13</v>
      </c>
      <c r="C31" s="79">
        <v>0</v>
      </c>
      <c r="D31" s="79">
        <v>0</v>
      </c>
      <c r="E31" s="79">
        <v>2</v>
      </c>
      <c r="F31" s="79">
        <v>0</v>
      </c>
      <c r="G31" s="79">
        <v>0</v>
      </c>
      <c r="H31" s="79">
        <v>4</v>
      </c>
      <c r="I31" s="79">
        <v>2</v>
      </c>
      <c r="J31" s="79">
        <v>4</v>
      </c>
      <c r="K31" s="79">
        <v>1</v>
      </c>
    </row>
    <row r="32" spans="1:20">
      <c r="A32" s="153" t="s">
        <v>218</v>
      </c>
      <c r="B32" s="82">
        <f t="shared" si="5"/>
        <v>106</v>
      </c>
      <c r="C32" s="79">
        <v>0</v>
      </c>
      <c r="D32" s="79">
        <v>5</v>
      </c>
      <c r="E32" s="79">
        <v>24</v>
      </c>
      <c r="F32" s="79">
        <v>17</v>
      </c>
      <c r="G32" s="79">
        <v>17</v>
      </c>
      <c r="H32" s="79">
        <v>10</v>
      </c>
      <c r="I32" s="79">
        <v>10</v>
      </c>
      <c r="J32" s="79">
        <v>22</v>
      </c>
      <c r="K32" s="79">
        <v>1</v>
      </c>
    </row>
    <row r="33" spans="1:11">
      <c r="A33" s="153" t="s">
        <v>219</v>
      </c>
      <c r="B33" s="82">
        <f t="shared" si="5"/>
        <v>159</v>
      </c>
      <c r="C33" s="79">
        <v>2</v>
      </c>
      <c r="D33" s="79">
        <v>10</v>
      </c>
      <c r="E33" s="79">
        <v>29</v>
      </c>
      <c r="F33" s="79">
        <v>20</v>
      </c>
      <c r="G33" s="79">
        <v>24</v>
      </c>
      <c r="H33" s="79">
        <v>26</v>
      </c>
      <c r="I33" s="79">
        <v>18</v>
      </c>
      <c r="J33" s="79">
        <v>23</v>
      </c>
      <c r="K33" s="79">
        <v>7</v>
      </c>
    </row>
    <row r="34" spans="1:11">
      <c r="A34" s="150" t="s">
        <v>208</v>
      </c>
      <c r="B34" s="83">
        <f t="shared" ref="B34" si="6">SUM(B35:B37)</f>
        <v>142511</v>
      </c>
      <c r="C34" s="83">
        <f t="shared" ref="C34:K34" si="7">SUM(C35:C37)</f>
        <v>2085</v>
      </c>
      <c r="D34" s="83">
        <f t="shared" si="7"/>
        <v>10784</v>
      </c>
      <c r="E34" s="83">
        <f t="shared" si="7"/>
        <v>24008</v>
      </c>
      <c r="F34" s="83">
        <f t="shared" si="7"/>
        <v>19137</v>
      </c>
      <c r="G34" s="83">
        <f t="shared" si="7"/>
        <v>15282</v>
      </c>
      <c r="H34" s="83">
        <f t="shared" si="7"/>
        <v>24746</v>
      </c>
      <c r="I34" s="83">
        <f t="shared" si="7"/>
        <v>19341</v>
      </c>
      <c r="J34" s="83">
        <f t="shared" si="7"/>
        <v>19490</v>
      </c>
      <c r="K34" s="83">
        <f t="shared" si="7"/>
        <v>7638</v>
      </c>
    </row>
    <row r="35" spans="1:11">
      <c r="A35" s="152" t="s">
        <v>220</v>
      </c>
      <c r="B35" s="82">
        <f>SUM(C35:K35)</f>
        <v>137967</v>
      </c>
      <c r="C35" s="79">
        <v>1985</v>
      </c>
      <c r="D35" s="79">
        <v>10524</v>
      </c>
      <c r="E35" s="79">
        <v>23004</v>
      </c>
      <c r="F35" s="79">
        <v>18785</v>
      </c>
      <c r="G35" s="79">
        <v>14879</v>
      </c>
      <c r="H35" s="79">
        <v>23905</v>
      </c>
      <c r="I35" s="79">
        <v>18531</v>
      </c>
      <c r="J35" s="79">
        <v>18895</v>
      </c>
      <c r="K35" s="79">
        <v>7459</v>
      </c>
    </row>
    <row r="36" spans="1:11" ht="21" customHeight="1">
      <c r="A36" s="153" t="s">
        <v>240</v>
      </c>
      <c r="B36" s="82">
        <f>SUM(C36:K36)</f>
        <v>2391</v>
      </c>
      <c r="C36" s="79">
        <v>58</v>
      </c>
      <c r="D36" s="79">
        <v>135</v>
      </c>
      <c r="E36" s="79">
        <v>542</v>
      </c>
      <c r="F36" s="79">
        <v>216</v>
      </c>
      <c r="G36" s="79">
        <v>211</v>
      </c>
      <c r="H36" s="79">
        <v>468</v>
      </c>
      <c r="I36" s="79">
        <v>353</v>
      </c>
      <c r="J36" s="79">
        <v>325</v>
      </c>
      <c r="K36" s="79">
        <v>83</v>
      </c>
    </row>
    <row r="37" spans="1:11">
      <c r="A37" s="152" t="s">
        <v>221</v>
      </c>
      <c r="B37" s="82">
        <f>SUM(C37:K37)</f>
        <v>2153</v>
      </c>
      <c r="C37" s="79">
        <v>42</v>
      </c>
      <c r="D37" s="79">
        <v>125</v>
      </c>
      <c r="E37" s="79">
        <v>462</v>
      </c>
      <c r="F37" s="79">
        <v>136</v>
      </c>
      <c r="G37" s="79">
        <v>192</v>
      </c>
      <c r="H37" s="79">
        <v>373</v>
      </c>
      <c r="I37" s="79">
        <v>457</v>
      </c>
      <c r="J37" s="79">
        <v>270</v>
      </c>
      <c r="K37" s="79">
        <v>96</v>
      </c>
    </row>
    <row r="38" spans="1:11">
      <c r="A38" s="45" t="s">
        <v>17</v>
      </c>
      <c r="B38" s="83">
        <f t="shared" ref="B38:K38" si="8">SUM(B39:B45)</f>
        <v>8529</v>
      </c>
      <c r="C38" s="83">
        <f t="shared" si="8"/>
        <v>93</v>
      </c>
      <c r="D38" s="83">
        <f t="shared" si="8"/>
        <v>426</v>
      </c>
      <c r="E38" s="83">
        <f t="shared" si="8"/>
        <v>1078</v>
      </c>
      <c r="F38" s="83">
        <f t="shared" si="8"/>
        <v>456</v>
      </c>
      <c r="G38" s="83">
        <f t="shared" si="8"/>
        <v>1301</v>
      </c>
      <c r="H38" s="83">
        <f t="shared" si="8"/>
        <v>1463</v>
      </c>
      <c r="I38" s="83">
        <f t="shared" si="8"/>
        <v>1096</v>
      </c>
      <c r="J38" s="83">
        <f t="shared" si="8"/>
        <v>1571</v>
      </c>
      <c r="K38" s="83">
        <f t="shared" si="8"/>
        <v>1045</v>
      </c>
    </row>
    <row r="39" spans="1:11">
      <c r="A39" s="152" t="s">
        <v>223</v>
      </c>
      <c r="B39" s="82">
        <f t="shared" ref="B39:B45" si="9">SUM(C39:K39)</f>
        <v>362</v>
      </c>
      <c r="C39" s="79">
        <v>1</v>
      </c>
      <c r="D39" s="79">
        <v>4</v>
      </c>
      <c r="E39" s="79">
        <v>40</v>
      </c>
      <c r="F39" s="79">
        <v>17</v>
      </c>
      <c r="G39" s="79">
        <v>131</v>
      </c>
      <c r="H39" s="79">
        <v>37</v>
      </c>
      <c r="I39" s="79">
        <v>25</v>
      </c>
      <c r="J39" s="79">
        <v>87</v>
      </c>
      <c r="K39" s="79">
        <v>20</v>
      </c>
    </row>
    <row r="40" spans="1:11">
      <c r="A40" s="152" t="s">
        <v>224</v>
      </c>
      <c r="B40" s="82">
        <f t="shared" si="9"/>
        <v>6915</v>
      </c>
      <c r="C40" s="79">
        <v>78</v>
      </c>
      <c r="D40" s="79">
        <v>371</v>
      </c>
      <c r="E40" s="79">
        <v>808</v>
      </c>
      <c r="F40" s="79">
        <v>374</v>
      </c>
      <c r="G40" s="79">
        <v>1079</v>
      </c>
      <c r="H40" s="79">
        <v>1256</v>
      </c>
      <c r="I40" s="79">
        <v>867</v>
      </c>
      <c r="J40" s="79">
        <v>1354</v>
      </c>
      <c r="K40" s="79">
        <v>728</v>
      </c>
    </row>
    <row r="41" spans="1:11" ht="21" customHeight="1">
      <c r="A41" s="153" t="s">
        <v>244</v>
      </c>
      <c r="B41" s="82">
        <f t="shared" si="9"/>
        <v>3</v>
      </c>
      <c r="C41" s="79">
        <v>0</v>
      </c>
      <c r="D41" s="79">
        <v>0</v>
      </c>
      <c r="E41" s="79">
        <v>1</v>
      </c>
      <c r="F41" s="79">
        <v>0</v>
      </c>
      <c r="G41" s="79">
        <v>1</v>
      </c>
      <c r="H41" s="79">
        <v>0</v>
      </c>
      <c r="I41" s="79">
        <v>1</v>
      </c>
      <c r="J41" s="79">
        <v>0</v>
      </c>
      <c r="K41" s="79">
        <v>0</v>
      </c>
    </row>
    <row r="42" spans="1:11">
      <c r="A42" s="152" t="s">
        <v>248</v>
      </c>
      <c r="B42" s="82">
        <f t="shared" si="9"/>
        <v>5</v>
      </c>
      <c r="C42" s="79">
        <v>0</v>
      </c>
      <c r="D42" s="79">
        <v>0</v>
      </c>
      <c r="E42" s="79">
        <v>0</v>
      </c>
      <c r="F42" s="79">
        <v>1</v>
      </c>
      <c r="G42" s="79">
        <v>1</v>
      </c>
      <c r="H42" s="79">
        <v>2</v>
      </c>
      <c r="I42" s="79">
        <v>0</v>
      </c>
      <c r="J42" s="79">
        <v>0</v>
      </c>
      <c r="K42" s="79">
        <v>1</v>
      </c>
    </row>
    <row r="43" spans="1:11" ht="21" customHeight="1">
      <c r="A43" s="153" t="s">
        <v>245</v>
      </c>
      <c r="B43" s="82">
        <f t="shared" si="9"/>
        <v>1</v>
      </c>
      <c r="C43" s="79">
        <v>0</v>
      </c>
      <c r="D43" s="79">
        <v>0</v>
      </c>
      <c r="E43" s="79">
        <v>0</v>
      </c>
      <c r="F43" s="79">
        <v>1</v>
      </c>
      <c r="G43" s="79">
        <v>0</v>
      </c>
      <c r="H43" s="79">
        <v>0</v>
      </c>
      <c r="I43" s="79">
        <v>0</v>
      </c>
      <c r="J43" s="79">
        <v>0</v>
      </c>
      <c r="K43" s="79">
        <v>0</v>
      </c>
    </row>
    <row r="44" spans="1:11">
      <c r="A44" s="152" t="s">
        <v>225</v>
      </c>
      <c r="B44" s="82">
        <f t="shared" si="9"/>
        <v>1242</v>
      </c>
      <c r="C44" s="79">
        <v>14</v>
      </c>
      <c r="D44" s="79">
        <v>51</v>
      </c>
      <c r="E44" s="79">
        <v>229</v>
      </c>
      <c r="F44" s="79">
        <v>63</v>
      </c>
      <c r="G44" s="79">
        <v>89</v>
      </c>
      <c r="H44" s="79">
        <v>168</v>
      </c>
      <c r="I44" s="79">
        <v>203</v>
      </c>
      <c r="J44" s="79">
        <v>130</v>
      </c>
      <c r="K44" s="79">
        <v>295</v>
      </c>
    </row>
    <row r="45" spans="1:11">
      <c r="A45" s="165" t="s">
        <v>243</v>
      </c>
      <c r="B45" s="104">
        <f t="shared" si="9"/>
        <v>1</v>
      </c>
      <c r="C45" s="103">
        <v>0</v>
      </c>
      <c r="D45" s="103">
        <v>0</v>
      </c>
      <c r="E45" s="103">
        <v>0</v>
      </c>
      <c r="F45" s="103">
        <v>0</v>
      </c>
      <c r="G45" s="103">
        <v>0</v>
      </c>
      <c r="H45" s="103">
        <v>0</v>
      </c>
      <c r="I45" s="103">
        <v>0</v>
      </c>
      <c r="J45" s="103">
        <v>0</v>
      </c>
      <c r="K45" s="103">
        <v>1</v>
      </c>
    </row>
    <row r="47" spans="1:11">
      <c r="A47" s="4" t="s">
        <v>57</v>
      </c>
    </row>
    <row r="48" spans="1:11">
      <c r="A48" s="4" t="s">
        <v>117</v>
      </c>
    </row>
    <row r="49" spans="1:1">
      <c r="A49" s="4"/>
    </row>
    <row r="50" spans="1:1">
      <c r="A50" s="4"/>
    </row>
    <row r="51" spans="1:1">
      <c r="A51" s="4"/>
    </row>
    <row r="52" spans="1:1">
      <c r="A52" s="4"/>
    </row>
    <row r="53" spans="1:1">
      <c r="A53" s="4"/>
    </row>
    <row r="1272" spans="1:1">
      <c r="A1272" s="8" t="s">
        <v>56</v>
      </c>
    </row>
  </sheetData>
  <pageMargins left="0.64" right="0.28999999999999998" top="0.96" bottom="0.75" header="0.3" footer="0.3"/>
  <pageSetup firstPageNumber="13" orientation="portrait" useFirstPageNumber="1" verticalDpi="597" r:id="rId1"/>
  <headerFooter>
    <oddFooter>&amp;C&amp;P of 31</oddFooter>
  </headerFooter>
  <rowBreaks count="1" manualBreakCount="1">
    <brk id="37"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0"/>
  <sheetViews>
    <sheetView showGridLines="0" zoomScaleNormal="100" workbookViewId="0">
      <pane xSplit="1" ySplit="5" topLeftCell="B6" activePane="bottomRight" state="frozen"/>
      <selection activeCell="Q1" sqref="Q1"/>
      <selection pane="topRight" activeCell="Q1" sqref="Q1"/>
      <selection pane="bottomLeft" activeCell="Q1" sqref="Q1"/>
      <selection pane="bottomRight" activeCell="O1" sqref="O1"/>
    </sheetView>
  </sheetViews>
  <sheetFormatPr defaultColWidth="10.83203125" defaultRowHeight="11.25"/>
  <cols>
    <col min="1" max="1" width="32.83203125" style="8" customWidth="1"/>
    <col min="2" max="5" width="8" style="8" customWidth="1"/>
    <col min="6" max="10" width="8" style="35" customWidth="1"/>
    <col min="11" max="11" width="8" style="36" customWidth="1"/>
    <col min="12" max="12" width="8" style="36" hidden="1" customWidth="1"/>
    <col min="13" max="13" width="9.33203125" style="5" customWidth="1"/>
    <col min="14" max="16384" width="10.83203125" style="5"/>
  </cols>
  <sheetData>
    <row r="1" spans="1:29">
      <c r="A1" s="27" t="s">
        <v>22</v>
      </c>
      <c r="B1" s="27"/>
      <c r="C1" s="27"/>
      <c r="D1" s="27"/>
      <c r="E1" s="27"/>
      <c r="F1" s="48"/>
      <c r="G1" s="48"/>
      <c r="H1" s="48"/>
      <c r="I1" s="48"/>
      <c r="J1" s="48"/>
      <c r="K1" s="49"/>
      <c r="L1" s="50"/>
    </row>
    <row r="2" spans="1:29" ht="13.5" customHeight="1">
      <c r="A2" s="27" t="s">
        <v>21</v>
      </c>
      <c r="B2" s="27"/>
      <c r="C2" s="27"/>
      <c r="D2" s="27"/>
      <c r="E2" s="27"/>
      <c r="F2" s="48"/>
      <c r="G2" s="48"/>
      <c r="H2" s="48"/>
      <c r="I2" s="48"/>
      <c r="J2" s="48"/>
      <c r="K2" s="49"/>
      <c r="L2" s="50"/>
    </row>
    <row r="3" spans="1:29">
      <c r="A3" s="27" t="s">
        <v>125</v>
      </c>
      <c r="B3" s="27"/>
      <c r="C3" s="27"/>
      <c r="D3" s="27"/>
      <c r="E3" s="27"/>
      <c r="F3" s="48"/>
      <c r="G3" s="48"/>
      <c r="H3" s="48"/>
      <c r="I3" s="48"/>
      <c r="J3" s="48"/>
      <c r="K3" s="49"/>
      <c r="L3" s="50"/>
    </row>
    <row r="4" spans="1:29">
      <c r="A4" s="1"/>
      <c r="B4" s="1"/>
      <c r="C4" s="1"/>
      <c r="D4" s="1"/>
      <c r="E4" s="1"/>
      <c r="F4" s="48"/>
      <c r="H4" s="48"/>
      <c r="I4" s="48"/>
      <c r="J4" s="48"/>
      <c r="K4" s="49"/>
      <c r="L4" s="49"/>
    </row>
    <row r="5" spans="1:29" s="47" customFormat="1" ht="16.5" customHeight="1">
      <c r="A5" s="24" t="s">
        <v>20</v>
      </c>
      <c r="B5" s="24">
        <v>2011</v>
      </c>
      <c r="C5" s="24">
        <v>2010</v>
      </c>
      <c r="D5" s="24">
        <v>2009</v>
      </c>
      <c r="E5" s="24">
        <v>2008</v>
      </c>
      <c r="F5" s="24">
        <v>2007</v>
      </c>
      <c r="G5" s="24">
        <v>2006</v>
      </c>
      <c r="H5" s="24">
        <v>2005</v>
      </c>
      <c r="I5" s="24">
        <v>2004</v>
      </c>
      <c r="J5" s="24">
        <v>2003</v>
      </c>
      <c r="K5" s="24">
        <v>2002</v>
      </c>
      <c r="L5" s="24">
        <v>2001</v>
      </c>
      <c r="M5" s="5"/>
    </row>
    <row r="6" spans="1:29" s="37" customFormat="1">
      <c r="A6" s="45" t="s">
        <v>19</v>
      </c>
      <c r="B6" s="46">
        <f t="shared" ref="B6:L6" si="0">B8+B15+B32+B36</f>
        <v>314122</v>
      </c>
      <c r="C6" s="46">
        <f t="shared" si="0"/>
        <v>318001</v>
      </c>
      <c r="D6" s="46">
        <f t="shared" si="0"/>
        <v>323495</v>
      </c>
      <c r="E6" s="46">
        <f t="shared" si="0"/>
        <v>325247</v>
      </c>
      <c r="F6" s="46">
        <f t="shared" si="0"/>
        <v>309865</v>
      </c>
      <c r="G6" s="46">
        <f t="shared" si="0"/>
        <v>309333</v>
      </c>
      <c r="H6" s="46">
        <f t="shared" si="0"/>
        <v>311828</v>
      </c>
      <c r="I6" s="46">
        <f t="shared" si="0"/>
        <v>313545</v>
      </c>
      <c r="J6" s="46">
        <f t="shared" si="0"/>
        <v>315413</v>
      </c>
      <c r="K6" s="41">
        <f t="shared" si="0"/>
        <v>317389</v>
      </c>
      <c r="L6" s="41">
        <f t="shared" si="0"/>
        <v>315276</v>
      </c>
      <c r="M6" s="5"/>
      <c r="N6" s="43"/>
      <c r="O6" s="43"/>
      <c r="P6" s="43"/>
      <c r="Q6" s="43"/>
      <c r="R6" s="43"/>
      <c r="S6" s="43"/>
      <c r="T6" s="43"/>
      <c r="U6" s="43"/>
      <c r="V6" s="43"/>
      <c r="W6" s="43"/>
      <c r="X6" s="43"/>
      <c r="Y6" s="43"/>
      <c r="Z6" s="43"/>
      <c r="AA6" s="43"/>
      <c r="AB6" s="43"/>
      <c r="AC6" s="43"/>
    </row>
    <row r="7" spans="1:29" s="37" customFormat="1">
      <c r="A7" s="45" t="s">
        <v>18</v>
      </c>
      <c r="B7" s="45"/>
      <c r="C7" s="45"/>
      <c r="D7" s="45"/>
      <c r="E7" s="45"/>
      <c r="F7" s="45"/>
      <c r="G7" s="44"/>
      <c r="H7" s="44"/>
      <c r="I7" s="44"/>
      <c r="J7" s="44"/>
      <c r="K7" s="44"/>
      <c r="L7" s="44"/>
      <c r="M7" s="5"/>
    </row>
    <row r="8" spans="1:29" s="37" customFormat="1">
      <c r="A8" s="150" t="s">
        <v>207</v>
      </c>
      <c r="B8" s="41">
        <f t="shared" ref="B8:L8" si="1">SUM(B9:B14)</f>
        <v>54117</v>
      </c>
      <c r="C8" s="41">
        <f t="shared" si="1"/>
        <v>55979</v>
      </c>
      <c r="D8" s="41">
        <f t="shared" si="1"/>
        <v>57727</v>
      </c>
      <c r="E8" s="41">
        <f t="shared" si="1"/>
        <v>59422</v>
      </c>
      <c r="F8" s="41">
        <f t="shared" si="1"/>
        <v>58029</v>
      </c>
      <c r="G8" s="41">
        <f t="shared" si="1"/>
        <v>58676</v>
      </c>
      <c r="H8" s="41">
        <f t="shared" si="1"/>
        <v>59437</v>
      </c>
      <c r="I8" s="41">
        <f t="shared" si="1"/>
        <v>59974</v>
      </c>
      <c r="J8" s="41">
        <f t="shared" si="1"/>
        <v>59774</v>
      </c>
      <c r="K8" s="41">
        <f t="shared" si="1"/>
        <v>59299</v>
      </c>
      <c r="L8" s="41">
        <f t="shared" si="1"/>
        <v>57612</v>
      </c>
      <c r="M8" s="5"/>
      <c r="N8" s="43"/>
      <c r="O8" s="43"/>
      <c r="P8" s="43"/>
      <c r="Q8" s="43"/>
      <c r="R8" s="43"/>
      <c r="S8" s="43"/>
      <c r="T8" s="43"/>
      <c r="U8" s="43"/>
      <c r="V8" s="43"/>
      <c r="W8" s="43"/>
      <c r="X8" s="43"/>
      <c r="Y8" s="43"/>
      <c r="Z8" s="43"/>
      <c r="AA8" s="43"/>
      <c r="AB8" s="43"/>
      <c r="AC8" s="43"/>
    </row>
    <row r="9" spans="1:29">
      <c r="A9" s="152" t="s">
        <v>209</v>
      </c>
      <c r="B9" s="14">
        <v>52089</v>
      </c>
      <c r="C9" s="14">
        <v>53901</v>
      </c>
      <c r="D9" s="39">
        <v>55625</v>
      </c>
      <c r="E9" s="39">
        <v>57327</v>
      </c>
      <c r="F9" s="39">
        <v>55947</v>
      </c>
      <c r="G9" s="39">
        <v>56617</v>
      </c>
      <c r="H9" s="39">
        <v>57398</v>
      </c>
      <c r="I9" s="39">
        <v>57959</v>
      </c>
      <c r="J9" s="39">
        <v>57837</v>
      </c>
      <c r="K9" s="39">
        <v>57379</v>
      </c>
      <c r="L9" s="39">
        <v>55740</v>
      </c>
      <c r="N9" s="42"/>
      <c r="O9" s="42"/>
      <c r="P9" s="42"/>
      <c r="Q9" s="42"/>
      <c r="R9" s="42"/>
      <c r="S9" s="42"/>
      <c r="T9" s="42"/>
      <c r="U9" s="42"/>
      <c r="V9" s="42"/>
      <c r="W9" s="42"/>
      <c r="X9" s="42"/>
      <c r="Y9" s="42"/>
      <c r="Z9" s="42"/>
      <c r="AA9" s="42"/>
      <c r="AB9" s="42"/>
      <c r="AC9" s="42"/>
    </row>
    <row r="10" spans="1:29">
      <c r="A10" s="152" t="s">
        <v>210</v>
      </c>
      <c r="B10" s="14">
        <v>1008</v>
      </c>
      <c r="C10" s="14">
        <v>1025</v>
      </c>
      <c r="D10" s="39">
        <v>1062</v>
      </c>
      <c r="E10" s="39">
        <v>1077</v>
      </c>
      <c r="F10" s="39">
        <v>1100</v>
      </c>
      <c r="G10" s="39">
        <v>1130</v>
      </c>
      <c r="H10" s="39">
        <v>1137</v>
      </c>
      <c r="I10" s="39">
        <v>1154</v>
      </c>
      <c r="J10" s="39">
        <v>1134</v>
      </c>
      <c r="K10" s="39">
        <v>1153</v>
      </c>
      <c r="L10" s="39">
        <v>1142</v>
      </c>
      <c r="N10" s="42"/>
      <c r="O10" s="42"/>
      <c r="P10" s="42"/>
      <c r="Q10" s="42"/>
      <c r="R10" s="42"/>
      <c r="S10" s="42"/>
      <c r="T10" s="42"/>
      <c r="U10" s="42"/>
      <c r="V10" s="42"/>
      <c r="W10" s="42"/>
      <c r="X10" s="42"/>
      <c r="Y10" s="42"/>
      <c r="Z10" s="42"/>
      <c r="AA10" s="42"/>
      <c r="AB10" s="42"/>
      <c r="AC10" s="42"/>
    </row>
    <row r="11" spans="1:29">
      <c r="A11" s="152" t="s">
        <v>211</v>
      </c>
      <c r="B11" s="14">
        <v>12</v>
      </c>
      <c r="C11" s="14">
        <v>13</v>
      </c>
      <c r="D11" s="39">
        <v>14</v>
      </c>
      <c r="E11" s="39">
        <v>14</v>
      </c>
      <c r="F11" s="39">
        <v>14</v>
      </c>
      <c r="G11" s="39">
        <v>12</v>
      </c>
      <c r="H11" s="39">
        <v>14</v>
      </c>
      <c r="I11" s="39">
        <v>14</v>
      </c>
      <c r="J11" s="39">
        <v>13</v>
      </c>
      <c r="K11" s="39">
        <v>12</v>
      </c>
      <c r="L11" s="39">
        <v>10</v>
      </c>
      <c r="T11" s="42"/>
      <c r="U11" s="42"/>
      <c r="V11" s="42"/>
      <c r="W11" s="42"/>
      <c r="X11" s="42"/>
      <c r="Y11" s="42"/>
      <c r="Z11" s="42"/>
      <c r="AA11" s="42"/>
      <c r="AB11" s="42"/>
      <c r="AC11" s="42"/>
    </row>
    <row r="12" spans="1:29">
      <c r="A12" s="152" t="s">
        <v>212</v>
      </c>
      <c r="B12" s="14">
        <v>960</v>
      </c>
      <c r="C12" s="14">
        <v>986</v>
      </c>
      <c r="D12" s="39">
        <v>971</v>
      </c>
      <c r="E12" s="39">
        <v>949</v>
      </c>
      <c r="F12" s="39">
        <v>917</v>
      </c>
      <c r="G12" s="39">
        <v>869</v>
      </c>
      <c r="H12" s="39">
        <v>837</v>
      </c>
      <c r="I12" s="39">
        <v>800</v>
      </c>
      <c r="J12" s="39">
        <v>744</v>
      </c>
      <c r="K12" s="39">
        <v>709</v>
      </c>
      <c r="L12" s="39">
        <v>676</v>
      </c>
      <c r="N12" s="42"/>
      <c r="O12" s="42"/>
      <c r="P12" s="42"/>
      <c r="Q12" s="42"/>
      <c r="R12" s="42"/>
      <c r="S12" s="42"/>
      <c r="T12" s="42"/>
      <c r="U12" s="42"/>
      <c r="V12" s="42"/>
      <c r="W12" s="42"/>
      <c r="X12" s="42"/>
      <c r="Y12" s="42"/>
      <c r="Z12" s="42"/>
      <c r="AA12" s="42"/>
      <c r="AB12" s="42"/>
      <c r="AC12" s="42"/>
    </row>
    <row r="13" spans="1:29" ht="18.75">
      <c r="A13" s="153" t="s">
        <v>238</v>
      </c>
      <c r="B13" s="14">
        <v>42</v>
      </c>
      <c r="C13" s="14">
        <v>48</v>
      </c>
      <c r="D13" s="39">
        <v>48</v>
      </c>
      <c r="E13" s="39">
        <v>47</v>
      </c>
      <c r="F13" s="39">
        <v>44</v>
      </c>
      <c r="G13" s="39">
        <v>46</v>
      </c>
      <c r="H13" s="39">
        <v>49</v>
      </c>
      <c r="I13" s="39">
        <v>45</v>
      </c>
      <c r="J13" s="39">
        <v>43</v>
      </c>
      <c r="K13" s="39">
        <v>42</v>
      </c>
      <c r="L13" s="39">
        <v>39</v>
      </c>
      <c r="S13" s="42"/>
      <c r="T13" s="42"/>
      <c r="U13" s="42"/>
      <c r="V13" s="42"/>
      <c r="W13" s="42"/>
      <c r="X13" s="42"/>
      <c r="Y13" s="42"/>
      <c r="Z13" s="42"/>
      <c r="AA13" s="42"/>
      <c r="AB13" s="42"/>
      <c r="AC13" s="42"/>
    </row>
    <row r="14" spans="1:29">
      <c r="A14" s="152" t="s">
        <v>214</v>
      </c>
      <c r="B14" s="14">
        <v>6</v>
      </c>
      <c r="C14" s="14">
        <v>6</v>
      </c>
      <c r="D14" s="39">
        <v>7</v>
      </c>
      <c r="E14" s="39">
        <v>8</v>
      </c>
      <c r="F14" s="39">
        <v>7</v>
      </c>
      <c r="G14" s="39">
        <v>2</v>
      </c>
      <c r="H14" s="39">
        <v>2</v>
      </c>
      <c r="I14" s="39">
        <v>2</v>
      </c>
      <c r="J14" s="39">
        <v>3</v>
      </c>
      <c r="K14" s="39">
        <v>4</v>
      </c>
      <c r="L14" s="39">
        <v>5</v>
      </c>
      <c r="N14" s="42"/>
      <c r="O14" s="42"/>
      <c r="P14" s="42"/>
      <c r="Q14" s="42"/>
      <c r="R14" s="42"/>
      <c r="S14" s="42"/>
      <c r="T14" s="42"/>
      <c r="U14" s="42"/>
      <c r="V14" s="42"/>
      <c r="W14" s="42"/>
      <c r="X14" s="42"/>
      <c r="Y14" s="42"/>
      <c r="Z14" s="42"/>
      <c r="AA14" s="42"/>
      <c r="AB14" s="42"/>
      <c r="AC14" s="42"/>
    </row>
    <row r="15" spans="1:29" s="37" customFormat="1">
      <c r="A15" s="150" t="s">
        <v>247</v>
      </c>
      <c r="B15" s="41">
        <f t="shared" ref="B15:L15" si="2">SUM(B16:B31)</f>
        <v>108965</v>
      </c>
      <c r="C15" s="41">
        <f t="shared" si="2"/>
        <v>111536</v>
      </c>
      <c r="D15" s="41">
        <f t="shared" si="2"/>
        <v>113140</v>
      </c>
      <c r="E15" s="41">
        <f t="shared" si="2"/>
        <v>111677</v>
      </c>
      <c r="F15" s="41">
        <f t="shared" si="2"/>
        <v>101792</v>
      </c>
      <c r="G15" s="41">
        <f t="shared" si="2"/>
        <v>103715</v>
      </c>
      <c r="H15" s="41">
        <f t="shared" si="2"/>
        <v>106180</v>
      </c>
      <c r="I15" s="41">
        <f t="shared" si="2"/>
        <v>107614</v>
      </c>
      <c r="J15" s="41">
        <f t="shared" si="2"/>
        <v>108634</v>
      </c>
      <c r="K15" s="41">
        <f t="shared" si="2"/>
        <v>109893</v>
      </c>
      <c r="L15" s="41">
        <f t="shared" si="2"/>
        <v>109461</v>
      </c>
      <c r="M15" s="5"/>
      <c r="N15" s="43"/>
      <c r="O15" s="43"/>
      <c r="P15" s="43"/>
      <c r="Q15" s="43"/>
      <c r="R15" s="43"/>
      <c r="S15" s="43"/>
    </row>
    <row r="16" spans="1:29">
      <c r="A16" s="152" t="s">
        <v>215</v>
      </c>
      <c r="B16" s="14">
        <v>92938</v>
      </c>
      <c r="C16" s="14">
        <v>95085</v>
      </c>
      <c r="D16" s="39">
        <v>96148</v>
      </c>
      <c r="E16" s="39">
        <v>94625</v>
      </c>
      <c r="F16" s="39">
        <v>86182</v>
      </c>
      <c r="G16" s="39">
        <v>88035</v>
      </c>
      <c r="H16" s="39">
        <v>90322</v>
      </c>
      <c r="I16" s="39">
        <v>91690</v>
      </c>
      <c r="J16" s="39">
        <v>92725</v>
      </c>
      <c r="K16" s="39">
        <v>93456</v>
      </c>
      <c r="L16" s="39">
        <v>92733</v>
      </c>
      <c r="N16" s="42"/>
      <c r="O16" s="42"/>
      <c r="P16" s="42"/>
      <c r="Q16" s="42"/>
      <c r="R16" s="42"/>
      <c r="S16" s="42"/>
      <c r="T16" s="42"/>
      <c r="U16" s="42"/>
      <c r="V16" s="42"/>
      <c r="W16" s="42"/>
      <c r="X16" s="42"/>
      <c r="Y16" s="42"/>
      <c r="Z16" s="42"/>
      <c r="AA16" s="42"/>
      <c r="AB16" s="42"/>
      <c r="AC16" s="42"/>
    </row>
    <row r="17" spans="1:29">
      <c r="A17" s="152" t="s">
        <v>216</v>
      </c>
      <c r="B17" s="14">
        <v>1220</v>
      </c>
      <c r="C17" s="14">
        <v>1236</v>
      </c>
      <c r="D17" s="39">
        <v>1314</v>
      </c>
      <c r="E17" s="39">
        <v>1346</v>
      </c>
      <c r="F17" s="39">
        <v>1334</v>
      </c>
      <c r="G17" s="39">
        <v>1377</v>
      </c>
      <c r="H17" s="39">
        <v>1430</v>
      </c>
      <c r="I17" s="39">
        <v>1468</v>
      </c>
      <c r="J17" s="39">
        <v>1478</v>
      </c>
      <c r="K17" s="39">
        <v>1495</v>
      </c>
      <c r="L17" s="39">
        <v>1510</v>
      </c>
      <c r="N17" s="42"/>
      <c r="O17" s="42"/>
      <c r="P17" s="42"/>
      <c r="Q17" s="42"/>
      <c r="R17" s="42"/>
      <c r="S17" s="42"/>
      <c r="T17" s="42"/>
      <c r="U17" s="42"/>
      <c r="V17" s="42"/>
      <c r="W17" s="42"/>
      <c r="X17" s="42"/>
      <c r="Y17" s="42"/>
      <c r="Z17" s="42"/>
      <c r="AA17" s="42"/>
      <c r="AB17" s="42"/>
      <c r="AC17" s="42"/>
    </row>
    <row r="18" spans="1:29" ht="21" customHeight="1">
      <c r="A18" s="153" t="s">
        <v>229</v>
      </c>
      <c r="B18" s="14">
        <v>2119</v>
      </c>
      <c r="C18" s="14">
        <v>2193</v>
      </c>
      <c r="D18" s="39">
        <v>2225</v>
      </c>
      <c r="E18" s="39">
        <v>2294</v>
      </c>
      <c r="F18" s="39">
        <v>2321</v>
      </c>
      <c r="G18" s="39">
        <v>2416</v>
      </c>
      <c r="H18" s="39">
        <v>2438</v>
      </c>
      <c r="I18" s="39">
        <v>2507</v>
      </c>
      <c r="J18" s="39">
        <v>2515</v>
      </c>
      <c r="K18" s="39">
        <v>2541</v>
      </c>
      <c r="L18" s="39">
        <v>2554</v>
      </c>
      <c r="N18" s="42"/>
      <c r="O18" s="42"/>
      <c r="P18" s="42"/>
      <c r="Q18" s="42"/>
      <c r="R18" s="42"/>
      <c r="S18" s="42"/>
      <c r="T18" s="42"/>
      <c r="U18" s="42"/>
      <c r="V18" s="42"/>
      <c r="W18" s="42"/>
      <c r="X18" s="42"/>
      <c r="Y18" s="42"/>
      <c r="Z18" s="42"/>
      <c r="AA18" s="42"/>
      <c r="AB18" s="42"/>
      <c r="AC18" s="42"/>
    </row>
    <row r="19" spans="1:29" ht="21" customHeight="1">
      <c r="A19" s="153" t="s">
        <v>230</v>
      </c>
      <c r="B19" s="14">
        <v>6</v>
      </c>
      <c r="C19" s="14">
        <v>5</v>
      </c>
      <c r="D19" s="39">
        <v>5</v>
      </c>
      <c r="E19" s="39">
        <v>5</v>
      </c>
      <c r="F19" s="39">
        <v>6</v>
      </c>
      <c r="G19" s="39">
        <v>4</v>
      </c>
      <c r="H19" s="39">
        <v>5</v>
      </c>
      <c r="I19" s="39">
        <v>4</v>
      </c>
      <c r="J19" s="39">
        <v>4</v>
      </c>
      <c r="K19" s="39">
        <v>4</v>
      </c>
      <c r="L19" s="39">
        <v>4</v>
      </c>
    </row>
    <row r="20" spans="1:29" ht="18.75">
      <c r="A20" s="153" t="s">
        <v>231</v>
      </c>
      <c r="B20" s="14">
        <v>797</v>
      </c>
      <c r="C20" s="14">
        <v>772</v>
      </c>
      <c r="D20" s="39">
        <v>801</v>
      </c>
      <c r="E20" s="39">
        <v>806</v>
      </c>
      <c r="F20" s="39">
        <v>787</v>
      </c>
      <c r="G20" s="39">
        <v>778</v>
      </c>
      <c r="H20" s="39">
        <v>752</v>
      </c>
      <c r="I20" s="39">
        <v>711</v>
      </c>
      <c r="J20" s="39">
        <v>655</v>
      </c>
      <c r="K20" s="39">
        <v>654</v>
      </c>
      <c r="L20" s="39">
        <v>605</v>
      </c>
      <c r="N20" s="42"/>
      <c r="O20" s="42"/>
      <c r="P20" s="42"/>
      <c r="Q20" s="42"/>
      <c r="R20" s="42"/>
      <c r="S20" s="42"/>
      <c r="T20" s="42"/>
      <c r="U20" s="42"/>
      <c r="V20" s="42"/>
      <c r="W20" s="42"/>
      <c r="X20" s="42"/>
      <c r="Y20" s="42"/>
      <c r="Z20" s="42"/>
      <c r="AA20" s="42"/>
      <c r="AB20" s="42"/>
      <c r="AC20" s="42"/>
    </row>
    <row r="21" spans="1:29" ht="21" customHeight="1">
      <c r="A21" s="153" t="s">
        <v>232</v>
      </c>
      <c r="B21" s="14">
        <v>53</v>
      </c>
      <c r="C21" s="14">
        <v>53</v>
      </c>
      <c r="D21" s="39">
        <v>48</v>
      </c>
      <c r="E21" s="39">
        <v>50</v>
      </c>
      <c r="F21" s="39">
        <v>50</v>
      </c>
      <c r="G21" s="39">
        <v>44</v>
      </c>
      <c r="H21" s="39">
        <v>42</v>
      </c>
      <c r="I21" s="39">
        <v>45</v>
      </c>
      <c r="J21" s="39">
        <v>44</v>
      </c>
      <c r="K21" s="39">
        <v>41</v>
      </c>
      <c r="L21" s="39">
        <v>39</v>
      </c>
    </row>
    <row r="22" spans="1:29" ht="21" customHeight="1">
      <c r="A22" s="153" t="s">
        <v>233</v>
      </c>
      <c r="B22" s="14">
        <v>8216</v>
      </c>
      <c r="C22" s="14">
        <v>8538</v>
      </c>
      <c r="D22" s="39">
        <v>8869</v>
      </c>
      <c r="E22" s="39">
        <v>8834</v>
      </c>
      <c r="F22" s="39">
        <v>7676</v>
      </c>
      <c r="G22" s="39">
        <v>7788</v>
      </c>
      <c r="H22" s="39">
        <v>7973</v>
      </c>
      <c r="I22" s="39">
        <v>8029</v>
      </c>
      <c r="J22" s="39">
        <v>8108</v>
      </c>
      <c r="K22" s="39">
        <v>8538</v>
      </c>
      <c r="L22" s="39">
        <v>8861</v>
      </c>
      <c r="N22" s="42"/>
      <c r="O22" s="42"/>
      <c r="P22" s="42"/>
      <c r="Q22" s="42"/>
      <c r="R22" s="42"/>
      <c r="S22" s="42"/>
      <c r="T22" s="42"/>
      <c r="U22" s="42"/>
      <c r="V22" s="42"/>
      <c r="W22" s="42"/>
      <c r="X22" s="42"/>
      <c r="Y22" s="42"/>
      <c r="Z22" s="42"/>
      <c r="AA22" s="42"/>
      <c r="AB22" s="42"/>
      <c r="AC22" s="42"/>
    </row>
    <row r="23" spans="1:29" ht="21" customHeight="1">
      <c r="A23" s="153" t="s">
        <v>234</v>
      </c>
      <c r="B23" s="14">
        <v>106</v>
      </c>
      <c r="C23" s="14">
        <v>110</v>
      </c>
      <c r="D23" s="39">
        <v>117</v>
      </c>
      <c r="E23" s="39">
        <v>124</v>
      </c>
      <c r="F23" s="39">
        <v>121</v>
      </c>
      <c r="G23" s="39">
        <v>114</v>
      </c>
      <c r="H23" s="39">
        <v>118</v>
      </c>
      <c r="I23" s="39">
        <v>113</v>
      </c>
      <c r="J23" s="39">
        <v>117</v>
      </c>
      <c r="K23" s="39">
        <v>128</v>
      </c>
      <c r="L23" s="39">
        <v>134</v>
      </c>
      <c r="N23" s="42"/>
      <c r="O23" s="42"/>
      <c r="P23" s="42"/>
      <c r="Q23" s="42"/>
      <c r="R23" s="42"/>
      <c r="S23" s="42"/>
      <c r="T23" s="42"/>
      <c r="U23" s="42"/>
      <c r="V23" s="42"/>
      <c r="W23" s="42"/>
      <c r="X23" s="42"/>
      <c r="Y23" s="42"/>
      <c r="Z23" s="42"/>
      <c r="AA23" s="42"/>
      <c r="AB23" s="42"/>
      <c r="AC23" s="42"/>
    </row>
    <row r="24" spans="1:29" ht="21" customHeight="1">
      <c r="A24" s="153" t="s">
        <v>235</v>
      </c>
      <c r="B24" s="14">
        <v>291</v>
      </c>
      <c r="C24" s="14">
        <v>307</v>
      </c>
      <c r="D24" s="39">
        <v>316</v>
      </c>
      <c r="E24" s="39">
        <v>333</v>
      </c>
      <c r="F24" s="39">
        <v>351</v>
      </c>
      <c r="G24" s="39">
        <v>368</v>
      </c>
      <c r="H24" s="39">
        <v>369</v>
      </c>
      <c r="I24" s="39">
        <v>393</v>
      </c>
      <c r="J24" s="39">
        <v>384</v>
      </c>
      <c r="K24" s="39">
        <v>388</v>
      </c>
      <c r="L24" s="39">
        <v>388</v>
      </c>
      <c r="N24" s="42"/>
      <c r="O24" s="42"/>
      <c r="P24" s="42"/>
      <c r="Q24" s="42"/>
      <c r="R24" s="42"/>
      <c r="S24" s="42"/>
    </row>
    <row r="25" spans="1:29" ht="21" customHeight="1">
      <c r="A25" s="153" t="s">
        <v>236</v>
      </c>
      <c r="B25" s="14">
        <v>31</v>
      </c>
      <c r="C25" s="14">
        <v>31</v>
      </c>
      <c r="D25" s="39">
        <v>29</v>
      </c>
      <c r="E25" s="39">
        <v>29</v>
      </c>
      <c r="F25" s="39">
        <v>30</v>
      </c>
      <c r="G25" s="39">
        <v>4</v>
      </c>
      <c r="H25" s="39">
        <v>5</v>
      </c>
      <c r="I25" s="39">
        <v>5</v>
      </c>
      <c r="J25" s="39">
        <v>7</v>
      </c>
      <c r="K25" s="39">
        <v>8</v>
      </c>
      <c r="L25" s="39">
        <v>9</v>
      </c>
    </row>
    <row r="26" spans="1:29" ht="21" customHeight="1">
      <c r="A26" s="153" t="s">
        <v>239</v>
      </c>
      <c r="B26" s="14">
        <v>11</v>
      </c>
      <c r="C26" s="14">
        <v>15</v>
      </c>
      <c r="D26" s="39">
        <v>16</v>
      </c>
      <c r="E26" s="39">
        <v>16</v>
      </c>
      <c r="F26" s="39">
        <v>18</v>
      </c>
      <c r="G26" s="39">
        <v>18</v>
      </c>
      <c r="H26" s="39">
        <v>16</v>
      </c>
      <c r="I26" s="39">
        <v>18</v>
      </c>
      <c r="J26" s="39">
        <v>16</v>
      </c>
      <c r="K26" s="39">
        <v>14</v>
      </c>
      <c r="L26" s="39">
        <v>20</v>
      </c>
    </row>
    <row r="27" spans="1:29" ht="21" customHeight="1">
      <c r="A27" s="161" t="s">
        <v>237</v>
      </c>
      <c r="B27" s="14">
        <v>15</v>
      </c>
      <c r="C27" s="14">
        <v>13</v>
      </c>
      <c r="D27" s="39">
        <v>18</v>
      </c>
      <c r="E27" s="39">
        <v>21</v>
      </c>
      <c r="F27" s="39">
        <v>22</v>
      </c>
      <c r="G27" s="39">
        <v>3</v>
      </c>
      <c r="H27" s="39">
        <v>3</v>
      </c>
      <c r="I27" s="39">
        <v>5</v>
      </c>
      <c r="J27" s="39">
        <v>7</v>
      </c>
      <c r="K27" s="39">
        <v>7</v>
      </c>
      <c r="L27" s="39">
        <v>7</v>
      </c>
    </row>
    <row r="28" spans="1:29" ht="21" customHeight="1">
      <c r="A28" s="153" t="s">
        <v>217</v>
      </c>
      <c r="B28" s="14">
        <v>2866</v>
      </c>
      <c r="C28" s="14">
        <v>2870</v>
      </c>
      <c r="D28" s="39">
        <v>2917</v>
      </c>
      <c r="E28" s="39">
        <v>2893</v>
      </c>
      <c r="F28" s="39">
        <v>2592</v>
      </c>
      <c r="G28" s="40">
        <v>2487</v>
      </c>
      <c r="H28" s="40">
        <v>2417</v>
      </c>
      <c r="I28" s="40">
        <v>2322</v>
      </c>
      <c r="J28" s="40">
        <v>2270</v>
      </c>
      <c r="K28" s="40">
        <v>2314</v>
      </c>
      <c r="L28" s="40">
        <v>2301</v>
      </c>
      <c r="N28" s="42"/>
      <c r="O28" s="42"/>
      <c r="P28" s="42"/>
      <c r="Q28" s="42"/>
      <c r="R28" s="42"/>
      <c r="S28" s="42"/>
    </row>
    <row r="29" spans="1:29" ht="21" customHeight="1">
      <c r="A29" s="153" t="s">
        <v>241</v>
      </c>
      <c r="B29" s="14">
        <v>18</v>
      </c>
      <c r="C29" s="14">
        <v>17</v>
      </c>
      <c r="D29" s="39">
        <v>20</v>
      </c>
      <c r="E29" s="39">
        <v>18</v>
      </c>
      <c r="F29" s="39">
        <v>18</v>
      </c>
      <c r="G29" s="40">
        <v>20</v>
      </c>
      <c r="H29" s="40">
        <v>20</v>
      </c>
      <c r="I29" s="40">
        <v>17</v>
      </c>
      <c r="J29" s="40">
        <v>14</v>
      </c>
      <c r="K29" s="40">
        <v>19</v>
      </c>
      <c r="L29" s="40">
        <v>25</v>
      </c>
      <c r="N29" s="42"/>
      <c r="O29" s="42"/>
      <c r="P29" s="42"/>
      <c r="Q29" s="42"/>
      <c r="R29" s="42"/>
      <c r="S29" s="42"/>
      <c r="T29" s="42"/>
      <c r="U29" s="42"/>
      <c r="V29" s="42"/>
      <c r="W29" s="42"/>
      <c r="X29" s="42"/>
      <c r="Y29" s="42"/>
      <c r="Z29" s="42"/>
      <c r="AA29" s="42"/>
      <c r="AB29" s="42"/>
      <c r="AC29" s="42"/>
    </row>
    <row r="30" spans="1:29" ht="21" customHeight="1">
      <c r="A30" s="153" t="s">
        <v>246</v>
      </c>
      <c r="B30" s="14">
        <v>13</v>
      </c>
      <c r="C30" s="14">
        <v>14</v>
      </c>
      <c r="D30" s="39">
        <v>14</v>
      </c>
      <c r="E30" s="39">
        <v>15</v>
      </c>
      <c r="F30" s="39">
        <v>11</v>
      </c>
      <c r="G30" s="40">
        <v>9</v>
      </c>
      <c r="H30" s="40">
        <v>8</v>
      </c>
      <c r="I30" s="40">
        <v>11</v>
      </c>
      <c r="J30" s="40">
        <v>11</v>
      </c>
      <c r="K30" s="40">
        <v>7</v>
      </c>
      <c r="L30" s="40">
        <v>6</v>
      </c>
      <c r="N30" s="42"/>
      <c r="O30" s="42"/>
      <c r="P30" s="42"/>
      <c r="Q30" s="42"/>
      <c r="R30" s="42"/>
      <c r="S30" s="42"/>
      <c r="T30" s="42"/>
      <c r="U30" s="42"/>
      <c r="V30" s="42"/>
      <c r="W30" s="42"/>
      <c r="X30" s="42"/>
      <c r="Y30" s="42"/>
      <c r="Z30" s="42"/>
      <c r="AA30" s="42"/>
      <c r="AB30" s="42"/>
      <c r="AC30" s="42"/>
    </row>
    <row r="31" spans="1:29">
      <c r="A31" s="152" t="s">
        <v>219</v>
      </c>
      <c r="B31" s="14">
        <v>265</v>
      </c>
      <c r="C31" s="14">
        <v>277</v>
      </c>
      <c r="D31" s="39">
        <v>283</v>
      </c>
      <c r="E31" s="39">
        <v>268</v>
      </c>
      <c r="F31" s="39">
        <v>273</v>
      </c>
      <c r="G31" s="40">
        <v>250</v>
      </c>
      <c r="H31" s="40">
        <v>262</v>
      </c>
      <c r="I31" s="40">
        <v>276</v>
      </c>
      <c r="J31" s="40">
        <v>279</v>
      </c>
      <c r="K31" s="40">
        <v>279</v>
      </c>
      <c r="L31" s="40">
        <v>265</v>
      </c>
    </row>
    <row r="32" spans="1:29">
      <c r="A32" s="150" t="s">
        <v>208</v>
      </c>
      <c r="B32" s="41">
        <f t="shared" ref="B32:L32" si="3">SUM(B33:B35)</f>
        <v>142511</v>
      </c>
      <c r="C32" s="41">
        <f t="shared" si="3"/>
        <v>142198</v>
      </c>
      <c r="D32" s="41">
        <f t="shared" si="3"/>
        <v>144600</v>
      </c>
      <c r="E32" s="41">
        <f t="shared" si="3"/>
        <v>146838</v>
      </c>
      <c r="F32" s="41">
        <f t="shared" si="3"/>
        <v>143953</v>
      </c>
      <c r="G32" s="41">
        <f t="shared" si="3"/>
        <v>141935</v>
      </c>
      <c r="H32" s="41">
        <f t="shared" si="3"/>
        <v>141992</v>
      </c>
      <c r="I32" s="41">
        <f t="shared" si="3"/>
        <v>142160</v>
      </c>
      <c r="J32" s="41">
        <f t="shared" si="3"/>
        <v>143504</v>
      </c>
      <c r="K32" s="41">
        <f t="shared" si="3"/>
        <v>144708</v>
      </c>
      <c r="L32" s="41">
        <f t="shared" si="3"/>
        <v>144702</v>
      </c>
    </row>
    <row r="33" spans="1:29">
      <c r="A33" s="152" t="s">
        <v>220</v>
      </c>
      <c r="B33" s="14">
        <v>137967</v>
      </c>
      <c r="C33" s="14">
        <v>137688</v>
      </c>
      <c r="D33" s="39">
        <v>140012</v>
      </c>
      <c r="E33" s="39">
        <v>142298</v>
      </c>
      <c r="F33" s="39">
        <v>139554</v>
      </c>
      <c r="G33" s="39">
        <v>137589</v>
      </c>
      <c r="H33" s="39">
        <v>137630</v>
      </c>
      <c r="I33" s="39">
        <v>137799</v>
      </c>
      <c r="J33" s="39">
        <v>139195</v>
      </c>
      <c r="K33" s="39">
        <v>140357</v>
      </c>
      <c r="L33" s="39">
        <v>140486</v>
      </c>
      <c r="N33" s="42"/>
      <c r="O33" s="42"/>
      <c r="P33" s="42"/>
      <c r="Q33" s="42"/>
      <c r="R33" s="42"/>
      <c r="S33" s="42"/>
      <c r="T33" s="42"/>
      <c r="U33" s="42"/>
      <c r="V33" s="42"/>
      <c r="W33" s="42"/>
      <c r="X33" s="42"/>
      <c r="Y33" s="42"/>
      <c r="Z33" s="42"/>
      <c r="AA33" s="42"/>
      <c r="AB33" s="42"/>
      <c r="AC33" s="42"/>
    </row>
    <row r="34" spans="1:29" ht="21" customHeight="1">
      <c r="A34" s="153" t="s">
        <v>240</v>
      </c>
      <c r="B34" s="14">
        <v>2391</v>
      </c>
      <c r="C34" s="14">
        <v>2410</v>
      </c>
      <c r="D34" s="39">
        <v>2485</v>
      </c>
      <c r="E34" s="39">
        <v>2500</v>
      </c>
      <c r="F34" s="39">
        <v>2500</v>
      </c>
      <c r="G34" s="39">
        <v>2486</v>
      </c>
      <c r="H34" s="39">
        <v>2491</v>
      </c>
      <c r="I34" s="39">
        <v>2510</v>
      </c>
      <c r="J34" s="39">
        <v>2503</v>
      </c>
      <c r="K34" s="39">
        <v>2500</v>
      </c>
      <c r="L34" s="39">
        <v>2503</v>
      </c>
    </row>
    <row r="35" spans="1:29">
      <c r="A35" s="152" t="s">
        <v>221</v>
      </c>
      <c r="B35" s="14">
        <v>2153</v>
      </c>
      <c r="C35" s="14">
        <v>2100</v>
      </c>
      <c r="D35" s="39">
        <v>2103</v>
      </c>
      <c r="E35" s="39">
        <v>2040</v>
      </c>
      <c r="F35" s="39">
        <v>1899</v>
      </c>
      <c r="G35" s="40">
        <v>1860</v>
      </c>
      <c r="H35" s="40">
        <v>1871</v>
      </c>
      <c r="I35" s="40">
        <v>1851</v>
      </c>
      <c r="J35" s="40">
        <v>1806</v>
      </c>
      <c r="K35" s="40">
        <v>1851</v>
      </c>
      <c r="L35" s="40">
        <v>1713</v>
      </c>
    </row>
    <row r="36" spans="1:29">
      <c r="A36" s="45" t="s">
        <v>17</v>
      </c>
      <c r="B36" s="41">
        <f>SUM(B37:B43)</f>
        <v>8529</v>
      </c>
      <c r="C36" s="41">
        <f>SUM(C37:C43)</f>
        <v>8288</v>
      </c>
      <c r="D36" s="41">
        <f t="shared" ref="D36" si="4">SUM(D37:D43)</f>
        <v>8028</v>
      </c>
      <c r="E36" s="41">
        <f t="shared" ref="E36:L36" si="5">SUM(E37:E43)</f>
        <v>7310</v>
      </c>
      <c r="F36" s="41">
        <f t="shared" si="5"/>
        <v>6091</v>
      </c>
      <c r="G36" s="41">
        <f t="shared" si="5"/>
        <v>5007</v>
      </c>
      <c r="H36" s="41">
        <f t="shared" si="5"/>
        <v>4219</v>
      </c>
      <c r="I36" s="41">
        <f t="shared" si="5"/>
        <v>3797</v>
      </c>
      <c r="J36" s="41">
        <f t="shared" si="5"/>
        <v>3501</v>
      </c>
      <c r="K36" s="41">
        <f t="shared" si="5"/>
        <v>3489</v>
      </c>
      <c r="L36" s="41">
        <f t="shared" si="5"/>
        <v>3501</v>
      </c>
    </row>
    <row r="37" spans="1:29">
      <c r="A37" s="152" t="s">
        <v>360</v>
      </c>
      <c r="B37" s="14">
        <v>362</v>
      </c>
      <c r="C37" s="14">
        <v>343</v>
      </c>
      <c r="D37" s="39">
        <v>358</v>
      </c>
      <c r="E37" s="40">
        <v>288</v>
      </c>
      <c r="F37" s="40">
        <v>322</v>
      </c>
      <c r="G37" s="40">
        <v>179</v>
      </c>
      <c r="H37" s="40">
        <v>132</v>
      </c>
      <c r="I37" s="40">
        <v>83</v>
      </c>
      <c r="J37" s="40">
        <v>65</v>
      </c>
      <c r="K37" s="40">
        <v>40</v>
      </c>
      <c r="L37" s="40">
        <v>33</v>
      </c>
    </row>
    <row r="38" spans="1:29">
      <c r="A38" s="152" t="s">
        <v>361</v>
      </c>
      <c r="B38" s="14">
        <v>6915</v>
      </c>
      <c r="C38" s="14">
        <v>6803</v>
      </c>
      <c r="D38" s="39">
        <v>6606</v>
      </c>
      <c r="E38" s="40">
        <v>6092</v>
      </c>
      <c r="F38" s="40">
        <v>4937</v>
      </c>
      <c r="G38" s="39">
        <v>4060</v>
      </c>
      <c r="H38" s="39">
        <v>3415</v>
      </c>
      <c r="I38" s="39">
        <v>3054</v>
      </c>
      <c r="J38" s="39">
        <v>2810</v>
      </c>
      <c r="K38" s="39">
        <v>2822</v>
      </c>
      <c r="L38" s="39">
        <v>2865</v>
      </c>
    </row>
    <row r="39" spans="1:29">
      <c r="A39" s="152" t="s">
        <v>248</v>
      </c>
      <c r="B39" s="14">
        <v>5</v>
      </c>
      <c r="C39" s="14">
        <v>5</v>
      </c>
      <c r="D39" s="39">
        <v>5</v>
      </c>
      <c r="E39" s="40">
        <v>6</v>
      </c>
      <c r="F39" s="40">
        <v>6</v>
      </c>
      <c r="G39" s="40">
        <v>6</v>
      </c>
      <c r="H39" s="40">
        <v>4</v>
      </c>
      <c r="I39" s="40">
        <v>4</v>
      </c>
      <c r="J39" s="40">
        <v>1</v>
      </c>
      <c r="K39" s="40">
        <v>2</v>
      </c>
      <c r="L39" s="40">
        <v>3</v>
      </c>
    </row>
    <row r="40" spans="1:29">
      <c r="A40" s="152" t="s">
        <v>244</v>
      </c>
      <c r="B40" s="14">
        <v>3</v>
      </c>
      <c r="C40" s="14">
        <v>2</v>
      </c>
      <c r="D40" s="39">
        <v>3</v>
      </c>
      <c r="E40" s="40">
        <v>2</v>
      </c>
      <c r="F40" s="40">
        <v>1</v>
      </c>
      <c r="G40" s="40">
        <v>1</v>
      </c>
      <c r="H40" s="40">
        <v>2</v>
      </c>
      <c r="I40" s="40">
        <v>3</v>
      </c>
      <c r="J40" s="40">
        <v>6</v>
      </c>
      <c r="K40" s="40">
        <v>7</v>
      </c>
      <c r="L40" s="40">
        <v>5</v>
      </c>
    </row>
    <row r="41" spans="1:29" ht="21" customHeight="1">
      <c r="A41" s="153" t="s">
        <v>245</v>
      </c>
      <c r="B41" s="14">
        <v>1</v>
      </c>
      <c r="C41" s="14">
        <v>2</v>
      </c>
      <c r="D41" s="39">
        <v>2</v>
      </c>
      <c r="E41" s="40">
        <v>2</v>
      </c>
      <c r="F41" s="40">
        <v>1</v>
      </c>
      <c r="G41" s="40">
        <v>1</v>
      </c>
      <c r="H41" s="40">
        <v>1</v>
      </c>
      <c r="I41" s="40">
        <v>1</v>
      </c>
      <c r="J41" s="40">
        <v>1</v>
      </c>
      <c r="K41" s="40">
        <v>1</v>
      </c>
      <c r="L41" s="40">
        <v>1</v>
      </c>
    </row>
    <row r="42" spans="1:29" s="37" customFormat="1">
      <c r="A42" s="152" t="s">
        <v>359</v>
      </c>
      <c r="B42" s="14">
        <v>1242</v>
      </c>
      <c r="C42" s="14">
        <v>1132</v>
      </c>
      <c r="D42" s="39">
        <v>1053</v>
      </c>
      <c r="E42" s="40">
        <v>919</v>
      </c>
      <c r="F42" s="40">
        <v>823</v>
      </c>
      <c r="G42" s="39">
        <v>759</v>
      </c>
      <c r="H42" s="39">
        <v>664</v>
      </c>
      <c r="I42" s="39">
        <v>651</v>
      </c>
      <c r="J42" s="39">
        <v>617</v>
      </c>
      <c r="K42" s="39">
        <v>615</v>
      </c>
      <c r="L42" s="39">
        <v>592</v>
      </c>
      <c r="M42" s="5"/>
    </row>
    <row r="43" spans="1:29">
      <c r="A43" s="165" t="s">
        <v>243</v>
      </c>
      <c r="B43" s="11">
        <v>1</v>
      </c>
      <c r="C43" s="11">
        <v>1</v>
      </c>
      <c r="D43" s="38">
        <v>1</v>
      </c>
      <c r="E43" s="38">
        <v>1</v>
      </c>
      <c r="F43" s="38">
        <v>1</v>
      </c>
      <c r="G43" s="38">
        <v>1</v>
      </c>
      <c r="H43" s="38">
        <v>1</v>
      </c>
      <c r="I43" s="38">
        <v>1</v>
      </c>
      <c r="J43" s="38">
        <v>1</v>
      </c>
      <c r="K43" s="38">
        <v>2</v>
      </c>
      <c r="L43" s="38">
        <v>2</v>
      </c>
    </row>
    <row r="45" spans="1:29">
      <c r="A45" s="8" t="s">
        <v>160</v>
      </c>
      <c r="F45" s="36"/>
      <c r="G45" s="36"/>
      <c r="I45" s="36"/>
    </row>
    <row r="46" spans="1:29">
      <c r="A46" s="8" t="s">
        <v>163</v>
      </c>
      <c r="F46" s="36"/>
      <c r="G46" s="36"/>
      <c r="I46" s="36"/>
    </row>
    <row r="47" spans="1:29" s="37" customFormat="1">
      <c r="A47" s="8" t="s">
        <v>162</v>
      </c>
      <c r="B47" s="8"/>
      <c r="C47" s="8"/>
      <c r="D47" s="8"/>
      <c r="E47" s="8"/>
      <c r="F47" s="36"/>
      <c r="G47" s="36"/>
      <c r="H47" s="35"/>
      <c r="I47" s="36"/>
      <c r="J47" s="35"/>
      <c r="K47" s="36"/>
      <c r="L47" s="36"/>
      <c r="M47" s="5"/>
    </row>
    <row r="48" spans="1:29">
      <c r="A48" s="8" t="s">
        <v>161</v>
      </c>
      <c r="F48" s="36"/>
      <c r="G48" s="36"/>
      <c r="I48" s="36"/>
    </row>
    <row r="56" spans="1:13" ht="12.75" customHeight="1"/>
    <row r="57" spans="1:13" s="1" customFormat="1">
      <c r="A57" s="8"/>
      <c r="B57" s="8"/>
      <c r="C57" s="8"/>
      <c r="D57" s="8"/>
      <c r="E57" s="8"/>
      <c r="F57" s="35"/>
      <c r="G57" s="35"/>
      <c r="H57" s="35"/>
      <c r="I57" s="35"/>
      <c r="J57" s="35"/>
      <c r="K57" s="36"/>
      <c r="L57" s="36"/>
      <c r="M57" s="5"/>
    </row>
    <row r="58" spans="1:13" s="1" customFormat="1">
      <c r="A58" s="8"/>
      <c r="B58" s="8"/>
      <c r="C58" s="8"/>
      <c r="D58" s="8"/>
      <c r="E58" s="8"/>
      <c r="F58" s="35"/>
      <c r="G58" s="35"/>
      <c r="H58" s="35"/>
      <c r="I58" s="35"/>
      <c r="J58" s="35"/>
      <c r="K58" s="36"/>
      <c r="L58" s="36"/>
      <c r="M58" s="5"/>
    </row>
    <row r="59" spans="1:13" s="1" customFormat="1">
      <c r="A59" s="8"/>
      <c r="B59" s="8"/>
      <c r="C59" s="8"/>
      <c r="D59" s="8"/>
      <c r="E59" s="8"/>
      <c r="F59" s="35"/>
      <c r="G59" s="35"/>
      <c r="H59" s="35"/>
      <c r="I59" s="35"/>
      <c r="J59" s="35"/>
      <c r="K59" s="36"/>
      <c r="L59" s="36"/>
      <c r="M59" s="5"/>
    </row>
    <row r="60" spans="1:13" s="1" customFormat="1">
      <c r="A60" s="8"/>
      <c r="B60" s="8"/>
      <c r="C60" s="8"/>
      <c r="D60" s="8"/>
      <c r="E60" s="8"/>
      <c r="F60" s="35"/>
      <c r="G60" s="35"/>
      <c r="H60" s="35"/>
      <c r="I60" s="35"/>
      <c r="J60" s="35"/>
      <c r="K60" s="36"/>
      <c r="L60" s="36"/>
      <c r="M60" s="5"/>
    </row>
  </sheetData>
  <pageMargins left="0.54" right="0.1" top="0.88" bottom="0.75" header="0.3" footer="0.3"/>
  <pageSetup scale="95" firstPageNumber="15" orientation="portrait" useFirstPageNumber="1" verticalDpi="597" r:id="rId1"/>
  <headerFooter>
    <oddFooter>&amp;C&amp;P of 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3"/>
  <sheetViews>
    <sheetView showGridLines="0" workbookViewId="0">
      <selection activeCell="H1" sqref="H1"/>
    </sheetView>
  </sheetViews>
  <sheetFormatPr defaultColWidth="9.33203125" defaultRowHeight="12.75"/>
  <cols>
    <col min="1" max="1" width="9.33203125" style="51"/>
    <col min="2" max="2" width="14.1640625" style="51" customWidth="1"/>
    <col min="3" max="3" width="13.5" style="52" customWidth="1"/>
    <col min="4" max="4" width="14.5" style="52" customWidth="1"/>
    <col min="5" max="5" width="14.5" style="51" customWidth="1"/>
    <col min="6" max="16384" width="9.33203125" style="51"/>
  </cols>
  <sheetData>
    <row r="1" spans="1:7">
      <c r="A1" s="51" t="s">
        <v>7</v>
      </c>
      <c r="E1" s="53"/>
      <c r="F1" s="53"/>
    </row>
    <row r="2" spans="1:7">
      <c r="A2" s="54"/>
      <c r="B2" s="55"/>
      <c r="C2" s="56"/>
      <c r="D2" s="56"/>
      <c r="E2" s="55"/>
      <c r="F2" s="54"/>
    </row>
    <row r="3" spans="1:7">
      <c r="A3" s="67" t="s">
        <v>28</v>
      </c>
      <c r="B3" s="65"/>
      <c r="C3" s="66"/>
      <c r="D3" s="65"/>
      <c r="E3" s="69"/>
      <c r="F3" s="65"/>
    </row>
    <row r="4" spans="1:7" ht="13.5" customHeight="1">
      <c r="A4" s="68" t="s">
        <v>27</v>
      </c>
      <c r="B4" s="65"/>
      <c r="C4" s="66"/>
      <c r="D4" s="65"/>
      <c r="E4" s="65"/>
      <c r="F4" s="65"/>
    </row>
    <row r="5" spans="1:7">
      <c r="A5" s="128" t="s">
        <v>125</v>
      </c>
      <c r="B5" s="65"/>
      <c r="C5" s="66"/>
      <c r="D5" s="65"/>
      <c r="E5" s="65"/>
      <c r="F5" s="65"/>
    </row>
    <row r="6" spans="1:7">
      <c r="A6" s="54"/>
      <c r="B6" s="54"/>
      <c r="C6" s="56"/>
      <c r="D6" s="56"/>
      <c r="E6" s="54"/>
      <c r="F6" s="54"/>
    </row>
    <row r="7" spans="1:7">
      <c r="A7" s="54"/>
      <c r="B7" s="54"/>
      <c r="C7" s="56"/>
      <c r="D7" s="56"/>
      <c r="E7" s="54"/>
      <c r="F7" s="54"/>
    </row>
    <row r="8" spans="1:7">
      <c r="A8" s="54"/>
      <c r="B8" s="64"/>
      <c r="C8" s="63"/>
      <c r="D8" s="163" t="s">
        <v>26</v>
      </c>
      <c r="E8" s="164"/>
      <c r="F8" s="54"/>
    </row>
    <row r="9" spans="1:7" ht="30" customHeight="1">
      <c r="A9" s="54"/>
      <c r="B9" s="136" t="s">
        <v>169</v>
      </c>
      <c r="C9" s="137" t="s">
        <v>170</v>
      </c>
      <c r="D9" s="59" t="s">
        <v>24</v>
      </c>
      <c r="E9" s="138" t="s">
        <v>171</v>
      </c>
      <c r="F9" s="54"/>
    </row>
    <row r="10" spans="1:7" ht="24.75" customHeight="1">
      <c r="A10" s="54"/>
      <c r="B10" s="62">
        <v>2011</v>
      </c>
      <c r="C10" s="61">
        <v>494178</v>
      </c>
      <c r="D10" s="61">
        <v>314122</v>
      </c>
      <c r="E10" s="60">
        <f t="shared" ref="E10:E19" si="0">D10/C10</f>
        <v>0.63564545568600783</v>
      </c>
      <c r="F10" s="54"/>
    </row>
    <row r="11" spans="1:7">
      <c r="A11" s="54"/>
      <c r="B11" s="395">
        <v>2010</v>
      </c>
      <c r="C11" s="396">
        <v>504575</v>
      </c>
      <c r="D11" s="396">
        <v>318001</v>
      </c>
      <c r="E11" s="398">
        <f t="shared" si="0"/>
        <v>0.63023534657880398</v>
      </c>
      <c r="F11" s="54"/>
    </row>
    <row r="12" spans="1:7">
      <c r="A12" s="54"/>
      <c r="B12" s="395">
        <v>2009</v>
      </c>
      <c r="C12" s="396">
        <v>518523</v>
      </c>
      <c r="D12" s="397">
        <v>323495</v>
      </c>
      <c r="E12" s="398">
        <f t="shared" si="0"/>
        <v>0.62387782219882237</v>
      </c>
      <c r="F12" s="54"/>
    </row>
    <row r="13" spans="1:7">
      <c r="A13" s="54"/>
      <c r="B13" s="395">
        <v>2008</v>
      </c>
      <c r="C13" s="396">
        <v>529882</v>
      </c>
      <c r="D13" s="397">
        <v>325247</v>
      </c>
      <c r="E13" s="398">
        <f t="shared" si="0"/>
        <v>0.61381024454501187</v>
      </c>
      <c r="F13" s="54"/>
    </row>
    <row r="14" spans="1:7">
      <c r="A14" s="54"/>
      <c r="B14" s="395">
        <v>2007</v>
      </c>
      <c r="C14" s="396">
        <v>503740</v>
      </c>
      <c r="D14" s="397">
        <v>309865</v>
      </c>
      <c r="E14" s="398">
        <f t="shared" si="0"/>
        <v>0.61512883630444282</v>
      </c>
      <c r="F14" s="54"/>
    </row>
    <row r="15" spans="1:7">
      <c r="A15" s="54"/>
      <c r="B15" s="395">
        <v>2006</v>
      </c>
      <c r="C15" s="396">
        <v>511065</v>
      </c>
      <c r="D15" s="397">
        <v>309333</v>
      </c>
      <c r="E15" s="398">
        <f t="shared" si="0"/>
        <v>0.60527134513222391</v>
      </c>
      <c r="F15" s="54"/>
      <c r="G15" s="52"/>
    </row>
    <row r="16" spans="1:7">
      <c r="A16" s="54"/>
      <c r="B16" s="395">
        <v>2005</v>
      </c>
      <c r="C16" s="396">
        <v>522112</v>
      </c>
      <c r="D16" s="396">
        <v>311828</v>
      </c>
      <c r="E16" s="394">
        <f t="shared" si="0"/>
        <v>0.59724350330963472</v>
      </c>
      <c r="F16" s="54"/>
    </row>
    <row r="17" spans="1:6" ht="14.25" customHeight="1">
      <c r="A17" s="54"/>
      <c r="B17" s="395">
        <v>2004</v>
      </c>
      <c r="C17" s="396">
        <v>530432</v>
      </c>
      <c r="D17" s="397">
        <v>313545</v>
      </c>
      <c r="E17" s="398">
        <f t="shared" si="0"/>
        <v>0.59111252714768336</v>
      </c>
      <c r="F17" s="54"/>
    </row>
    <row r="18" spans="1:6" ht="14.25" customHeight="1">
      <c r="A18" s="54"/>
      <c r="B18" s="395">
        <v>2003</v>
      </c>
      <c r="C18" s="396">
        <v>537405</v>
      </c>
      <c r="D18" s="397">
        <v>315413</v>
      </c>
      <c r="E18" s="398">
        <f t="shared" si="0"/>
        <v>0.58691861817437496</v>
      </c>
      <c r="F18" s="54"/>
    </row>
    <row r="19" spans="1:6" ht="24.75" customHeight="1">
      <c r="A19" s="54"/>
      <c r="B19" s="139">
        <v>2002</v>
      </c>
      <c r="C19" s="140">
        <v>545434</v>
      </c>
      <c r="D19" s="141">
        <v>317389</v>
      </c>
      <c r="E19" s="142">
        <f t="shared" si="0"/>
        <v>0.58190175163264479</v>
      </c>
      <c r="F19" s="54"/>
    </row>
    <row r="20" spans="1:6" ht="13.5" hidden="1" customHeight="1">
      <c r="A20" s="54"/>
      <c r="B20" s="400">
        <v>2001</v>
      </c>
      <c r="C20" s="401">
        <v>525210</v>
      </c>
      <c r="D20" s="59">
        <v>315276</v>
      </c>
      <c r="E20" s="402">
        <f t="shared" ref="E20" si="1">D20/C20</f>
        <v>0.60028560004569598</v>
      </c>
      <c r="F20" s="54"/>
    </row>
    <row r="21" spans="1:6">
      <c r="A21" s="54"/>
      <c r="B21" s="58"/>
      <c r="C21" s="56"/>
      <c r="D21" s="56"/>
      <c r="E21" s="55"/>
      <c r="F21" s="54"/>
    </row>
    <row r="22" spans="1:6">
      <c r="A22" s="54"/>
      <c r="B22" s="57" t="s">
        <v>23</v>
      </c>
      <c r="C22" s="56"/>
      <c r="D22" s="56"/>
      <c r="E22" s="55"/>
      <c r="F22" s="54"/>
    </row>
    <row r="23" spans="1:6">
      <c r="B23" s="53"/>
      <c r="E23" s="53"/>
      <c r="F23" s="53"/>
    </row>
  </sheetData>
  <pageMargins left="0.7" right="0.46" top="0.75" bottom="0.75" header="0.3" footer="0.3"/>
  <pageSetup firstPageNumber="16" orientation="portrait" useFirstPageNumber="1" verticalDpi="597" r:id="rId1"/>
  <headerFooter>
    <oddFooter>&amp;C&amp;P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85"/>
  <sheetViews>
    <sheetView showGridLines="0" zoomScaleNormal="100" workbookViewId="0">
      <selection activeCell="K1" sqref="K1"/>
    </sheetView>
  </sheetViews>
  <sheetFormatPr defaultColWidth="9.33203125" defaultRowHeight="12.75"/>
  <cols>
    <col min="1" max="1" width="13.5" style="166" customWidth="1"/>
    <col min="2" max="3" width="10.83203125" style="166" customWidth="1"/>
    <col min="4" max="4" width="8.33203125" style="166" customWidth="1"/>
    <col min="5" max="5" width="7.83203125" style="166" customWidth="1"/>
    <col min="6" max="6" width="11" style="166" customWidth="1"/>
    <col min="7" max="7" width="14.6640625" style="166" customWidth="1"/>
    <col min="8" max="8" width="12.6640625" style="166" customWidth="1"/>
    <col min="9" max="9" width="10.6640625" style="166" customWidth="1"/>
    <col min="10" max="254" width="9.83203125" style="166" customWidth="1"/>
    <col min="255" max="16384" width="9.33203125" style="166"/>
  </cols>
  <sheetData>
    <row r="1" spans="1:9">
      <c r="A1" s="189" t="s">
        <v>390</v>
      </c>
      <c r="B1" s="187"/>
      <c r="C1" s="187"/>
      <c r="D1" s="187"/>
      <c r="E1" s="187"/>
      <c r="F1" s="187"/>
      <c r="G1" s="187"/>
      <c r="H1" s="187"/>
      <c r="I1" s="187"/>
    </row>
    <row r="2" spans="1:9" ht="13.5" customHeight="1">
      <c r="A2" s="189" t="s">
        <v>49</v>
      </c>
      <c r="B2" s="187"/>
      <c r="C2" s="187"/>
      <c r="D2" s="187"/>
      <c r="E2" s="187"/>
      <c r="F2" s="187"/>
      <c r="G2" s="187"/>
      <c r="H2" s="187"/>
      <c r="I2" s="187"/>
    </row>
    <row r="3" spans="1:9" ht="13.5" customHeight="1">
      <c r="A3" s="189" t="s">
        <v>389</v>
      </c>
      <c r="B3" s="187"/>
      <c r="C3" s="187"/>
      <c r="D3" s="187"/>
      <c r="E3" s="187"/>
      <c r="F3" s="187"/>
      <c r="G3" s="187"/>
      <c r="H3" s="187"/>
      <c r="I3" s="187"/>
    </row>
    <row r="4" spans="1:9">
      <c r="A4" s="188" t="s">
        <v>547</v>
      </c>
      <c r="B4" s="187"/>
      <c r="C4" s="187"/>
      <c r="D4" s="187"/>
      <c r="E4" s="187"/>
      <c r="F4" s="187"/>
      <c r="G4" s="187"/>
      <c r="H4" s="187"/>
      <c r="I4" s="187"/>
    </row>
    <row r="5" spans="1:9">
      <c r="E5" s="186"/>
      <c r="H5" s="185"/>
    </row>
    <row r="6" spans="1:9" ht="44.25" customHeight="1">
      <c r="A6" s="184"/>
      <c r="B6" s="183" t="s">
        <v>388</v>
      </c>
      <c r="C6" s="182"/>
      <c r="D6" s="182"/>
      <c r="E6" s="182"/>
      <c r="F6" s="182"/>
      <c r="G6" s="182"/>
      <c r="H6" s="181"/>
      <c r="I6" s="180" t="s">
        <v>387</v>
      </c>
    </row>
    <row r="7" spans="1:9" ht="36.75" customHeight="1">
      <c r="A7" s="179" t="s">
        <v>386</v>
      </c>
      <c r="B7" s="179" t="s">
        <v>385</v>
      </c>
      <c r="C7" s="179" t="s">
        <v>384</v>
      </c>
      <c r="D7" s="179" t="s">
        <v>206</v>
      </c>
      <c r="E7" s="178" t="s">
        <v>383</v>
      </c>
      <c r="F7" s="179" t="s">
        <v>79</v>
      </c>
      <c r="G7" s="179" t="s">
        <v>78</v>
      </c>
      <c r="H7" s="178" t="s">
        <v>167</v>
      </c>
      <c r="I7" s="177" t="s">
        <v>382</v>
      </c>
    </row>
    <row r="8" spans="1:9" s="174" customFormat="1" ht="31.5" customHeight="1">
      <c r="A8" s="176" t="s">
        <v>25</v>
      </c>
      <c r="B8" s="175">
        <f t="shared" ref="B8:B23" si="0">SUM(C8:H8)</f>
        <v>617128</v>
      </c>
      <c r="C8" s="175">
        <f t="shared" ref="C8:I8" si="1">SUM(C9:C23)</f>
        <v>118657</v>
      </c>
      <c r="D8" s="175">
        <f t="shared" si="1"/>
        <v>4066</v>
      </c>
      <c r="E8" s="175">
        <f t="shared" si="1"/>
        <v>228</v>
      </c>
      <c r="F8" s="175">
        <f t="shared" si="1"/>
        <v>212017</v>
      </c>
      <c r="G8" s="175">
        <f t="shared" si="1"/>
        <v>136258</v>
      </c>
      <c r="H8" s="175">
        <f t="shared" si="1"/>
        <v>145902</v>
      </c>
      <c r="I8" s="175">
        <f t="shared" si="1"/>
        <v>97409</v>
      </c>
    </row>
    <row r="9" spans="1:9">
      <c r="A9" s="173" t="s">
        <v>381</v>
      </c>
      <c r="B9" s="197">
        <f t="shared" si="0"/>
        <v>163</v>
      </c>
      <c r="C9" s="197">
        <v>163</v>
      </c>
      <c r="D9" s="197">
        <v>0</v>
      </c>
      <c r="E9" s="197">
        <v>0</v>
      </c>
      <c r="F9" s="197">
        <v>0</v>
      </c>
      <c r="G9" s="197">
        <v>0</v>
      </c>
      <c r="H9" s="197">
        <v>0</v>
      </c>
      <c r="I9" s="197">
        <v>0</v>
      </c>
    </row>
    <row r="10" spans="1:9">
      <c r="A10" s="173" t="s">
        <v>380</v>
      </c>
      <c r="B10" s="197">
        <f t="shared" si="0"/>
        <v>15128</v>
      </c>
      <c r="C10" s="197">
        <v>11619</v>
      </c>
      <c r="D10" s="197">
        <v>19</v>
      </c>
      <c r="E10" s="197">
        <v>4</v>
      </c>
      <c r="F10" s="197">
        <v>3246</v>
      </c>
      <c r="G10" s="197">
        <v>240</v>
      </c>
      <c r="H10" s="197">
        <v>0</v>
      </c>
      <c r="I10" s="197">
        <v>31</v>
      </c>
    </row>
    <row r="11" spans="1:9">
      <c r="A11" s="173" t="s">
        <v>379</v>
      </c>
      <c r="B11" s="197">
        <f t="shared" si="0"/>
        <v>58951</v>
      </c>
      <c r="C11" s="197">
        <v>30172</v>
      </c>
      <c r="D11" s="197">
        <v>71</v>
      </c>
      <c r="E11" s="197">
        <v>45</v>
      </c>
      <c r="F11" s="197">
        <v>16307</v>
      </c>
      <c r="G11" s="197">
        <v>12216</v>
      </c>
      <c r="H11" s="197">
        <v>140</v>
      </c>
      <c r="I11" s="197">
        <v>3780</v>
      </c>
    </row>
    <row r="12" spans="1:9">
      <c r="A12" s="173" t="s">
        <v>378</v>
      </c>
      <c r="B12" s="197">
        <f t="shared" si="0"/>
        <v>66273</v>
      </c>
      <c r="C12" s="197">
        <v>24163</v>
      </c>
      <c r="D12" s="197">
        <v>96</v>
      </c>
      <c r="E12" s="197">
        <v>16</v>
      </c>
      <c r="F12" s="197">
        <v>16212</v>
      </c>
      <c r="G12" s="197">
        <v>22592</v>
      </c>
      <c r="H12" s="197">
        <v>3194</v>
      </c>
      <c r="I12" s="197">
        <v>9854</v>
      </c>
    </row>
    <row r="13" spans="1:9">
      <c r="A13" s="173" t="s">
        <v>377</v>
      </c>
      <c r="B13" s="197">
        <f t="shared" si="0"/>
        <v>53917</v>
      </c>
      <c r="C13" s="197">
        <v>15050</v>
      </c>
      <c r="D13" s="197">
        <v>116</v>
      </c>
      <c r="E13" s="197">
        <v>5</v>
      </c>
      <c r="F13" s="197">
        <v>14087</v>
      </c>
      <c r="G13" s="197">
        <v>15270</v>
      </c>
      <c r="H13" s="197">
        <v>9389</v>
      </c>
      <c r="I13" s="197">
        <v>10823</v>
      </c>
    </row>
    <row r="14" spans="1:9">
      <c r="A14" s="173" t="s">
        <v>376</v>
      </c>
      <c r="B14" s="197">
        <f t="shared" si="0"/>
        <v>52251</v>
      </c>
      <c r="C14" s="197">
        <v>11068</v>
      </c>
      <c r="D14" s="197">
        <v>151</v>
      </c>
      <c r="E14" s="197">
        <v>8</v>
      </c>
      <c r="F14" s="197">
        <v>14986</v>
      </c>
      <c r="G14" s="197">
        <v>11275</v>
      </c>
      <c r="H14" s="197">
        <v>14763</v>
      </c>
      <c r="I14" s="197">
        <v>10069</v>
      </c>
    </row>
    <row r="15" spans="1:9">
      <c r="A15" s="173" t="s">
        <v>375</v>
      </c>
      <c r="B15" s="197">
        <f t="shared" si="0"/>
        <v>60469</v>
      </c>
      <c r="C15" s="197">
        <v>9728</v>
      </c>
      <c r="D15" s="197">
        <v>249</v>
      </c>
      <c r="E15" s="197">
        <v>9</v>
      </c>
      <c r="F15" s="197">
        <v>18955</v>
      </c>
      <c r="G15" s="197">
        <v>10873</v>
      </c>
      <c r="H15" s="197">
        <v>20655</v>
      </c>
      <c r="I15" s="197">
        <v>11285</v>
      </c>
    </row>
    <row r="16" spans="1:9">
      <c r="A16" s="173" t="s">
        <v>374</v>
      </c>
      <c r="B16" s="197">
        <f t="shared" si="0"/>
        <v>58732</v>
      </c>
      <c r="C16" s="197">
        <v>5052</v>
      </c>
      <c r="D16" s="197">
        <v>457</v>
      </c>
      <c r="E16" s="197">
        <v>11</v>
      </c>
      <c r="F16" s="197">
        <v>19397</v>
      </c>
      <c r="G16" s="197">
        <v>9804</v>
      </c>
      <c r="H16" s="197">
        <v>24011</v>
      </c>
      <c r="I16" s="197">
        <v>10422</v>
      </c>
    </row>
    <row r="17" spans="1:10">
      <c r="A17" s="173" t="s">
        <v>373</v>
      </c>
      <c r="B17" s="197">
        <f t="shared" si="0"/>
        <v>67319</v>
      </c>
      <c r="C17" s="197">
        <v>4541</v>
      </c>
      <c r="D17" s="197">
        <v>695</v>
      </c>
      <c r="E17" s="197">
        <v>19</v>
      </c>
      <c r="F17" s="197">
        <v>26099</v>
      </c>
      <c r="G17" s="197">
        <v>10939</v>
      </c>
      <c r="H17" s="197">
        <v>25026</v>
      </c>
      <c r="I17" s="197">
        <v>9745</v>
      </c>
    </row>
    <row r="18" spans="1:10">
      <c r="A18" s="173" t="s">
        <v>372</v>
      </c>
      <c r="B18" s="197">
        <f t="shared" si="0"/>
        <v>64723</v>
      </c>
      <c r="C18" s="197">
        <v>3256</v>
      </c>
      <c r="D18" s="197">
        <v>767</v>
      </c>
      <c r="E18" s="197">
        <v>30</v>
      </c>
      <c r="F18" s="197">
        <v>28662</v>
      </c>
      <c r="G18" s="197">
        <v>11834</v>
      </c>
      <c r="H18" s="197">
        <v>20174</v>
      </c>
      <c r="I18" s="197">
        <v>9296</v>
      </c>
    </row>
    <row r="19" spans="1:10">
      <c r="A19" s="173" t="s">
        <v>371</v>
      </c>
      <c r="B19" s="197">
        <f t="shared" si="0"/>
        <v>53398</v>
      </c>
      <c r="C19" s="197">
        <v>1924</v>
      </c>
      <c r="D19" s="197">
        <v>656</v>
      </c>
      <c r="E19" s="197">
        <v>31</v>
      </c>
      <c r="F19" s="197">
        <v>23828</v>
      </c>
      <c r="G19" s="197">
        <v>11902</v>
      </c>
      <c r="H19" s="197">
        <v>15057</v>
      </c>
      <c r="I19" s="197">
        <v>8596</v>
      </c>
    </row>
    <row r="20" spans="1:10">
      <c r="A20" s="173" t="s">
        <v>370</v>
      </c>
      <c r="B20" s="197">
        <f t="shared" si="0"/>
        <v>36733</v>
      </c>
      <c r="C20" s="197">
        <v>1134</v>
      </c>
      <c r="D20" s="197">
        <v>442</v>
      </c>
      <c r="E20" s="197">
        <v>21</v>
      </c>
      <c r="F20" s="197">
        <v>16528</v>
      </c>
      <c r="G20" s="197">
        <v>10377</v>
      </c>
      <c r="H20" s="197">
        <v>8231</v>
      </c>
      <c r="I20" s="197">
        <v>6750</v>
      </c>
    </row>
    <row r="21" spans="1:10">
      <c r="A21" s="173" t="s">
        <v>369</v>
      </c>
      <c r="B21" s="197">
        <f t="shared" si="0"/>
        <v>16047</v>
      </c>
      <c r="C21" s="197">
        <v>508</v>
      </c>
      <c r="D21" s="197">
        <v>224</v>
      </c>
      <c r="E21" s="197">
        <v>10</v>
      </c>
      <c r="F21" s="197">
        <v>7448</v>
      </c>
      <c r="G21" s="197">
        <v>4637</v>
      </c>
      <c r="H21" s="197">
        <v>3220</v>
      </c>
      <c r="I21" s="197">
        <v>3681</v>
      </c>
    </row>
    <row r="22" spans="1:10">
      <c r="A22" s="173" t="s">
        <v>368</v>
      </c>
      <c r="B22" s="197">
        <f t="shared" si="0"/>
        <v>8207</v>
      </c>
      <c r="C22" s="197">
        <v>191</v>
      </c>
      <c r="D22" s="197">
        <v>98</v>
      </c>
      <c r="E22" s="197">
        <v>8</v>
      </c>
      <c r="F22" s="197">
        <v>3832</v>
      </c>
      <c r="G22" s="197">
        <v>2701</v>
      </c>
      <c r="H22" s="197">
        <v>1377</v>
      </c>
      <c r="I22" s="197">
        <v>1940</v>
      </c>
    </row>
    <row r="23" spans="1:10" ht="24.75" customHeight="1">
      <c r="A23" s="172" t="s">
        <v>367</v>
      </c>
      <c r="B23" s="195">
        <f t="shared" si="0"/>
        <v>4817</v>
      </c>
      <c r="C23" s="195">
        <v>88</v>
      </c>
      <c r="D23" s="195">
        <v>25</v>
      </c>
      <c r="E23" s="195">
        <v>11</v>
      </c>
      <c r="F23" s="195">
        <v>2430</v>
      </c>
      <c r="G23" s="195">
        <v>1598</v>
      </c>
      <c r="H23" s="195">
        <v>665</v>
      </c>
      <c r="I23" s="195">
        <v>1137</v>
      </c>
      <c r="J23" s="171"/>
    </row>
    <row r="24" spans="1:10" ht="12" customHeight="1">
      <c r="B24" s="167"/>
      <c r="C24" s="167"/>
      <c r="D24" s="167"/>
      <c r="E24" s="167"/>
      <c r="F24" s="167"/>
      <c r="G24" s="167"/>
      <c r="H24" s="167"/>
      <c r="I24" s="167"/>
    </row>
    <row r="25" spans="1:10">
      <c r="A25" s="168" t="s">
        <v>366</v>
      </c>
      <c r="J25" s="170"/>
    </row>
    <row r="26" spans="1:10">
      <c r="A26" s="168" t="s">
        <v>365</v>
      </c>
      <c r="J26" s="170"/>
    </row>
    <row r="27" spans="1:10">
      <c r="A27" s="168" t="s">
        <v>364</v>
      </c>
      <c r="J27" s="170"/>
    </row>
    <row r="28" spans="1:10">
      <c r="A28" s="169" t="s">
        <v>363</v>
      </c>
    </row>
    <row r="29" spans="1:10">
      <c r="A29" s="168" t="s">
        <v>362</v>
      </c>
    </row>
    <row r="33" spans="9:10">
      <c r="I33" s="167"/>
      <c r="J33" s="167"/>
    </row>
    <row r="34" spans="9:10">
      <c r="I34" s="167"/>
      <c r="J34" s="167"/>
    </row>
    <row r="55" spans="2:10">
      <c r="I55" s="167"/>
      <c r="J55" s="167"/>
    </row>
    <row r="63" spans="2:10">
      <c r="B63" s="167"/>
      <c r="C63" s="167"/>
      <c r="D63" s="167"/>
      <c r="E63" s="167"/>
      <c r="F63" s="167"/>
      <c r="G63" s="167"/>
      <c r="H63" s="167"/>
    </row>
    <row r="64" spans="2:10">
      <c r="B64" s="167"/>
      <c r="C64" s="167"/>
      <c r="D64" s="167"/>
      <c r="E64" s="167"/>
      <c r="F64" s="167"/>
      <c r="G64" s="167"/>
      <c r="H64" s="167"/>
    </row>
    <row r="66" spans="2:6">
      <c r="B66" s="167"/>
      <c r="C66" s="167"/>
      <c r="D66" s="167"/>
      <c r="F66" s="167"/>
    </row>
    <row r="84" spans="2:8">
      <c r="B84" s="167"/>
      <c r="C84" s="167"/>
      <c r="D84" s="167"/>
      <c r="F84" s="167"/>
    </row>
    <row r="85" spans="2:8">
      <c r="B85" s="167"/>
      <c r="C85" s="167"/>
      <c r="D85" s="167"/>
      <c r="E85" s="167"/>
      <c r="F85" s="167"/>
      <c r="G85" s="167"/>
      <c r="H85" s="167"/>
    </row>
  </sheetData>
  <pageMargins left="0.7" right="0.46" top="0.75" bottom="0.75" header="0.3" footer="0.3"/>
  <pageSetup firstPageNumber="17" orientation="portrait" useFirstPageNumber="1" verticalDpi="597" r:id="rId1"/>
  <headerFooter>
    <oddFooter>&amp;C&amp;P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93"/>
  <sheetViews>
    <sheetView showGridLines="0" zoomScaleNormal="100" workbookViewId="0">
      <selection activeCell="K1" sqref="K1"/>
    </sheetView>
  </sheetViews>
  <sheetFormatPr defaultColWidth="9.33203125" defaultRowHeight="12.75"/>
  <cols>
    <col min="1" max="1" width="13.6640625" style="190" customWidth="1"/>
    <col min="2" max="3" width="9.83203125" style="190" customWidth="1"/>
    <col min="4" max="4" width="8" style="190" customWidth="1"/>
    <col min="5" max="5" width="7.83203125" style="190" customWidth="1"/>
    <col min="6" max="6" width="10.1640625" style="190" customWidth="1"/>
    <col min="7" max="7" width="14.83203125" style="190" customWidth="1"/>
    <col min="8" max="8" width="12.33203125" style="190" customWidth="1"/>
    <col min="9" max="9" width="11.5" style="190" customWidth="1"/>
    <col min="10" max="254" width="9.83203125" style="190" customWidth="1"/>
    <col min="255" max="16384" width="9.33203125" style="190"/>
  </cols>
  <sheetData>
    <row r="1" spans="1:9">
      <c r="A1" s="188" t="s">
        <v>392</v>
      </c>
      <c r="B1" s="210"/>
      <c r="C1" s="210"/>
      <c r="D1" s="210"/>
      <c r="E1" s="210"/>
      <c r="F1" s="210"/>
      <c r="G1" s="210"/>
      <c r="H1" s="210"/>
      <c r="I1" s="210"/>
    </row>
    <row r="2" spans="1:9" ht="13.5" customHeight="1">
      <c r="A2" s="188" t="s">
        <v>391</v>
      </c>
      <c r="B2" s="210"/>
      <c r="C2" s="210"/>
      <c r="D2" s="210"/>
      <c r="E2" s="210"/>
      <c r="F2" s="210"/>
      <c r="G2" s="210"/>
      <c r="H2" s="210"/>
      <c r="I2" s="210"/>
    </row>
    <row r="3" spans="1:9" ht="13.5" customHeight="1">
      <c r="A3" s="188" t="s">
        <v>389</v>
      </c>
      <c r="B3" s="210"/>
      <c r="C3" s="210"/>
      <c r="D3" s="210"/>
      <c r="E3" s="210"/>
      <c r="F3" s="210"/>
      <c r="G3" s="210"/>
      <c r="H3" s="210"/>
      <c r="I3" s="210"/>
    </row>
    <row r="4" spans="1:9">
      <c r="A4" s="188" t="s">
        <v>547</v>
      </c>
      <c r="B4" s="210"/>
      <c r="C4" s="210"/>
      <c r="D4" s="210"/>
      <c r="E4" s="210"/>
      <c r="F4" s="210"/>
      <c r="G4" s="210"/>
      <c r="H4" s="210"/>
      <c r="I4" s="210"/>
    </row>
    <row r="5" spans="1:9">
      <c r="H5" s="209"/>
    </row>
    <row r="6" spans="1:9" ht="44.25" customHeight="1">
      <c r="A6" s="208"/>
      <c r="B6" s="207" t="s">
        <v>388</v>
      </c>
      <c r="C6" s="206"/>
      <c r="D6" s="206"/>
      <c r="E6" s="206"/>
      <c r="F6" s="206"/>
      <c r="G6" s="206"/>
      <c r="H6" s="205"/>
      <c r="I6" s="204" t="s">
        <v>387</v>
      </c>
    </row>
    <row r="7" spans="1:9" ht="36.75" customHeight="1">
      <c r="A7" s="203" t="s">
        <v>386</v>
      </c>
      <c r="B7" s="203" t="s">
        <v>385</v>
      </c>
      <c r="C7" s="203" t="s">
        <v>384</v>
      </c>
      <c r="D7" s="203" t="s">
        <v>206</v>
      </c>
      <c r="E7" s="202" t="s">
        <v>383</v>
      </c>
      <c r="F7" s="203" t="s">
        <v>79</v>
      </c>
      <c r="G7" s="203" t="s">
        <v>78</v>
      </c>
      <c r="H7" s="202" t="s">
        <v>167</v>
      </c>
      <c r="I7" s="201" t="s">
        <v>382</v>
      </c>
    </row>
    <row r="8" spans="1:9" ht="32.25" customHeight="1">
      <c r="A8" s="200" t="s">
        <v>25</v>
      </c>
      <c r="B8" s="199">
        <f t="shared" ref="B8:B23" si="0">SUM(C8:H8)</f>
        <v>41316</v>
      </c>
      <c r="C8" s="199">
        <f t="shared" ref="C8:I8" si="1">SUM(C9:C23)</f>
        <v>14683</v>
      </c>
      <c r="D8" s="199">
        <f t="shared" si="1"/>
        <v>135</v>
      </c>
      <c r="E8" s="199">
        <f t="shared" si="1"/>
        <v>18</v>
      </c>
      <c r="F8" s="199">
        <f t="shared" si="1"/>
        <v>12927</v>
      </c>
      <c r="G8" s="199">
        <f t="shared" si="1"/>
        <v>7956</v>
      </c>
      <c r="H8" s="199">
        <f t="shared" si="1"/>
        <v>5597</v>
      </c>
      <c r="I8" s="199">
        <f t="shared" si="1"/>
        <v>6350</v>
      </c>
    </row>
    <row r="9" spans="1:9">
      <c r="A9" s="198" t="s">
        <v>381</v>
      </c>
      <c r="B9" s="197">
        <f t="shared" si="0"/>
        <v>27</v>
      </c>
      <c r="C9" s="197">
        <v>27</v>
      </c>
      <c r="D9" s="197">
        <v>0</v>
      </c>
      <c r="E9" s="197">
        <v>0</v>
      </c>
      <c r="F9" s="197">
        <v>0</v>
      </c>
      <c r="G9" s="197">
        <v>0</v>
      </c>
      <c r="H9" s="197">
        <v>0</v>
      </c>
      <c r="I9" s="197">
        <v>0</v>
      </c>
    </row>
    <row r="10" spans="1:9">
      <c r="A10" s="198" t="s">
        <v>380</v>
      </c>
      <c r="B10" s="197">
        <f t="shared" si="0"/>
        <v>2157</v>
      </c>
      <c r="C10" s="197">
        <v>1782</v>
      </c>
      <c r="D10" s="197">
        <v>3</v>
      </c>
      <c r="E10" s="197">
        <v>0</v>
      </c>
      <c r="F10" s="197">
        <v>353</v>
      </c>
      <c r="G10" s="197">
        <v>19</v>
      </c>
      <c r="H10" s="197">
        <v>0</v>
      </c>
      <c r="I10" s="197">
        <v>4</v>
      </c>
    </row>
    <row r="11" spans="1:9">
      <c r="A11" s="198" t="s">
        <v>379</v>
      </c>
      <c r="B11" s="197">
        <f t="shared" si="0"/>
        <v>6818</v>
      </c>
      <c r="C11" s="197">
        <v>4039</v>
      </c>
      <c r="D11" s="197">
        <v>10</v>
      </c>
      <c r="E11" s="197">
        <v>10</v>
      </c>
      <c r="F11" s="197">
        <v>1644</v>
      </c>
      <c r="G11" s="197">
        <v>1110</v>
      </c>
      <c r="H11" s="197">
        <v>5</v>
      </c>
      <c r="I11" s="197">
        <v>336</v>
      </c>
    </row>
    <row r="12" spans="1:9">
      <c r="A12" s="198" t="s">
        <v>378</v>
      </c>
      <c r="B12" s="197">
        <f t="shared" si="0"/>
        <v>5748</v>
      </c>
      <c r="C12" s="197">
        <v>2613</v>
      </c>
      <c r="D12" s="197">
        <v>7</v>
      </c>
      <c r="E12" s="197">
        <v>1</v>
      </c>
      <c r="F12" s="197">
        <v>1308</v>
      </c>
      <c r="G12" s="197">
        <v>1636</v>
      </c>
      <c r="H12" s="197">
        <v>183</v>
      </c>
      <c r="I12" s="197">
        <v>829</v>
      </c>
    </row>
    <row r="13" spans="1:9">
      <c r="A13" s="198" t="s">
        <v>377</v>
      </c>
      <c r="B13" s="197">
        <f t="shared" si="0"/>
        <v>4448</v>
      </c>
      <c r="C13" s="197">
        <v>1693</v>
      </c>
      <c r="D13" s="197">
        <v>2</v>
      </c>
      <c r="E13" s="197">
        <v>0</v>
      </c>
      <c r="F13" s="197">
        <v>1005</v>
      </c>
      <c r="G13" s="197">
        <v>1102</v>
      </c>
      <c r="H13" s="197">
        <v>646</v>
      </c>
      <c r="I13" s="197">
        <v>965</v>
      </c>
    </row>
    <row r="14" spans="1:9">
      <c r="A14" s="198" t="s">
        <v>376</v>
      </c>
      <c r="B14" s="197">
        <f t="shared" si="0"/>
        <v>3859</v>
      </c>
      <c r="C14" s="197">
        <v>1324</v>
      </c>
      <c r="D14" s="197">
        <v>4</v>
      </c>
      <c r="E14" s="197">
        <v>0</v>
      </c>
      <c r="F14" s="197">
        <v>888</v>
      </c>
      <c r="G14" s="197">
        <v>725</v>
      </c>
      <c r="H14" s="197">
        <v>918</v>
      </c>
      <c r="I14" s="197">
        <v>872</v>
      </c>
    </row>
    <row r="15" spans="1:9">
      <c r="A15" s="198" t="s">
        <v>375</v>
      </c>
      <c r="B15" s="197">
        <f t="shared" si="0"/>
        <v>3923</v>
      </c>
      <c r="C15" s="197">
        <v>1226</v>
      </c>
      <c r="D15" s="197">
        <v>8</v>
      </c>
      <c r="E15" s="197">
        <v>0</v>
      </c>
      <c r="F15" s="197">
        <v>1044</v>
      </c>
      <c r="G15" s="197">
        <v>574</v>
      </c>
      <c r="H15" s="197">
        <v>1071</v>
      </c>
      <c r="I15" s="197">
        <v>888</v>
      </c>
    </row>
    <row r="16" spans="1:9">
      <c r="A16" s="198" t="s">
        <v>374</v>
      </c>
      <c r="B16" s="197">
        <f t="shared" si="0"/>
        <v>3033</v>
      </c>
      <c r="C16" s="197">
        <v>624</v>
      </c>
      <c r="D16" s="197">
        <v>17</v>
      </c>
      <c r="E16" s="197">
        <v>0</v>
      </c>
      <c r="F16" s="197">
        <v>935</v>
      </c>
      <c r="G16" s="197">
        <v>465</v>
      </c>
      <c r="H16" s="197">
        <v>992</v>
      </c>
      <c r="I16" s="197">
        <v>691</v>
      </c>
    </row>
    <row r="17" spans="1:10">
      <c r="A17" s="198" t="s">
        <v>373</v>
      </c>
      <c r="B17" s="197">
        <f t="shared" si="0"/>
        <v>3525</v>
      </c>
      <c r="C17" s="197">
        <v>582</v>
      </c>
      <c r="D17" s="197">
        <v>29</v>
      </c>
      <c r="E17" s="197">
        <v>0</v>
      </c>
      <c r="F17" s="197">
        <v>1482</v>
      </c>
      <c r="G17" s="197">
        <v>571</v>
      </c>
      <c r="H17" s="197">
        <v>861</v>
      </c>
      <c r="I17" s="197">
        <v>594</v>
      </c>
    </row>
    <row r="18" spans="1:10">
      <c r="A18" s="198" t="s">
        <v>372</v>
      </c>
      <c r="B18" s="197">
        <f t="shared" si="0"/>
        <v>3290</v>
      </c>
      <c r="C18" s="197">
        <v>405</v>
      </c>
      <c r="D18" s="197">
        <v>26</v>
      </c>
      <c r="E18" s="197">
        <v>3</v>
      </c>
      <c r="F18" s="197">
        <v>1662</v>
      </c>
      <c r="G18" s="197">
        <v>629</v>
      </c>
      <c r="H18" s="197">
        <v>565</v>
      </c>
      <c r="I18" s="197">
        <v>498</v>
      </c>
    </row>
    <row r="19" spans="1:10">
      <c r="A19" s="198" t="s">
        <v>371</v>
      </c>
      <c r="B19" s="197">
        <f t="shared" si="0"/>
        <v>2296</v>
      </c>
      <c r="C19" s="197">
        <v>198</v>
      </c>
      <c r="D19" s="197">
        <v>12</v>
      </c>
      <c r="E19" s="197">
        <v>2</v>
      </c>
      <c r="F19" s="197">
        <v>1291</v>
      </c>
      <c r="G19" s="197">
        <v>582</v>
      </c>
      <c r="H19" s="197">
        <v>211</v>
      </c>
      <c r="I19" s="197">
        <v>326</v>
      </c>
    </row>
    <row r="20" spans="1:10">
      <c r="A20" s="198" t="s">
        <v>370</v>
      </c>
      <c r="B20" s="197">
        <f t="shared" si="0"/>
        <v>1420</v>
      </c>
      <c r="C20" s="197">
        <v>113</v>
      </c>
      <c r="D20" s="197">
        <v>11</v>
      </c>
      <c r="E20" s="197">
        <v>1</v>
      </c>
      <c r="F20" s="197">
        <v>858</v>
      </c>
      <c r="G20" s="197">
        <v>355</v>
      </c>
      <c r="H20" s="197">
        <v>82</v>
      </c>
      <c r="I20" s="197">
        <v>181</v>
      </c>
    </row>
    <row r="21" spans="1:10">
      <c r="A21" s="198" t="s">
        <v>369</v>
      </c>
      <c r="B21" s="197">
        <f t="shared" si="0"/>
        <v>444</v>
      </c>
      <c r="C21" s="197">
        <v>38</v>
      </c>
      <c r="D21" s="197">
        <v>4</v>
      </c>
      <c r="E21" s="197">
        <v>1</v>
      </c>
      <c r="F21" s="197">
        <v>267</v>
      </c>
      <c r="G21" s="197">
        <v>93</v>
      </c>
      <c r="H21" s="197">
        <v>41</v>
      </c>
      <c r="I21" s="197">
        <v>89</v>
      </c>
    </row>
    <row r="22" spans="1:10">
      <c r="A22" s="198" t="s">
        <v>368</v>
      </c>
      <c r="B22" s="197">
        <f t="shared" si="0"/>
        <v>205</v>
      </c>
      <c r="C22" s="197">
        <v>14</v>
      </c>
      <c r="D22" s="197">
        <v>2</v>
      </c>
      <c r="E22" s="197">
        <v>0</v>
      </c>
      <c r="F22" s="197">
        <v>122</v>
      </c>
      <c r="G22" s="197">
        <v>54</v>
      </c>
      <c r="H22" s="197">
        <v>13</v>
      </c>
      <c r="I22" s="197">
        <v>45</v>
      </c>
    </row>
    <row r="23" spans="1:10" ht="24" customHeight="1">
      <c r="A23" s="196" t="s">
        <v>367</v>
      </c>
      <c r="B23" s="195">
        <f t="shared" si="0"/>
        <v>123</v>
      </c>
      <c r="C23" s="195">
        <v>5</v>
      </c>
      <c r="D23" s="195">
        <v>0</v>
      </c>
      <c r="E23" s="195">
        <v>0</v>
      </c>
      <c r="F23" s="195">
        <v>68</v>
      </c>
      <c r="G23" s="195">
        <v>41</v>
      </c>
      <c r="H23" s="195">
        <v>9</v>
      </c>
      <c r="I23" s="195">
        <v>32</v>
      </c>
    </row>
    <row r="24" spans="1:10" ht="12" customHeight="1">
      <c r="B24" s="191"/>
      <c r="C24" s="191"/>
      <c r="D24" s="191"/>
      <c r="E24" s="191"/>
      <c r="F24" s="191"/>
      <c r="G24" s="191"/>
      <c r="H24" s="191"/>
      <c r="I24" s="191"/>
    </row>
    <row r="25" spans="1:10">
      <c r="A25" s="192" t="s">
        <v>366</v>
      </c>
      <c r="J25" s="194"/>
    </row>
    <row r="26" spans="1:10">
      <c r="A26" s="192" t="s">
        <v>365</v>
      </c>
      <c r="J26" s="194"/>
    </row>
    <row r="27" spans="1:10">
      <c r="A27" s="192" t="s">
        <v>364</v>
      </c>
      <c r="J27" s="194"/>
    </row>
    <row r="28" spans="1:10">
      <c r="A28" s="193" t="s">
        <v>363</v>
      </c>
    </row>
    <row r="29" spans="1:10">
      <c r="A29" s="192" t="s">
        <v>362</v>
      </c>
    </row>
    <row r="41" spans="9:10">
      <c r="I41" s="191"/>
      <c r="J41" s="191"/>
    </row>
    <row r="42" spans="9:10">
      <c r="I42" s="191"/>
      <c r="J42" s="191"/>
    </row>
    <row r="63" spans="9:10">
      <c r="I63" s="191"/>
      <c r="J63" s="191"/>
    </row>
    <row r="71" spans="2:8">
      <c r="B71" s="191"/>
      <c r="C71" s="191"/>
      <c r="D71" s="191"/>
      <c r="E71" s="191"/>
      <c r="F71" s="191"/>
      <c r="G71" s="191"/>
      <c r="H71" s="191"/>
    </row>
    <row r="72" spans="2:8">
      <c r="B72" s="191"/>
      <c r="C72" s="191"/>
      <c r="D72" s="191"/>
      <c r="E72" s="191"/>
      <c r="F72" s="191"/>
      <c r="G72" s="191"/>
      <c r="H72" s="191"/>
    </row>
    <row r="74" spans="2:8">
      <c r="B74" s="191"/>
      <c r="C74" s="191"/>
      <c r="D74" s="191"/>
      <c r="F74" s="191"/>
    </row>
    <row r="92" spans="2:8">
      <c r="B92" s="191"/>
      <c r="C92" s="191"/>
      <c r="D92" s="191"/>
      <c r="F92" s="191"/>
    </row>
    <row r="93" spans="2:8">
      <c r="B93" s="191"/>
      <c r="C93" s="191"/>
      <c r="D93" s="191"/>
      <c r="E93" s="191"/>
      <c r="F93" s="191"/>
      <c r="G93" s="191"/>
      <c r="H93" s="191"/>
    </row>
  </sheetData>
  <pageMargins left="0.7" right="0.46" top="0.75" bottom="0.75" header="0.3" footer="0.3"/>
  <pageSetup firstPageNumber="18" orientation="portrait" useFirstPageNumber="1" verticalDpi="597" r:id="rId1"/>
  <headerFooter>
    <oddFooter>&amp;C&amp;P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90"/>
  <sheetViews>
    <sheetView showGridLines="0" zoomScaleNormal="100" workbookViewId="0">
      <selection activeCell="K1" sqref="K1"/>
    </sheetView>
  </sheetViews>
  <sheetFormatPr defaultColWidth="9.33203125" defaultRowHeight="12.75"/>
  <cols>
    <col min="1" max="1" width="11.33203125" style="190" customWidth="1"/>
    <col min="2" max="2" width="11.6640625" style="190" customWidth="1"/>
    <col min="3" max="3" width="10.83203125" style="190" customWidth="1"/>
    <col min="4" max="4" width="10.33203125" style="190" customWidth="1"/>
    <col min="5" max="5" width="10" style="190" customWidth="1"/>
    <col min="6" max="6" width="11.83203125" style="190" customWidth="1"/>
    <col min="7" max="7" width="15.1640625" style="190" customWidth="1"/>
    <col min="8" max="8" width="12.33203125" style="190" customWidth="1"/>
    <col min="9" max="252" width="9.83203125" style="190" customWidth="1"/>
    <col min="253" max="16384" width="9.33203125" style="190"/>
  </cols>
  <sheetData>
    <row r="1" spans="1:8">
      <c r="A1" s="188" t="s">
        <v>402</v>
      </c>
      <c r="B1" s="210"/>
      <c r="C1" s="210"/>
      <c r="D1" s="210"/>
      <c r="E1" s="210"/>
      <c r="F1" s="210"/>
      <c r="G1" s="210"/>
      <c r="H1" s="210"/>
    </row>
    <row r="2" spans="1:8" ht="13.5" customHeight="1">
      <c r="A2" s="188" t="s">
        <v>401</v>
      </c>
      <c r="B2" s="210"/>
      <c r="C2" s="210"/>
      <c r="D2" s="210"/>
      <c r="E2" s="210"/>
      <c r="F2" s="210"/>
      <c r="G2" s="210"/>
      <c r="H2" s="210"/>
    </row>
    <row r="3" spans="1:8">
      <c r="A3" s="128" t="s">
        <v>125</v>
      </c>
      <c r="B3" s="210"/>
      <c r="C3" s="210"/>
      <c r="D3" s="210"/>
      <c r="E3" s="210"/>
      <c r="F3" s="210"/>
      <c r="G3" s="210"/>
      <c r="H3" s="210"/>
    </row>
    <row r="4" spans="1:8">
      <c r="F4" s="209"/>
    </row>
    <row r="5" spans="1:8" ht="44.25" customHeight="1">
      <c r="A5" s="208"/>
      <c r="B5" s="207" t="s">
        <v>388</v>
      </c>
      <c r="C5" s="206"/>
      <c r="D5" s="206"/>
      <c r="E5" s="206"/>
      <c r="F5" s="206"/>
      <c r="G5" s="206"/>
      <c r="H5" s="205"/>
    </row>
    <row r="6" spans="1:8" ht="36.75" customHeight="1">
      <c r="A6" s="202" t="s">
        <v>169</v>
      </c>
      <c r="B6" s="482" t="s">
        <v>400</v>
      </c>
      <c r="C6" s="202" t="s">
        <v>384</v>
      </c>
      <c r="D6" s="202" t="s">
        <v>206</v>
      </c>
      <c r="E6" s="202" t="s">
        <v>383</v>
      </c>
      <c r="F6" s="202" t="s">
        <v>399</v>
      </c>
      <c r="G6" s="202" t="s">
        <v>398</v>
      </c>
      <c r="H6" s="202" t="s">
        <v>397</v>
      </c>
    </row>
    <row r="7" spans="1:8" s="192" customFormat="1" ht="24" customHeight="1">
      <c r="A7" s="469">
        <v>2011</v>
      </c>
      <c r="B7" s="470">
        <v>44.4</v>
      </c>
      <c r="C7" s="470">
        <v>31.4</v>
      </c>
      <c r="D7" s="470">
        <v>54.4</v>
      </c>
      <c r="E7" s="470">
        <v>48.8</v>
      </c>
      <c r="F7" s="470">
        <v>47.9</v>
      </c>
      <c r="G7" s="470">
        <v>44.4</v>
      </c>
      <c r="H7" s="470">
        <v>49.7</v>
      </c>
    </row>
    <row r="8" spans="1:8" s="192" customFormat="1" ht="12">
      <c r="A8" s="469">
        <v>2010</v>
      </c>
      <c r="B8" s="470">
        <v>44.2</v>
      </c>
      <c r="C8" s="470">
        <v>31.4</v>
      </c>
      <c r="D8" s="470">
        <v>53.8</v>
      </c>
      <c r="E8" s="470">
        <v>50.8</v>
      </c>
      <c r="F8" s="470">
        <v>47.6</v>
      </c>
      <c r="G8" s="470">
        <v>44.2</v>
      </c>
      <c r="H8" s="470">
        <v>49.4</v>
      </c>
    </row>
    <row r="9" spans="1:8" s="192" customFormat="1" ht="12">
      <c r="A9" s="469">
        <v>2009</v>
      </c>
      <c r="B9" s="470">
        <v>45.3</v>
      </c>
      <c r="C9" s="470">
        <v>33.5</v>
      </c>
      <c r="D9" s="470">
        <v>53.5</v>
      </c>
      <c r="E9" s="470">
        <v>50.4</v>
      </c>
      <c r="F9" s="470">
        <v>47.1</v>
      </c>
      <c r="G9" s="470">
        <v>44.2</v>
      </c>
      <c r="H9" s="470">
        <v>48.9</v>
      </c>
    </row>
    <row r="10" spans="1:8" s="192" customFormat="1" ht="12">
      <c r="A10" s="469">
        <v>2008</v>
      </c>
      <c r="B10" s="470">
        <v>45.1</v>
      </c>
      <c r="C10" s="470">
        <v>33.6</v>
      </c>
      <c r="D10" s="470">
        <v>53.2</v>
      </c>
      <c r="E10" s="470">
        <v>50.1</v>
      </c>
      <c r="F10" s="470">
        <v>46.9</v>
      </c>
      <c r="G10" s="470">
        <v>44.8</v>
      </c>
      <c r="H10" s="470">
        <v>48.5</v>
      </c>
    </row>
    <row r="11" spans="1:8" s="192" customFormat="1" ht="12">
      <c r="A11" s="469">
        <v>2007</v>
      </c>
      <c r="B11" s="470">
        <v>45.7</v>
      </c>
      <c r="C11" s="471">
        <v>34</v>
      </c>
      <c r="D11" s="471">
        <v>52.9</v>
      </c>
      <c r="E11" s="471">
        <v>52.4</v>
      </c>
      <c r="F11" s="470">
        <v>48</v>
      </c>
      <c r="G11" s="470">
        <v>46.1</v>
      </c>
      <c r="H11" s="470">
        <v>48.3</v>
      </c>
    </row>
    <row r="12" spans="1:8" s="192" customFormat="1" ht="12">
      <c r="A12" s="469">
        <v>2006</v>
      </c>
      <c r="B12" s="470">
        <v>45.6</v>
      </c>
      <c r="C12" s="471">
        <v>34.4</v>
      </c>
      <c r="D12" s="470">
        <v>52.9</v>
      </c>
      <c r="E12" s="470">
        <v>51.5</v>
      </c>
      <c r="F12" s="470">
        <v>47.7</v>
      </c>
      <c r="G12" s="470">
        <v>46.1</v>
      </c>
      <c r="H12" s="470">
        <v>48.1</v>
      </c>
    </row>
    <row r="13" spans="1:8" s="192" customFormat="1" ht="12">
      <c r="A13" s="469">
        <v>2005</v>
      </c>
      <c r="B13" s="470">
        <v>45.5</v>
      </c>
      <c r="C13" s="471">
        <v>34.6</v>
      </c>
      <c r="D13" s="470">
        <v>53.2</v>
      </c>
      <c r="E13" s="470">
        <v>50.9</v>
      </c>
      <c r="F13" s="471">
        <v>47.4</v>
      </c>
      <c r="G13" s="470">
        <v>46</v>
      </c>
      <c r="H13" s="470">
        <v>47.8</v>
      </c>
    </row>
    <row r="14" spans="1:8" s="192" customFormat="1" ht="12">
      <c r="A14" s="469">
        <v>2004</v>
      </c>
      <c r="B14" s="470">
        <v>45.1</v>
      </c>
      <c r="C14" s="470">
        <v>34.200000000000003</v>
      </c>
      <c r="D14" s="466" t="s">
        <v>52</v>
      </c>
      <c r="E14" s="470">
        <v>51.3</v>
      </c>
      <c r="F14" s="471">
        <v>47</v>
      </c>
      <c r="G14" s="471">
        <v>45.9</v>
      </c>
      <c r="H14" s="470">
        <v>47.5</v>
      </c>
    </row>
    <row r="15" spans="1:8" s="192" customFormat="1" ht="14.25" customHeight="1">
      <c r="A15" s="472">
        <v>2003</v>
      </c>
      <c r="B15" s="473">
        <v>44.7</v>
      </c>
      <c r="C15" s="474">
        <v>34</v>
      </c>
      <c r="D15" s="467" t="s">
        <v>52</v>
      </c>
      <c r="E15" s="473">
        <v>51.5</v>
      </c>
      <c r="F15" s="474">
        <v>46.5</v>
      </c>
      <c r="G15" s="474">
        <v>45.6</v>
      </c>
      <c r="H15" s="474">
        <v>47</v>
      </c>
    </row>
    <row r="16" spans="1:8" s="192" customFormat="1" ht="24" customHeight="1">
      <c r="A16" s="475">
        <v>2002</v>
      </c>
      <c r="B16" s="476">
        <v>44.4</v>
      </c>
      <c r="C16" s="477">
        <v>33.700000000000003</v>
      </c>
      <c r="D16" s="468" t="s">
        <v>52</v>
      </c>
      <c r="E16" s="477">
        <v>51</v>
      </c>
      <c r="F16" s="477">
        <v>46.2</v>
      </c>
      <c r="G16" s="476">
        <v>45.5</v>
      </c>
      <c r="H16" s="477">
        <v>46.6</v>
      </c>
    </row>
    <row r="17" spans="1:8" hidden="1">
      <c r="A17" s="196">
        <v>2001</v>
      </c>
      <c r="B17" s="212">
        <v>44</v>
      </c>
      <c r="C17" s="404">
        <v>33.299999999999997</v>
      </c>
      <c r="D17" s="404" t="s">
        <v>6</v>
      </c>
      <c r="E17" s="212">
        <v>50.8</v>
      </c>
      <c r="F17" s="212">
        <v>46</v>
      </c>
      <c r="G17" s="212">
        <v>45</v>
      </c>
      <c r="H17" s="212">
        <v>46</v>
      </c>
    </row>
    <row r="18" spans="1:8">
      <c r="A18" s="211"/>
      <c r="B18" s="211"/>
      <c r="C18" s="211"/>
      <c r="D18" s="211"/>
      <c r="E18" s="211"/>
      <c r="F18" s="211"/>
      <c r="G18" s="211"/>
      <c r="H18" s="211"/>
    </row>
    <row r="19" spans="1:8">
      <c r="A19" s="478" t="s">
        <v>396</v>
      </c>
    </row>
    <row r="20" spans="1:8">
      <c r="A20" s="479" t="s">
        <v>395</v>
      </c>
    </row>
    <row r="21" spans="1:8">
      <c r="A21" s="479" t="s">
        <v>394</v>
      </c>
    </row>
    <row r="22" spans="1:8">
      <c r="A22" s="479" t="s">
        <v>364</v>
      </c>
    </row>
    <row r="23" spans="1:8">
      <c r="A23" s="1" t="s">
        <v>393</v>
      </c>
    </row>
    <row r="68" spans="2:8">
      <c r="B68" s="191"/>
      <c r="C68" s="191"/>
      <c r="D68" s="191"/>
      <c r="E68" s="191"/>
      <c r="F68" s="191"/>
      <c r="G68" s="191"/>
      <c r="H68" s="191"/>
    </row>
    <row r="69" spans="2:8">
      <c r="B69" s="191"/>
      <c r="C69" s="191"/>
      <c r="D69" s="191"/>
      <c r="E69" s="191"/>
      <c r="F69" s="191"/>
      <c r="G69" s="191"/>
      <c r="H69" s="191"/>
    </row>
    <row r="71" spans="2:8">
      <c r="B71" s="191"/>
      <c r="C71" s="191"/>
      <c r="D71" s="191"/>
      <c r="F71" s="191"/>
    </row>
    <row r="89" spans="2:8">
      <c r="B89" s="191"/>
      <c r="C89" s="191"/>
      <c r="D89" s="191"/>
      <c r="F89" s="191"/>
    </row>
    <row r="90" spans="2:8">
      <c r="B90" s="191"/>
      <c r="C90" s="191"/>
      <c r="D90" s="191"/>
      <c r="E90" s="191"/>
      <c r="F90" s="191"/>
      <c r="G90" s="191"/>
      <c r="H90" s="191"/>
    </row>
  </sheetData>
  <pageMargins left="0.7" right="0.46" top="0.75" bottom="0.75" header="0.3" footer="0.3"/>
  <pageSetup firstPageNumber="19" orientation="portrait" useFirstPageNumber="1" verticalDpi="597" r:id="rId1"/>
  <headerFooter>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81"/>
  <sheetViews>
    <sheetView showGridLines="0" zoomScaleNormal="100" workbookViewId="0">
      <selection activeCell="J1" sqref="J1"/>
    </sheetView>
  </sheetViews>
  <sheetFormatPr defaultColWidth="9.33203125" defaultRowHeight="12.75"/>
  <cols>
    <col min="1" max="1" width="12.1640625" style="190" customWidth="1"/>
    <col min="2" max="2" width="12" style="190" customWidth="1"/>
    <col min="3" max="3" width="10.1640625" style="190" customWidth="1"/>
    <col min="4" max="4" width="9.5" style="190" customWidth="1"/>
    <col min="5" max="5" width="9.1640625" style="190" customWidth="1"/>
    <col min="6" max="6" width="10.83203125" style="190" customWidth="1"/>
    <col min="7" max="7" width="15" style="190" customWidth="1"/>
    <col min="8" max="8" width="13" style="190" customWidth="1"/>
    <col min="9" max="9" width="14.83203125" style="190" customWidth="1"/>
    <col min="10" max="254" width="9.83203125" style="190" customWidth="1"/>
    <col min="255" max="16384" width="9.33203125" style="190"/>
  </cols>
  <sheetData>
    <row r="1" spans="1:10">
      <c r="A1" s="188" t="s">
        <v>404</v>
      </c>
      <c r="B1" s="210"/>
      <c r="C1" s="210"/>
      <c r="D1" s="210"/>
      <c r="E1" s="210"/>
      <c r="F1" s="210"/>
      <c r="G1" s="210"/>
      <c r="H1" s="210"/>
    </row>
    <row r="2" spans="1:10" ht="13.5" customHeight="1">
      <c r="A2" s="188" t="s">
        <v>403</v>
      </c>
      <c r="B2" s="210"/>
      <c r="C2" s="210"/>
      <c r="D2" s="210"/>
      <c r="E2" s="210"/>
      <c r="F2" s="210"/>
      <c r="G2" s="210"/>
      <c r="H2" s="210"/>
    </row>
    <row r="3" spans="1:10">
      <c r="A3" s="128" t="s">
        <v>125</v>
      </c>
      <c r="B3" s="210"/>
      <c r="C3" s="210"/>
      <c r="D3" s="210"/>
      <c r="E3" s="210"/>
      <c r="F3" s="210"/>
      <c r="G3" s="210"/>
      <c r="H3" s="210"/>
    </row>
    <row r="4" spans="1:10">
      <c r="F4" s="209"/>
    </row>
    <row r="5" spans="1:10" ht="44.25" customHeight="1">
      <c r="A5" s="208"/>
      <c r="B5" s="207" t="s">
        <v>388</v>
      </c>
      <c r="C5" s="206"/>
      <c r="D5" s="206"/>
      <c r="E5" s="206"/>
      <c r="F5" s="206"/>
      <c r="G5" s="206"/>
      <c r="H5" s="205"/>
    </row>
    <row r="6" spans="1:10" ht="36.75" customHeight="1">
      <c r="A6" s="202" t="s">
        <v>169</v>
      </c>
      <c r="B6" s="482" t="s">
        <v>400</v>
      </c>
      <c r="C6" s="202" t="s">
        <v>384</v>
      </c>
      <c r="D6" s="202" t="s">
        <v>206</v>
      </c>
      <c r="E6" s="202" t="s">
        <v>383</v>
      </c>
      <c r="F6" s="202" t="s">
        <v>399</v>
      </c>
      <c r="G6" s="202" t="s">
        <v>398</v>
      </c>
      <c r="H6" s="202" t="s">
        <v>397</v>
      </c>
    </row>
    <row r="7" spans="1:10" ht="25.5" customHeight="1">
      <c r="A7" s="469">
        <v>2011</v>
      </c>
      <c r="B7" s="470">
        <v>38.700000000000003</v>
      </c>
      <c r="C7" s="470">
        <v>30.7</v>
      </c>
      <c r="D7" s="470">
        <v>49.8</v>
      </c>
      <c r="E7" s="470">
        <v>38.299999999999997</v>
      </c>
      <c r="F7" s="470">
        <v>44.4</v>
      </c>
      <c r="G7" s="470">
        <v>39.799999999999997</v>
      </c>
      <c r="H7" s="480">
        <v>44.9</v>
      </c>
    </row>
    <row r="8" spans="1:10" ht="27.75" customHeight="1">
      <c r="A8" s="475">
        <v>2010</v>
      </c>
      <c r="B8" s="476">
        <v>38.5</v>
      </c>
      <c r="C8" s="476">
        <v>30.7</v>
      </c>
      <c r="D8" s="476">
        <v>49.7</v>
      </c>
      <c r="E8" s="476">
        <v>46.5</v>
      </c>
      <c r="F8" s="477">
        <v>44</v>
      </c>
      <c r="G8" s="476">
        <v>39.4</v>
      </c>
      <c r="H8" s="481">
        <v>44.3</v>
      </c>
    </row>
    <row r="9" spans="1:10">
      <c r="A9" s="211"/>
      <c r="B9" s="211"/>
      <c r="C9" s="211"/>
      <c r="D9" s="211"/>
      <c r="E9" s="211"/>
      <c r="F9" s="211"/>
      <c r="G9" s="211"/>
      <c r="H9" s="211"/>
    </row>
    <row r="10" spans="1:10">
      <c r="A10" s="478" t="s">
        <v>396</v>
      </c>
    </row>
    <row r="11" spans="1:10">
      <c r="A11" s="479" t="s">
        <v>395</v>
      </c>
    </row>
    <row r="12" spans="1:10">
      <c r="A12" s="479" t="s">
        <v>394</v>
      </c>
      <c r="J12" s="194"/>
    </row>
    <row r="13" spans="1:10">
      <c r="A13" s="479" t="s">
        <v>364</v>
      </c>
      <c r="J13" s="194"/>
    </row>
    <row r="28" spans="9:10">
      <c r="I28" s="191"/>
      <c r="J28" s="191"/>
    </row>
    <row r="29" spans="9:10">
      <c r="I29" s="191"/>
      <c r="J29" s="191"/>
    </row>
    <row r="50" spans="2:10">
      <c r="I50" s="191"/>
      <c r="J50" s="191"/>
    </row>
    <row r="59" spans="2:10">
      <c r="B59" s="191"/>
      <c r="C59" s="191"/>
      <c r="D59" s="191"/>
      <c r="E59" s="191"/>
      <c r="F59" s="191"/>
      <c r="G59" s="191"/>
      <c r="H59" s="191"/>
    </row>
    <row r="60" spans="2:10">
      <c r="B60" s="191"/>
      <c r="C60" s="191"/>
      <c r="D60" s="191"/>
      <c r="E60" s="191"/>
      <c r="F60" s="191"/>
      <c r="G60" s="191"/>
      <c r="H60" s="191"/>
    </row>
    <row r="62" spans="2:10">
      <c r="B62" s="191"/>
      <c r="C62" s="191"/>
      <c r="D62" s="191"/>
      <c r="F62" s="191"/>
    </row>
    <row r="80" spans="2:6">
      <c r="B80" s="191"/>
      <c r="C80" s="191"/>
      <c r="D80" s="191"/>
      <c r="F80" s="191"/>
    </row>
    <row r="81" spans="2:8">
      <c r="B81" s="191"/>
      <c r="C81" s="191"/>
      <c r="D81" s="191"/>
      <c r="E81" s="191"/>
      <c r="F81" s="191"/>
      <c r="G81" s="191"/>
      <c r="H81" s="191"/>
    </row>
  </sheetData>
  <pageMargins left="0.7" right="0.46" top="0.75" bottom="0.75" header="0.3" footer="0.3"/>
  <pageSetup firstPageNumber="20" orientation="portrait" useFirstPageNumber="1" verticalDpi="597" r:id="rId1"/>
  <headerFooter>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04"/>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L1" sqref="L1"/>
    </sheetView>
  </sheetViews>
  <sheetFormatPr defaultColWidth="9.33203125" defaultRowHeight="11.25"/>
  <cols>
    <col min="1" max="1" width="28.5" style="1" customWidth="1"/>
    <col min="2" max="2" width="9.1640625" style="1" customWidth="1"/>
    <col min="3" max="3" width="9.33203125" style="1" customWidth="1"/>
    <col min="4" max="4" width="8.33203125" style="1" customWidth="1"/>
    <col min="5" max="5" width="9" style="1" customWidth="1"/>
    <col min="6" max="6" width="6.83203125" style="1" customWidth="1"/>
    <col min="7" max="7" width="9.6640625" style="1" customWidth="1"/>
    <col min="8" max="8" width="10" style="1" customWidth="1"/>
    <col min="9" max="10" width="9.33203125" style="1" customWidth="1"/>
    <col min="11" max="16384" width="9.33203125" style="1"/>
  </cols>
  <sheetData>
    <row r="1" spans="1:10">
      <c r="A1" s="27" t="s">
        <v>98</v>
      </c>
      <c r="B1" s="27"/>
      <c r="C1" s="27"/>
      <c r="D1" s="27"/>
      <c r="E1" s="27"/>
      <c r="F1" s="27"/>
      <c r="G1" s="27"/>
      <c r="H1" s="27"/>
      <c r="I1" s="27"/>
      <c r="J1" s="27"/>
    </row>
    <row r="2" spans="1:10" ht="13.5" customHeight="1">
      <c r="A2" s="27" t="s">
        <v>172</v>
      </c>
      <c r="B2" s="27"/>
      <c r="C2" s="27"/>
      <c r="D2" s="27"/>
      <c r="E2" s="27"/>
      <c r="F2" s="27"/>
      <c r="G2" s="27"/>
      <c r="H2" s="27"/>
      <c r="I2" s="27"/>
      <c r="J2" s="27"/>
    </row>
    <row r="3" spans="1:10">
      <c r="A3" s="27" t="s">
        <v>82</v>
      </c>
      <c r="B3" s="27"/>
      <c r="C3" s="27"/>
      <c r="D3" s="27"/>
      <c r="E3" s="27"/>
      <c r="F3" s="27"/>
      <c r="G3" s="27"/>
      <c r="H3" s="27"/>
      <c r="I3" s="27"/>
      <c r="J3" s="27"/>
    </row>
    <row r="4" spans="1:10">
      <c r="A4" s="27" t="s">
        <v>548</v>
      </c>
      <c r="B4" s="27"/>
      <c r="C4" s="27"/>
      <c r="D4" s="27"/>
      <c r="E4" s="27"/>
      <c r="F4" s="27"/>
      <c r="G4" s="27"/>
      <c r="H4" s="27"/>
      <c r="I4" s="27"/>
      <c r="J4" s="27"/>
    </row>
    <row r="6" spans="1:10" s="8" customFormat="1" ht="30.75" customHeight="1">
      <c r="A6" s="143" t="s">
        <v>80</v>
      </c>
      <c r="B6" s="144" t="s">
        <v>174</v>
      </c>
      <c r="C6" s="144" t="s">
        <v>175</v>
      </c>
      <c r="D6" s="144" t="s">
        <v>176</v>
      </c>
      <c r="E6" s="145" t="s">
        <v>97</v>
      </c>
      <c r="F6" s="144" t="s">
        <v>177</v>
      </c>
      <c r="G6" s="144" t="s">
        <v>178</v>
      </c>
      <c r="H6" s="145" t="s">
        <v>96</v>
      </c>
      <c r="I6" s="144" t="s">
        <v>179</v>
      </c>
      <c r="J6" s="144" t="s">
        <v>180</v>
      </c>
    </row>
    <row r="7" spans="1:10">
      <c r="A7" s="124" t="s">
        <v>329</v>
      </c>
      <c r="B7" s="106">
        <f t="shared" ref="B7:J7" si="0">(B8+B80)</f>
        <v>695515</v>
      </c>
      <c r="C7" s="106">
        <f t="shared" si="0"/>
        <v>74586</v>
      </c>
      <c r="D7" s="106">
        <f t="shared" si="0"/>
        <v>47659</v>
      </c>
      <c r="E7" s="106">
        <f t="shared" si="0"/>
        <v>335431</v>
      </c>
      <c r="F7" s="106">
        <f t="shared" si="0"/>
        <v>40802</v>
      </c>
      <c r="G7" s="106">
        <f t="shared" si="0"/>
        <v>8491</v>
      </c>
      <c r="H7" s="106">
        <f t="shared" si="0"/>
        <v>21363</v>
      </c>
      <c r="I7" s="106">
        <f t="shared" si="0"/>
        <v>146</v>
      </c>
      <c r="J7" s="106">
        <f t="shared" si="0"/>
        <v>167037</v>
      </c>
    </row>
    <row r="8" spans="1:10">
      <c r="A8" s="124" t="s">
        <v>259</v>
      </c>
      <c r="B8" s="83">
        <f t="shared" ref="B8:J8" si="1">(B9+B10+B17+B34+B43+B51+B59+B66)</f>
        <v>658072</v>
      </c>
      <c r="C8" s="83">
        <f t="shared" si="1"/>
        <v>69849</v>
      </c>
      <c r="D8" s="83">
        <f t="shared" si="1"/>
        <v>47232</v>
      </c>
      <c r="E8" s="83">
        <f t="shared" si="1"/>
        <v>311542</v>
      </c>
      <c r="F8" s="83">
        <f t="shared" si="1"/>
        <v>40731</v>
      </c>
      <c r="G8" s="83">
        <f t="shared" si="1"/>
        <v>8061</v>
      </c>
      <c r="H8" s="83">
        <f t="shared" si="1"/>
        <v>17053</v>
      </c>
      <c r="I8" s="83">
        <f t="shared" si="1"/>
        <v>145</v>
      </c>
      <c r="J8" s="83">
        <f t="shared" si="1"/>
        <v>163459</v>
      </c>
    </row>
    <row r="9" spans="1:10">
      <c r="A9" s="124" t="s">
        <v>256</v>
      </c>
      <c r="B9" s="83">
        <f>SUM(C9:J9)</f>
        <v>7014</v>
      </c>
      <c r="C9" s="77">
        <v>848</v>
      </c>
      <c r="D9" s="77">
        <v>843</v>
      </c>
      <c r="E9" s="77">
        <v>3730</v>
      </c>
      <c r="F9" s="77">
        <v>400</v>
      </c>
      <c r="G9" s="77">
        <v>152</v>
      </c>
      <c r="H9" s="77">
        <v>449</v>
      </c>
      <c r="I9" s="77">
        <v>0</v>
      </c>
      <c r="J9" s="77">
        <v>592</v>
      </c>
    </row>
    <row r="10" spans="1:10">
      <c r="A10" s="124" t="s">
        <v>260</v>
      </c>
      <c r="B10" s="83">
        <f>SUM(B11:B16)</f>
        <v>45991</v>
      </c>
      <c r="C10" s="83">
        <f t="shared" ref="C10:J10" si="2">SUM(C11:C16)</f>
        <v>5404</v>
      </c>
      <c r="D10" s="83">
        <f t="shared" si="2"/>
        <v>4287</v>
      </c>
      <c r="E10" s="83">
        <f t="shared" si="2"/>
        <v>23871</v>
      </c>
      <c r="F10" s="83">
        <f t="shared" si="2"/>
        <v>3535</v>
      </c>
      <c r="G10" s="83">
        <f t="shared" si="2"/>
        <v>481</v>
      </c>
      <c r="H10" s="83">
        <f>SUM(H11:H16)</f>
        <v>1257</v>
      </c>
      <c r="I10" s="83">
        <f t="shared" si="2"/>
        <v>2</v>
      </c>
      <c r="J10" s="83">
        <f t="shared" si="2"/>
        <v>7154</v>
      </c>
    </row>
    <row r="11" spans="1:10">
      <c r="A11" s="162" t="s">
        <v>261</v>
      </c>
      <c r="B11" s="82">
        <f t="shared" ref="B11:B16" si="3">SUM(C11:J11)</f>
        <v>3093</v>
      </c>
      <c r="C11" s="79">
        <v>469</v>
      </c>
      <c r="D11" s="79">
        <v>123</v>
      </c>
      <c r="E11" s="79">
        <v>1714</v>
      </c>
      <c r="F11" s="79">
        <v>403</v>
      </c>
      <c r="G11" s="79">
        <v>57</v>
      </c>
      <c r="H11" s="79">
        <v>30</v>
      </c>
      <c r="I11" s="79">
        <v>0</v>
      </c>
      <c r="J11" s="79">
        <v>297</v>
      </c>
    </row>
    <row r="12" spans="1:10">
      <c r="A12" s="162" t="s">
        <v>266</v>
      </c>
      <c r="B12" s="82">
        <f t="shared" si="3"/>
        <v>7549</v>
      </c>
      <c r="C12" s="79">
        <v>925</v>
      </c>
      <c r="D12" s="79">
        <v>206</v>
      </c>
      <c r="E12" s="79">
        <v>4755</v>
      </c>
      <c r="F12" s="79">
        <v>1075</v>
      </c>
      <c r="G12" s="79">
        <v>86</v>
      </c>
      <c r="H12" s="79">
        <v>78</v>
      </c>
      <c r="I12" s="79">
        <v>0</v>
      </c>
      <c r="J12" s="79">
        <v>424</v>
      </c>
    </row>
    <row r="13" spans="1:10">
      <c r="A13" s="148" t="s">
        <v>262</v>
      </c>
      <c r="B13" s="82">
        <f t="shared" si="3"/>
        <v>7323</v>
      </c>
      <c r="C13" s="79">
        <v>814</v>
      </c>
      <c r="D13" s="79">
        <v>1104</v>
      </c>
      <c r="E13" s="79">
        <v>3155</v>
      </c>
      <c r="F13" s="79">
        <v>337</v>
      </c>
      <c r="G13" s="79">
        <v>63</v>
      </c>
      <c r="H13" s="79">
        <v>315</v>
      </c>
      <c r="I13" s="79">
        <v>0</v>
      </c>
      <c r="J13" s="79">
        <v>1535</v>
      </c>
    </row>
    <row r="14" spans="1:10">
      <c r="A14" s="162" t="s">
        <v>263</v>
      </c>
      <c r="B14" s="82">
        <f t="shared" si="3"/>
        <v>11371</v>
      </c>
      <c r="C14" s="79">
        <v>1208</v>
      </c>
      <c r="D14" s="79">
        <v>641</v>
      </c>
      <c r="E14" s="79">
        <v>6525</v>
      </c>
      <c r="F14" s="79">
        <v>626</v>
      </c>
      <c r="G14" s="79">
        <v>123</v>
      </c>
      <c r="H14" s="79">
        <v>162</v>
      </c>
      <c r="I14" s="79">
        <v>1</v>
      </c>
      <c r="J14" s="79">
        <v>2085</v>
      </c>
    </row>
    <row r="15" spans="1:10">
      <c r="A15" s="162" t="s">
        <v>264</v>
      </c>
      <c r="B15" s="82">
        <f t="shared" si="3"/>
        <v>2611</v>
      </c>
      <c r="C15" s="79">
        <v>304</v>
      </c>
      <c r="D15" s="79">
        <v>112</v>
      </c>
      <c r="E15" s="79">
        <v>1488</v>
      </c>
      <c r="F15" s="79">
        <v>450</v>
      </c>
      <c r="G15" s="79">
        <v>41</v>
      </c>
      <c r="H15" s="79">
        <v>37</v>
      </c>
      <c r="I15" s="79">
        <v>0</v>
      </c>
      <c r="J15" s="79">
        <v>179</v>
      </c>
    </row>
    <row r="16" spans="1:10">
      <c r="A16" s="148" t="s">
        <v>265</v>
      </c>
      <c r="B16" s="82">
        <f t="shared" si="3"/>
        <v>14044</v>
      </c>
      <c r="C16" s="79">
        <v>1684</v>
      </c>
      <c r="D16" s="79">
        <v>2101</v>
      </c>
      <c r="E16" s="79">
        <v>6234</v>
      </c>
      <c r="F16" s="79">
        <v>644</v>
      </c>
      <c r="G16" s="79">
        <v>111</v>
      </c>
      <c r="H16" s="79">
        <v>635</v>
      </c>
      <c r="I16" s="79">
        <v>1</v>
      </c>
      <c r="J16" s="79">
        <v>2634</v>
      </c>
    </row>
    <row r="17" spans="1:10">
      <c r="A17" s="124" t="s">
        <v>257</v>
      </c>
      <c r="B17" s="83">
        <f>SUM(B18:B33)</f>
        <v>117821</v>
      </c>
      <c r="C17" s="83">
        <f t="shared" ref="C17:J17" si="4">SUM(C18:C33)</f>
        <v>12808</v>
      </c>
      <c r="D17" s="83">
        <f t="shared" si="4"/>
        <v>7651</v>
      </c>
      <c r="E17" s="83">
        <f t="shared" si="4"/>
        <v>54684</v>
      </c>
      <c r="F17" s="83">
        <f t="shared" si="4"/>
        <v>6296</v>
      </c>
      <c r="G17" s="83">
        <f t="shared" si="4"/>
        <v>1882</v>
      </c>
      <c r="H17" s="83">
        <f t="shared" si="4"/>
        <v>3204</v>
      </c>
      <c r="I17" s="83">
        <f t="shared" si="4"/>
        <v>38</v>
      </c>
      <c r="J17" s="83">
        <f t="shared" si="4"/>
        <v>31258</v>
      </c>
    </row>
    <row r="18" spans="1:10" ht="12.75">
      <c r="A18" s="162" t="s">
        <v>330</v>
      </c>
      <c r="B18" s="82">
        <f t="shared" ref="B18" si="5">SUM(C18:J18)</f>
        <v>812</v>
      </c>
      <c r="C18" s="79">
        <v>57</v>
      </c>
      <c r="D18" s="79">
        <v>12</v>
      </c>
      <c r="E18" s="79">
        <v>634</v>
      </c>
      <c r="F18" s="79">
        <v>7</v>
      </c>
      <c r="G18" s="79">
        <v>56</v>
      </c>
      <c r="H18" s="79">
        <v>38</v>
      </c>
      <c r="I18" s="79">
        <v>0</v>
      </c>
      <c r="J18" s="79">
        <v>8</v>
      </c>
    </row>
    <row r="19" spans="1:10">
      <c r="A19" s="148" t="s">
        <v>274</v>
      </c>
      <c r="B19" s="82">
        <f t="shared" ref="B19:B33" si="6">SUM(C19:J19)</f>
        <v>6087</v>
      </c>
      <c r="C19" s="79">
        <v>674</v>
      </c>
      <c r="D19" s="79">
        <v>438</v>
      </c>
      <c r="E19" s="79">
        <v>2777</v>
      </c>
      <c r="F19" s="79">
        <v>1243</v>
      </c>
      <c r="G19" s="79">
        <v>51</v>
      </c>
      <c r="H19" s="79">
        <v>151</v>
      </c>
      <c r="I19" s="79">
        <v>6</v>
      </c>
      <c r="J19" s="79">
        <v>747</v>
      </c>
    </row>
    <row r="20" spans="1:10">
      <c r="A20" s="162" t="s">
        <v>267</v>
      </c>
      <c r="B20" s="82">
        <f t="shared" si="6"/>
        <v>1700</v>
      </c>
      <c r="C20" s="79">
        <v>175</v>
      </c>
      <c r="D20" s="79">
        <v>124</v>
      </c>
      <c r="E20" s="79">
        <v>892</v>
      </c>
      <c r="F20" s="79">
        <v>123</v>
      </c>
      <c r="G20" s="79">
        <v>14</v>
      </c>
      <c r="H20" s="79">
        <v>37</v>
      </c>
      <c r="I20" s="79">
        <v>0</v>
      </c>
      <c r="J20" s="79">
        <v>335</v>
      </c>
    </row>
    <row r="21" spans="1:10">
      <c r="A21" s="162" t="s">
        <v>302</v>
      </c>
      <c r="B21" s="82">
        <f t="shared" si="6"/>
        <v>457</v>
      </c>
      <c r="C21" s="79">
        <v>50</v>
      </c>
      <c r="D21" s="79">
        <v>19</v>
      </c>
      <c r="E21" s="79">
        <v>100</v>
      </c>
      <c r="F21" s="79">
        <v>2</v>
      </c>
      <c r="G21" s="79">
        <v>8</v>
      </c>
      <c r="H21" s="79">
        <v>12</v>
      </c>
      <c r="I21" s="79">
        <v>0</v>
      </c>
      <c r="J21" s="79">
        <v>266</v>
      </c>
    </row>
    <row r="22" spans="1:10">
      <c r="A22" s="148" t="s">
        <v>268</v>
      </c>
      <c r="B22" s="82">
        <f t="shared" si="6"/>
        <v>1807</v>
      </c>
      <c r="C22" s="79">
        <v>261</v>
      </c>
      <c r="D22" s="79">
        <v>166</v>
      </c>
      <c r="E22" s="79">
        <v>830</v>
      </c>
      <c r="F22" s="79">
        <v>200</v>
      </c>
      <c r="G22" s="79">
        <v>36</v>
      </c>
      <c r="H22" s="79">
        <v>41</v>
      </c>
      <c r="I22" s="79">
        <v>1</v>
      </c>
      <c r="J22" s="79">
        <v>272</v>
      </c>
    </row>
    <row r="23" spans="1:10">
      <c r="A23" s="162" t="s">
        <v>269</v>
      </c>
      <c r="B23" s="82">
        <f t="shared" si="6"/>
        <v>7221</v>
      </c>
      <c r="C23" s="79">
        <v>856</v>
      </c>
      <c r="D23" s="79">
        <v>502</v>
      </c>
      <c r="E23" s="79">
        <v>3087</v>
      </c>
      <c r="F23" s="79">
        <v>241</v>
      </c>
      <c r="G23" s="79">
        <v>115</v>
      </c>
      <c r="H23" s="79">
        <v>171</v>
      </c>
      <c r="I23" s="79">
        <v>3</v>
      </c>
      <c r="J23" s="79">
        <v>2246</v>
      </c>
    </row>
    <row r="24" spans="1:10">
      <c r="A24" s="148" t="s">
        <v>270</v>
      </c>
      <c r="B24" s="82">
        <f t="shared" si="6"/>
        <v>8509</v>
      </c>
      <c r="C24" s="79">
        <v>946</v>
      </c>
      <c r="D24" s="79">
        <v>432</v>
      </c>
      <c r="E24" s="79">
        <v>3888</v>
      </c>
      <c r="F24" s="79">
        <v>590</v>
      </c>
      <c r="G24" s="79">
        <v>97</v>
      </c>
      <c r="H24" s="79">
        <v>153</v>
      </c>
      <c r="I24" s="79">
        <v>1</v>
      </c>
      <c r="J24" s="79">
        <v>2402</v>
      </c>
    </row>
    <row r="25" spans="1:10">
      <c r="A25" s="148" t="s">
        <v>303</v>
      </c>
      <c r="B25" s="82">
        <f t="shared" si="6"/>
        <v>3223</v>
      </c>
      <c r="C25" s="79">
        <v>515</v>
      </c>
      <c r="D25" s="79">
        <v>606</v>
      </c>
      <c r="E25" s="79">
        <v>1189</v>
      </c>
      <c r="F25" s="79">
        <v>178</v>
      </c>
      <c r="G25" s="79">
        <v>27</v>
      </c>
      <c r="H25" s="79">
        <v>69</v>
      </c>
      <c r="I25" s="79">
        <v>7</v>
      </c>
      <c r="J25" s="79">
        <v>632</v>
      </c>
    </row>
    <row r="26" spans="1:10">
      <c r="A26" s="162" t="s">
        <v>304</v>
      </c>
      <c r="B26" s="82">
        <f t="shared" si="6"/>
        <v>11267</v>
      </c>
      <c r="C26" s="79">
        <v>1127</v>
      </c>
      <c r="D26" s="79">
        <v>757</v>
      </c>
      <c r="E26" s="79">
        <v>4932</v>
      </c>
      <c r="F26" s="79">
        <v>341</v>
      </c>
      <c r="G26" s="79">
        <v>126</v>
      </c>
      <c r="H26" s="79">
        <v>364</v>
      </c>
      <c r="I26" s="79">
        <v>3</v>
      </c>
      <c r="J26" s="79">
        <v>3617</v>
      </c>
    </row>
    <row r="27" spans="1:10">
      <c r="A27" s="162" t="s">
        <v>305</v>
      </c>
      <c r="B27" s="82">
        <f t="shared" si="6"/>
        <v>24943</v>
      </c>
      <c r="C27" s="79">
        <v>1957</v>
      </c>
      <c r="D27" s="79">
        <v>685</v>
      </c>
      <c r="E27" s="79">
        <v>12268</v>
      </c>
      <c r="F27" s="79">
        <v>1026</v>
      </c>
      <c r="G27" s="79">
        <v>220</v>
      </c>
      <c r="H27" s="79">
        <v>1047</v>
      </c>
      <c r="I27" s="79">
        <v>2</v>
      </c>
      <c r="J27" s="79">
        <v>7738</v>
      </c>
    </row>
    <row r="28" spans="1:10">
      <c r="A28" s="148" t="s">
        <v>306</v>
      </c>
      <c r="B28" s="82">
        <f t="shared" ref="B28" si="7">SUM(C28:J28)</f>
        <v>16725</v>
      </c>
      <c r="C28" s="79">
        <v>1802</v>
      </c>
      <c r="D28" s="79">
        <v>1179</v>
      </c>
      <c r="E28" s="79">
        <v>8068</v>
      </c>
      <c r="F28" s="79">
        <v>770</v>
      </c>
      <c r="G28" s="79">
        <v>454</v>
      </c>
      <c r="H28" s="79">
        <v>253</v>
      </c>
      <c r="I28" s="79">
        <v>3</v>
      </c>
      <c r="J28" s="79">
        <v>4196</v>
      </c>
    </row>
    <row r="29" spans="1:10">
      <c r="A29" s="162" t="s">
        <v>271</v>
      </c>
      <c r="B29" s="82">
        <f t="shared" si="6"/>
        <v>17988</v>
      </c>
      <c r="C29" s="79">
        <v>2132</v>
      </c>
      <c r="D29" s="79">
        <v>1190</v>
      </c>
      <c r="E29" s="79">
        <v>8941</v>
      </c>
      <c r="F29" s="79">
        <v>837</v>
      </c>
      <c r="G29" s="79">
        <v>280</v>
      </c>
      <c r="H29" s="79">
        <v>477</v>
      </c>
      <c r="I29" s="79">
        <v>7</v>
      </c>
      <c r="J29" s="79">
        <v>4124</v>
      </c>
    </row>
    <row r="30" spans="1:10">
      <c r="A30" s="148" t="s">
        <v>307</v>
      </c>
      <c r="B30" s="82">
        <f t="shared" si="6"/>
        <v>806</v>
      </c>
      <c r="C30" s="79">
        <v>99</v>
      </c>
      <c r="D30" s="79">
        <v>62</v>
      </c>
      <c r="E30" s="79">
        <v>282</v>
      </c>
      <c r="F30" s="79">
        <v>68</v>
      </c>
      <c r="G30" s="79">
        <v>9</v>
      </c>
      <c r="H30" s="79">
        <v>14</v>
      </c>
      <c r="I30" s="79">
        <v>0</v>
      </c>
      <c r="J30" s="79">
        <v>272</v>
      </c>
    </row>
    <row r="31" spans="1:10">
      <c r="A31" s="148" t="s">
        <v>272</v>
      </c>
      <c r="B31" s="82">
        <f t="shared" si="6"/>
        <v>797</v>
      </c>
      <c r="C31" s="79">
        <v>126</v>
      </c>
      <c r="D31" s="79">
        <v>85</v>
      </c>
      <c r="E31" s="79">
        <v>384</v>
      </c>
      <c r="F31" s="79">
        <v>82</v>
      </c>
      <c r="G31" s="79">
        <v>14</v>
      </c>
      <c r="H31" s="79">
        <v>16</v>
      </c>
      <c r="I31" s="79">
        <v>1</v>
      </c>
      <c r="J31" s="79">
        <v>89</v>
      </c>
    </row>
    <row r="32" spans="1:10">
      <c r="A32" s="162" t="s">
        <v>273</v>
      </c>
      <c r="B32" s="82">
        <f t="shared" si="6"/>
        <v>13492</v>
      </c>
      <c r="C32" s="79">
        <v>1827</v>
      </c>
      <c r="D32" s="79">
        <v>1338</v>
      </c>
      <c r="E32" s="79">
        <v>5144</v>
      </c>
      <c r="F32" s="79">
        <v>429</v>
      </c>
      <c r="G32" s="79">
        <v>352</v>
      </c>
      <c r="H32" s="79">
        <v>332</v>
      </c>
      <c r="I32" s="79">
        <v>4</v>
      </c>
      <c r="J32" s="79">
        <v>4066</v>
      </c>
    </row>
    <row r="33" spans="1:10">
      <c r="A33" s="148" t="s">
        <v>327</v>
      </c>
      <c r="B33" s="82">
        <f t="shared" si="6"/>
        <v>1987</v>
      </c>
      <c r="C33" s="79">
        <v>204</v>
      </c>
      <c r="D33" s="79">
        <v>56</v>
      </c>
      <c r="E33" s="79">
        <v>1268</v>
      </c>
      <c r="F33" s="79">
        <v>159</v>
      </c>
      <c r="G33" s="79">
        <v>23</v>
      </c>
      <c r="H33" s="79">
        <v>29</v>
      </c>
      <c r="I33" s="79">
        <v>0</v>
      </c>
      <c r="J33" s="79">
        <v>248</v>
      </c>
    </row>
    <row r="34" spans="1:10">
      <c r="A34" s="20" t="s">
        <v>308</v>
      </c>
      <c r="B34" s="83">
        <f t="shared" ref="B34:J34" si="8">SUM(B35:B42)</f>
        <v>98051</v>
      </c>
      <c r="C34" s="83">
        <f t="shared" si="8"/>
        <v>10627</v>
      </c>
      <c r="D34" s="83">
        <f t="shared" si="8"/>
        <v>6517</v>
      </c>
      <c r="E34" s="83">
        <f t="shared" si="8"/>
        <v>43244</v>
      </c>
      <c r="F34" s="83">
        <f t="shared" si="8"/>
        <v>6359</v>
      </c>
      <c r="G34" s="83">
        <f t="shared" si="8"/>
        <v>910</v>
      </c>
      <c r="H34" s="83">
        <f t="shared" si="8"/>
        <v>2856</v>
      </c>
      <c r="I34" s="83">
        <f t="shared" si="8"/>
        <v>7</v>
      </c>
      <c r="J34" s="83">
        <f t="shared" si="8"/>
        <v>27531</v>
      </c>
    </row>
    <row r="35" spans="1:10">
      <c r="A35" s="148" t="s">
        <v>280</v>
      </c>
      <c r="B35" s="82">
        <f t="shared" ref="B35:B42" si="9">SUM(C35:J35)</f>
        <v>24559</v>
      </c>
      <c r="C35" s="79">
        <v>2530</v>
      </c>
      <c r="D35" s="79">
        <v>1747</v>
      </c>
      <c r="E35" s="79">
        <v>8906</v>
      </c>
      <c r="F35" s="79">
        <v>1178</v>
      </c>
      <c r="G35" s="79">
        <v>204</v>
      </c>
      <c r="H35" s="79">
        <v>763</v>
      </c>
      <c r="I35" s="79">
        <v>3</v>
      </c>
      <c r="J35" s="79">
        <v>9228</v>
      </c>
    </row>
    <row r="36" spans="1:10">
      <c r="A36" s="148" t="s">
        <v>275</v>
      </c>
      <c r="B36" s="82">
        <f t="shared" si="9"/>
        <v>11912</v>
      </c>
      <c r="C36" s="79">
        <v>1129</v>
      </c>
      <c r="D36" s="79">
        <v>751</v>
      </c>
      <c r="E36" s="79">
        <v>6837</v>
      </c>
      <c r="F36" s="79">
        <v>827</v>
      </c>
      <c r="G36" s="79">
        <v>103</v>
      </c>
      <c r="H36" s="79">
        <v>347</v>
      </c>
      <c r="I36" s="79">
        <v>0</v>
      </c>
      <c r="J36" s="79">
        <v>1918</v>
      </c>
    </row>
    <row r="37" spans="1:10">
      <c r="A37" s="148" t="s">
        <v>276</v>
      </c>
      <c r="B37" s="82">
        <f t="shared" si="9"/>
        <v>16127</v>
      </c>
      <c r="C37" s="79">
        <v>1898</v>
      </c>
      <c r="D37" s="79">
        <v>866</v>
      </c>
      <c r="E37" s="79">
        <v>7207</v>
      </c>
      <c r="F37" s="79">
        <v>1273</v>
      </c>
      <c r="G37" s="79">
        <v>146</v>
      </c>
      <c r="H37" s="79">
        <v>332</v>
      </c>
      <c r="I37" s="79">
        <v>0</v>
      </c>
      <c r="J37" s="79">
        <v>4405</v>
      </c>
    </row>
    <row r="38" spans="1:10">
      <c r="A38" s="148" t="s">
        <v>277</v>
      </c>
      <c r="B38" s="82">
        <f t="shared" si="9"/>
        <v>16722</v>
      </c>
      <c r="C38" s="79">
        <v>1533</v>
      </c>
      <c r="D38" s="79">
        <v>1512</v>
      </c>
      <c r="E38" s="79">
        <v>6893</v>
      </c>
      <c r="F38" s="79">
        <v>583</v>
      </c>
      <c r="G38" s="79">
        <v>108</v>
      </c>
      <c r="H38" s="79">
        <v>579</v>
      </c>
      <c r="I38" s="79">
        <v>0</v>
      </c>
      <c r="J38" s="79">
        <v>5514</v>
      </c>
    </row>
    <row r="39" spans="1:10">
      <c r="A39" s="148" t="s">
        <v>326</v>
      </c>
      <c r="B39" s="82">
        <f t="shared" si="9"/>
        <v>1259</v>
      </c>
      <c r="C39" s="79">
        <v>132</v>
      </c>
      <c r="D39" s="79">
        <v>51</v>
      </c>
      <c r="E39" s="79">
        <v>877</v>
      </c>
      <c r="F39" s="79">
        <v>75</v>
      </c>
      <c r="G39" s="79">
        <v>17</v>
      </c>
      <c r="H39" s="79">
        <v>12</v>
      </c>
      <c r="I39" s="79">
        <v>0</v>
      </c>
      <c r="J39" s="79">
        <v>95</v>
      </c>
    </row>
    <row r="40" spans="1:10">
      <c r="A40" s="148" t="s">
        <v>278</v>
      </c>
      <c r="B40" s="82">
        <f t="shared" si="9"/>
        <v>17698</v>
      </c>
      <c r="C40" s="79">
        <v>2182</v>
      </c>
      <c r="D40" s="79">
        <v>998</v>
      </c>
      <c r="E40" s="79">
        <v>7806</v>
      </c>
      <c r="F40" s="79">
        <v>1518</v>
      </c>
      <c r="G40" s="79">
        <v>194</v>
      </c>
      <c r="H40" s="79">
        <v>645</v>
      </c>
      <c r="I40" s="79">
        <v>1</v>
      </c>
      <c r="J40" s="79">
        <v>4354</v>
      </c>
    </row>
    <row r="41" spans="1:10">
      <c r="A41" s="148" t="s">
        <v>309</v>
      </c>
      <c r="B41" s="82">
        <f t="shared" si="9"/>
        <v>1227</v>
      </c>
      <c r="C41" s="79">
        <v>201</v>
      </c>
      <c r="D41" s="79">
        <v>75</v>
      </c>
      <c r="E41" s="79">
        <v>727</v>
      </c>
      <c r="F41" s="79">
        <v>114</v>
      </c>
      <c r="G41" s="79">
        <v>24</v>
      </c>
      <c r="H41" s="79">
        <v>11</v>
      </c>
      <c r="I41" s="79">
        <v>0</v>
      </c>
      <c r="J41" s="79">
        <v>75</v>
      </c>
    </row>
    <row r="42" spans="1:10">
      <c r="A42" s="148" t="s">
        <v>279</v>
      </c>
      <c r="B42" s="82">
        <f t="shared" si="9"/>
        <v>8547</v>
      </c>
      <c r="C42" s="79">
        <v>1022</v>
      </c>
      <c r="D42" s="79">
        <v>517</v>
      </c>
      <c r="E42" s="79">
        <v>3991</v>
      </c>
      <c r="F42" s="79">
        <v>791</v>
      </c>
      <c r="G42" s="79">
        <v>114</v>
      </c>
      <c r="H42" s="79">
        <v>167</v>
      </c>
      <c r="I42" s="79">
        <v>3</v>
      </c>
      <c r="J42" s="79">
        <v>1942</v>
      </c>
    </row>
    <row r="43" spans="1:10">
      <c r="A43" s="20" t="s">
        <v>310</v>
      </c>
      <c r="B43" s="83">
        <f t="shared" ref="B43:J43" si="10">SUM(B44:B50)</f>
        <v>66087</v>
      </c>
      <c r="C43" s="83">
        <f t="shared" si="10"/>
        <v>8189</v>
      </c>
      <c r="D43" s="83">
        <f t="shared" si="10"/>
        <v>5568</v>
      </c>
      <c r="E43" s="83">
        <f t="shared" si="10"/>
        <v>29750</v>
      </c>
      <c r="F43" s="83">
        <f t="shared" si="10"/>
        <v>4010</v>
      </c>
      <c r="G43" s="83">
        <f t="shared" si="10"/>
        <v>1387</v>
      </c>
      <c r="H43" s="83">
        <f t="shared" si="10"/>
        <v>1378</v>
      </c>
      <c r="I43" s="83">
        <f t="shared" si="10"/>
        <v>21</v>
      </c>
      <c r="J43" s="83">
        <f t="shared" si="10"/>
        <v>15784</v>
      </c>
    </row>
    <row r="44" spans="1:10">
      <c r="A44" s="148" t="s">
        <v>287</v>
      </c>
      <c r="B44" s="82">
        <f t="shared" ref="B44:B50" si="11">SUM(C44:J44)</f>
        <v>19644</v>
      </c>
      <c r="C44" s="79">
        <v>2710</v>
      </c>
      <c r="D44" s="79">
        <v>2111</v>
      </c>
      <c r="E44" s="79">
        <v>8062</v>
      </c>
      <c r="F44" s="79">
        <v>672</v>
      </c>
      <c r="G44" s="79">
        <v>191</v>
      </c>
      <c r="H44" s="79">
        <v>435</v>
      </c>
      <c r="I44" s="79">
        <v>2</v>
      </c>
      <c r="J44" s="79">
        <v>5461</v>
      </c>
    </row>
    <row r="45" spans="1:10">
      <c r="A45" s="148" t="s">
        <v>281</v>
      </c>
      <c r="B45" s="82">
        <f t="shared" si="11"/>
        <v>3407</v>
      </c>
      <c r="C45" s="79">
        <v>384</v>
      </c>
      <c r="D45" s="79">
        <v>193</v>
      </c>
      <c r="E45" s="79">
        <v>1782</v>
      </c>
      <c r="F45" s="79">
        <v>292</v>
      </c>
      <c r="G45" s="79">
        <v>283</v>
      </c>
      <c r="H45" s="79">
        <v>46</v>
      </c>
      <c r="I45" s="79">
        <v>1</v>
      </c>
      <c r="J45" s="79">
        <v>426</v>
      </c>
    </row>
    <row r="46" spans="1:10">
      <c r="A46" s="148" t="s">
        <v>282</v>
      </c>
      <c r="B46" s="82">
        <f t="shared" si="11"/>
        <v>2696</v>
      </c>
      <c r="C46" s="79">
        <v>367</v>
      </c>
      <c r="D46" s="79">
        <v>131</v>
      </c>
      <c r="E46" s="79">
        <v>1464</v>
      </c>
      <c r="F46" s="79">
        <v>188</v>
      </c>
      <c r="G46" s="79">
        <v>255</v>
      </c>
      <c r="H46" s="79">
        <v>70</v>
      </c>
      <c r="I46" s="79">
        <v>2</v>
      </c>
      <c r="J46" s="79">
        <v>219</v>
      </c>
    </row>
    <row r="47" spans="1:10">
      <c r="A47" s="148" t="s">
        <v>283</v>
      </c>
      <c r="B47" s="82">
        <f t="shared" si="11"/>
        <v>7299</v>
      </c>
      <c r="C47" s="79">
        <v>1022</v>
      </c>
      <c r="D47" s="79">
        <v>298</v>
      </c>
      <c r="E47" s="79">
        <v>3445</v>
      </c>
      <c r="F47" s="79">
        <v>677</v>
      </c>
      <c r="G47" s="79">
        <v>246</v>
      </c>
      <c r="H47" s="79">
        <v>110</v>
      </c>
      <c r="I47" s="79">
        <v>3</v>
      </c>
      <c r="J47" s="79">
        <v>1498</v>
      </c>
    </row>
    <row r="48" spans="1:10">
      <c r="A48" s="162" t="s">
        <v>284</v>
      </c>
      <c r="B48" s="82">
        <f t="shared" si="11"/>
        <v>7032</v>
      </c>
      <c r="C48" s="79">
        <v>930</v>
      </c>
      <c r="D48" s="79">
        <v>637</v>
      </c>
      <c r="E48" s="79">
        <v>2376</v>
      </c>
      <c r="F48" s="79">
        <v>344</v>
      </c>
      <c r="G48" s="79">
        <v>76</v>
      </c>
      <c r="H48" s="79">
        <v>201</v>
      </c>
      <c r="I48" s="79">
        <v>0</v>
      </c>
      <c r="J48" s="79">
        <v>2468</v>
      </c>
    </row>
    <row r="49" spans="1:10">
      <c r="A49" s="148" t="s">
        <v>285</v>
      </c>
      <c r="B49" s="82">
        <f t="shared" si="11"/>
        <v>24637</v>
      </c>
      <c r="C49" s="79">
        <v>2618</v>
      </c>
      <c r="D49" s="79">
        <v>2096</v>
      </c>
      <c r="E49" s="79">
        <v>11781</v>
      </c>
      <c r="F49" s="79">
        <v>1742</v>
      </c>
      <c r="G49" s="79">
        <v>315</v>
      </c>
      <c r="H49" s="79">
        <v>471</v>
      </c>
      <c r="I49" s="79">
        <v>13</v>
      </c>
      <c r="J49" s="79">
        <v>5601</v>
      </c>
    </row>
    <row r="50" spans="1:10">
      <c r="A50" s="148" t="s">
        <v>286</v>
      </c>
      <c r="B50" s="82">
        <f t="shared" si="11"/>
        <v>1372</v>
      </c>
      <c r="C50" s="79">
        <v>158</v>
      </c>
      <c r="D50" s="79">
        <v>102</v>
      </c>
      <c r="E50" s="79">
        <v>840</v>
      </c>
      <c r="F50" s="79">
        <v>95</v>
      </c>
      <c r="G50" s="79">
        <v>21</v>
      </c>
      <c r="H50" s="79">
        <v>45</v>
      </c>
      <c r="I50" s="79">
        <v>0</v>
      </c>
      <c r="J50" s="79">
        <v>111</v>
      </c>
    </row>
    <row r="51" spans="1:10">
      <c r="A51" s="20" t="s">
        <v>311</v>
      </c>
      <c r="B51" s="83">
        <f t="shared" ref="B51:J51" si="12">SUM(B52:B58)</f>
        <v>113052</v>
      </c>
      <c r="C51" s="83">
        <f t="shared" si="12"/>
        <v>11008</v>
      </c>
      <c r="D51" s="83">
        <f t="shared" si="12"/>
        <v>9610</v>
      </c>
      <c r="E51" s="83">
        <f t="shared" si="12"/>
        <v>52078</v>
      </c>
      <c r="F51" s="83">
        <f t="shared" si="12"/>
        <v>6216</v>
      </c>
      <c r="G51" s="83">
        <f t="shared" si="12"/>
        <v>1072</v>
      </c>
      <c r="H51" s="83">
        <f t="shared" si="12"/>
        <v>2955</v>
      </c>
      <c r="I51" s="83">
        <f t="shared" si="12"/>
        <v>31</v>
      </c>
      <c r="J51" s="83">
        <f t="shared" si="12"/>
        <v>30082</v>
      </c>
    </row>
    <row r="52" spans="1:10" ht="12.75">
      <c r="A52" s="162" t="s">
        <v>331</v>
      </c>
      <c r="B52" s="82">
        <f t="shared" ref="B52:B58" si="13">SUM(C52:J52)</f>
        <v>72</v>
      </c>
      <c r="C52" s="79">
        <v>1</v>
      </c>
      <c r="D52" s="79">
        <v>4</v>
      </c>
      <c r="E52" s="79">
        <v>48</v>
      </c>
      <c r="F52" s="79">
        <v>0</v>
      </c>
      <c r="G52" s="79">
        <v>17</v>
      </c>
      <c r="H52" s="79">
        <v>1</v>
      </c>
      <c r="I52" s="79">
        <v>0</v>
      </c>
      <c r="J52" s="79">
        <v>1</v>
      </c>
    </row>
    <row r="53" spans="1:10">
      <c r="A53" s="148" t="s">
        <v>255</v>
      </c>
      <c r="B53" s="82">
        <f t="shared" ref="B53" si="14">SUM(C53:J53)</f>
        <v>9164</v>
      </c>
      <c r="C53" s="79">
        <v>850</v>
      </c>
      <c r="D53" s="79">
        <v>309</v>
      </c>
      <c r="E53" s="79">
        <v>6409</v>
      </c>
      <c r="F53" s="79">
        <v>829</v>
      </c>
      <c r="G53" s="79">
        <v>111</v>
      </c>
      <c r="H53" s="79">
        <v>63</v>
      </c>
      <c r="I53" s="79">
        <v>1</v>
      </c>
      <c r="J53" s="79">
        <v>592</v>
      </c>
    </row>
    <row r="54" spans="1:10">
      <c r="A54" s="148" t="s">
        <v>289</v>
      </c>
      <c r="B54" s="82">
        <f t="shared" si="13"/>
        <v>60457</v>
      </c>
      <c r="C54" s="79">
        <v>6673</v>
      </c>
      <c r="D54" s="79">
        <v>5551</v>
      </c>
      <c r="E54" s="79">
        <v>26017</v>
      </c>
      <c r="F54" s="79">
        <v>3430</v>
      </c>
      <c r="G54" s="79">
        <v>649</v>
      </c>
      <c r="H54" s="79">
        <v>1859</v>
      </c>
      <c r="I54" s="79">
        <v>29</v>
      </c>
      <c r="J54" s="79">
        <v>16249</v>
      </c>
    </row>
    <row r="55" spans="1:10">
      <c r="A55" s="148" t="s">
        <v>288</v>
      </c>
      <c r="B55" s="82">
        <f t="shared" si="13"/>
        <v>34443</v>
      </c>
      <c r="C55" s="79">
        <v>2494</v>
      </c>
      <c r="D55" s="79">
        <v>3159</v>
      </c>
      <c r="E55" s="79">
        <v>14852</v>
      </c>
      <c r="F55" s="79">
        <v>1413</v>
      </c>
      <c r="G55" s="79">
        <v>195</v>
      </c>
      <c r="H55" s="79">
        <v>866</v>
      </c>
      <c r="I55" s="79">
        <v>1</v>
      </c>
      <c r="J55" s="79">
        <v>11463</v>
      </c>
    </row>
    <row r="56" spans="1:10">
      <c r="A56" s="148" t="s">
        <v>313</v>
      </c>
      <c r="B56" s="82">
        <f t="shared" si="13"/>
        <v>1928</v>
      </c>
      <c r="C56" s="79">
        <v>183</v>
      </c>
      <c r="D56" s="79">
        <v>33</v>
      </c>
      <c r="E56" s="79">
        <v>996</v>
      </c>
      <c r="F56" s="79">
        <v>54</v>
      </c>
      <c r="G56" s="79">
        <v>15</v>
      </c>
      <c r="H56" s="79">
        <v>67</v>
      </c>
      <c r="I56" s="79">
        <v>0</v>
      </c>
      <c r="J56" s="79">
        <v>580</v>
      </c>
    </row>
    <row r="57" spans="1:10">
      <c r="A57" s="148" t="s">
        <v>314</v>
      </c>
      <c r="B57" s="82">
        <f t="shared" si="13"/>
        <v>6841</v>
      </c>
      <c r="C57" s="79">
        <v>789</v>
      </c>
      <c r="D57" s="79">
        <v>550</v>
      </c>
      <c r="E57" s="79">
        <v>3661</v>
      </c>
      <c r="F57" s="79">
        <v>488</v>
      </c>
      <c r="G57" s="79">
        <v>85</v>
      </c>
      <c r="H57" s="79">
        <v>88</v>
      </c>
      <c r="I57" s="79">
        <v>0</v>
      </c>
      <c r="J57" s="79">
        <v>1180</v>
      </c>
    </row>
    <row r="58" spans="1:10">
      <c r="A58" s="148" t="s">
        <v>315</v>
      </c>
      <c r="B58" s="82">
        <f t="shared" si="13"/>
        <v>147</v>
      </c>
      <c r="C58" s="79">
        <v>18</v>
      </c>
      <c r="D58" s="79">
        <v>4</v>
      </c>
      <c r="E58" s="79">
        <v>95</v>
      </c>
      <c r="F58" s="79">
        <v>2</v>
      </c>
      <c r="G58" s="79">
        <v>0</v>
      </c>
      <c r="H58" s="79">
        <v>11</v>
      </c>
      <c r="I58" s="79">
        <v>0</v>
      </c>
      <c r="J58" s="79">
        <v>17</v>
      </c>
    </row>
    <row r="59" spans="1:10">
      <c r="A59" s="20" t="s">
        <v>316</v>
      </c>
      <c r="B59" s="83">
        <f t="shared" ref="B59:J59" si="15">SUM(B60:B65)</f>
        <v>102678</v>
      </c>
      <c r="C59" s="83">
        <f t="shared" si="15"/>
        <v>9456</v>
      </c>
      <c r="D59" s="83">
        <f t="shared" si="15"/>
        <v>6530</v>
      </c>
      <c r="E59" s="83">
        <f t="shared" si="15"/>
        <v>55071</v>
      </c>
      <c r="F59" s="83">
        <f t="shared" si="15"/>
        <v>6829</v>
      </c>
      <c r="G59" s="83">
        <f t="shared" si="15"/>
        <v>738</v>
      </c>
      <c r="H59" s="83">
        <f t="shared" si="15"/>
        <v>2944</v>
      </c>
      <c r="I59" s="83">
        <f t="shared" si="15"/>
        <v>13</v>
      </c>
      <c r="J59" s="83">
        <f t="shared" si="15"/>
        <v>21097</v>
      </c>
    </row>
    <row r="60" spans="1:10">
      <c r="A60" s="148" t="s">
        <v>294</v>
      </c>
      <c r="B60" s="82">
        <f>SUM(C60:J60)</f>
        <v>4598</v>
      </c>
      <c r="C60" s="79">
        <v>436</v>
      </c>
      <c r="D60" s="79">
        <v>193</v>
      </c>
      <c r="E60" s="79">
        <v>2828</v>
      </c>
      <c r="F60" s="79">
        <v>593</v>
      </c>
      <c r="G60" s="79">
        <v>44</v>
      </c>
      <c r="H60" s="79">
        <v>71</v>
      </c>
      <c r="I60" s="79">
        <v>0</v>
      </c>
      <c r="J60" s="79">
        <v>433</v>
      </c>
    </row>
    <row r="61" spans="1:10">
      <c r="A61" s="148" t="s">
        <v>290</v>
      </c>
      <c r="B61" s="82">
        <f>SUM(C61:J61)</f>
        <v>5875</v>
      </c>
      <c r="C61" s="79">
        <v>510</v>
      </c>
      <c r="D61" s="79">
        <v>215</v>
      </c>
      <c r="E61" s="79">
        <v>3573</v>
      </c>
      <c r="F61" s="79">
        <v>619</v>
      </c>
      <c r="G61" s="79">
        <v>51</v>
      </c>
      <c r="H61" s="79">
        <v>72</v>
      </c>
      <c r="I61" s="79">
        <v>1</v>
      </c>
      <c r="J61" s="79">
        <v>834</v>
      </c>
    </row>
    <row r="62" spans="1:10">
      <c r="A62" s="148" t="s">
        <v>291</v>
      </c>
      <c r="B62" s="82">
        <f t="shared" ref="B62" si="16">SUM(C62:J62)</f>
        <v>3851</v>
      </c>
      <c r="C62" s="79">
        <v>364</v>
      </c>
      <c r="D62" s="79">
        <v>335</v>
      </c>
      <c r="E62" s="79">
        <v>2140</v>
      </c>
      <c r="F62" s="79">
        <v>288</v>
      </c>
      <c r="G62" s="79">
        <v>34</v>
      </c>
      <c r="H62" s="79">
        <v>137</v>
      </c>
      <c r="I62" s="79">
        <v>0</v>
      </c>
      <c r="J62" s="79">
        <v>553</v>
      </c>
    </row>
    <row r="63" spans="1:10">
      <c r="A63" s="148" t="s">
        <v>317</v>
      </c>
      <c r="B63" s="82">
        <f>SUM(C63:J63)</f>
        <v>3422</v>
      </c>
      <c r="C63" s="79">
        <v>485</v>
      </c>
      <c r="D63" s="79">
        <v>147</v>
      </c>
      <c r="E63" s="79">
        <v>1801</v>
      </c>
      <c r="F63" s="79">
        <v>242</v>
      </c>
      <c r="G63" s="79">
        <v>66</v>
      </c>
      <c r="H63" s="79">
        <v>66</v>
      </c>
      <c r="I63" s="79">
        <v>0</v>
      </c>
      <c r="J63" s="79">
        <v>615</v>
      </c>
    </row>
    <row r="64" spans="1:10">
      <c r="A64" s="148" t="s">
        <v>292</v>
      </c>
      <c r="B64" s="82">
        <f>SUM(C64:J64)</f>
        <v>15424</v>
      </c>
      <c r="C64" s="79">
        <v>976</v>
      </c>
      <c r="D64" s="79">
        <v>314</v>
      </c>
      <c r="E64" s="79">
        <v>11977</v>
      </c>
      <c r="F64" s="79">
        <v>1332</v>
      </c>
      <c r="G64" s="79">
        <v>87</v>
      </c>
      <c r="H64" s="79">
        <v>117</v>
      </c>
      <c r="I64" s="79">
        <v>3</v>
      </c>
      <c r="J64" s="79">
        <v>618</v>
      </c>
    </row>
    <row r="65" spans="1:10">
      <c r="A65" s="148" t="s">
        <v>293</v>
      </c>
      <c r="B65" s="82">
        <f>SUM(C65:J65)</f>
        <v>69508</v>
      </c>
      <c r="C65" s="79">
        <v>6685</v>
      </c>
      <c r="D65" s="79">
        <v>5326</v>
      </c>
      <c r="E65" s="79">
        <v>32752</v>
      </c>
      <c r="F65" s="79">
        <v>3755</v>
      </c>
      <c r="G65" s="79">
        <v>456</v>
      </c>
      <c r="H65" s="79">
        <v>2481</v>
      </c>
      <c r="I65" s="79">
        <v>9</v>
      </c>
      <c r="J65" s="79">
        <v>18044</v>
      </c>
    </row>
    <row r="66" spans="1:10">
      <c r="A66" s="20" t="s">
        <v>318</v>
      </c>
      <c r="B66" s="83">
        <f t="shared" ref="B66:J66" si="17">SUM(B67:B77)</f>
        <v>107378</v>
      </c>
      <c r="C66" s="83">
        <f t="shared" si="17"/>
        <v>11509</v>
      </c>
      <c r="D66" s="83">
        <f t="shared" si="17"/>
        <v>6226</v>
      </c>
      <c r="E66" s="83">
        <f t="shared" si="17"/>
        <v>49114</v>
      </c>
      <c r="F66" s="83">
        <f t="shared" si="17"/>
        <v>7086</v>
      </c>
      <c r="G66" s="83">
        <f t="shared" si="17"/>
        <v>1439</v>
      </c>
      <c r="H66" s="83">
        <f t="shared" si="17"/>
        <v>2010</v>
      </c>
      <c r="I66" s="83">
        <f t="shared" si="17"/>
        <v>33</v>
      </c>
      <c r="J66" s="83">
        <f t="shared" si="17"/>
        <v>29961</v>
      </c>
    </row>
    <row r="67" spans="1:10">
      <c r="A67" s="148" t="s">
        <v>319</v>
      </c>
      <c r="B67" s="82">
        <f t="shared" ref="B67:B80" si="18">SUM(C67:J67)</f>
        <v>28</v>
      </c>
      <c r="C67" s="79">
        <v>3</v>
      </c>
      <c r="D67" s="79">
        <v>0</v>
      </c>
      <c r="E67" s="79">
        <v>12</v>
      </c>
      <c r="F67" s="79">
        <v>0</v>
      </c>
      <c r="G67" s="79">
        <v>0</v>
      </c>
      <c r="H67" s="79">
        <v>3</v>
      </c>
      <c r="I67" s="79">
        <v>0</v>
      </c>
      <c r="J67" s="79">
        <v>10</v>
      </c>
    </row>
    <row r="68" spans="1:10">
      <c r="A68" s="162" t="s">
        <v>332</v>
      </c>
      <c r="B68" s="82">
        <f t="shared" ref="B68" si="19">SUM(C68:J68)</f>
        <v>535</v>
      </c>
      <c r="C68" s="79">
        <v>40</v>
      </c>
      <c r="D68" s="79">
        <v>6</v>
      </c>
      <c r="E68" s="79">
        <v>431</v>
      </c>
      <c r="F68" s="79">
        <v>1</v>
      </c>
      <c r="G68" s="79">
        <v>42</v>
      </c>
      <c r="H68" s="79">
        <v>9</v>
      </c>
      <c r="I68" s="79">
        <v>0</v>
      </c>
      <c r="J68" s="79">
        <v>6</v>
      </c>
    </row>
    <row r="69" spans="1:10">
      <c r="A69" s="148" t="s">
        <v>295</v>
      </c>
      <c r="B69" s="82">
        <f t="shared" si="18"/>
        <v>22547</v>
      </c>
      <c r="C69" s="79">
        <v>2726</v>
      </c>
      <c r="D69" s="79">
        <v>1145</v>
      </c>
      <c r="E69" s="79">
        <v>9054</v>
      </c>
      <c r="F69" s="79">
        <v>1875</v>
      </c>
      <c r="G69" s="79">
        <v>279</v>
      </c>
      <c r="H69" s="79">
        <v>505</v>
      </c>
      <c r="I69" s="79">
        <v>4</v>
      </c>
      <c r="J69" s="79">
        <v>6959</v>
      </c>
    </row>
    <row r="70" spans="1:10">
      <c r="A70" s="148" t="s">
        <v>296</v>
      </c>
      <c r="B70" s="82">
        <f t="shared" si="18"/>
        <v>70023</v>
      </c>
      <c r="C70" s="79">
        <v>7351</v>
      </c>
      <c r="D70" s="79">
        <v>3992</v>
      </c>
      <c r="E70" s="79">
        <v>34659</v>
      </c>
      <c r="F70" s="79">
        <v>4802</v>
      </c>
      <c r="G70" s="79">
        <v>954</v>
      </c>
      <c r="H70" s="79">
        <v>1066</v>
      </c>
      <c r="I70" s="79">
        <v>22</v>
      </c>
      <c r="J70" s="79">
        <v>17177</v>
      </c>
    </row>
    <row r="71" spans="1:10">
      <c r="A71" s="148" t="s">
        <v>320</v>
      </c>
      <c r="B71" s="82">
        <f t="shared" ref="B71" si="20">SUM(C71:J71)</f>
        <v>7</v>
      </c>
      <c r="C71" s="79">
        <v>0</v>
      </c>
      <c r="D71" s="79">
        <v>0</v>
      </c>
      <c r="E71" s="79">
        <v>7</v>
      </c>
      <c r="F71" s="79">
        <v>0</v>
      </c>
      <c r="G71" s="79">
        <v>0</v>
      </c>
      <c r="H71" s="79">
        <v>0</v>
      </c>
      <c r="I71" s="79">
        <v>0</v>
      </c>
      <c r="J71" s="79">
        <v>0</v>
      </c>
    </row>
    <row r="72" spans="1:10">
      <c r="A72" s="148" t="s">
        <v>297</v>
      </c>
      <c r="B72" s="82">
        <f t="shared" si="18"/>
        <v>766</v>
      </c>
      <c r="C72" s="79">
        <v>46</v>
      </c>
      <c r="D72" s="79">
        <v>47</v>
      </c>
      <c r="E72" s="79">
        <v>280</v>
      </c>
      <c r="F72" s="79">
        <v>5</v>
      </c>
      <c r="G72" s="79">
        <v>5</v>
      </c>
      <c r="H72" s="79">
        <v>30</v>
      </c>
      <c r="I72" s="79">
        <v>0</v>
      </c>
      <c r="J72" s="79">
        <v>353</v>
      </c>
    </row>
    <row r="73" spans="1:10">
      <c r="A73" s="148" t="s">
        <v>298</v>
      </c>
      <c r="B73" s="82">
        <f t="shared" si="18"/>
        <v>6180</v>
      </c>
      <c r="C73" s="79">
        <v>444</v>
      </c>
      <c r="D73" s="79">
        <v>332</v>
      </c>
      <c r="E73" s="79">
        <v>1902</v>
      </c>
      <c r="F73" s="79">
        <v>117</v>
      </c>
      <c r="G73" s="79">
        <v>60</v>
      </c>
      <c r="H73" s="79">
        <v>202</v>
      </c>
      <c r="I73" s="79">
        <v>0</v>
      </c>
      <c r="J73" s="79">
        <v>3123</v>
      </c>
    </row>
    <row r="74" spans="1:10">
      <c r="A74" s="148" t="s">
        <v>321</v>
      </c>
      <c r="B74" s="82">
        <f t="shared" ref="B74:B76" si="21">SUM(C74:J74)</f>
        <v>8</v>
      </c>
      <c r="C74" s="79">
        <v>0</v>
      </c>
      <c r="D74" s="79">
        <v>0</v>
      </c>
      <c r="E74" s="79">
        <v>7</v>
      </c>
      <c r="F74" s="79">
        <v>0</v>
      </c>
      <c r="G74" s="79">
        <v>0</v>
      </c>
      <c r="H74" s="79">
        <v>1</v>
      </c>
      <c r="I74" s="79">
        <v>0</v>
      </c>
      <c r="J74" s="79">
        <v>0</v>
      </c>
    </row>
    <row r="75" spans="1:10">
      <c r="A75" s="148" t="s">
        <v>299</v>
      </c>
      <c r="B75" s="82">
        <f t="shared" si="21"/>
        <v>7248</v>
      </c>
      <c r="C75" s="79">
        <v>896</v>
      </c>
      <c r="D75" s="79">
        <v>704</v>
      </c>
      <c r="E75" s="79">
        <v>2745</v>
      </c>
      <c r="F75" s="79">
        <v>286</v>
      </c>
      <c r="G75" s="79">
        <v>99</v>
      </c>
      <c r="H75" s="79">
        <v>192</v>
      </c>
      <c r="I75" s="79">
        <v>7</v>
      </c>
      <c r="J75" s="79">
        <v>2319</v>
      </c>
    </row>
    <row r="76" spans="1:10">
      <c r="A76" s="148" t="s">
        <v>322</v>
      </c>
      <c r="B76" s="82">
        <f t="shared" si="21"/>
        <v>27</v>
      </c>
      <c r="C76" s="79">
        <v>3</v>
      </c>
      <c r="D76" s="79">
        <v>0</v>
      </c>
      <c r="E76" s="79">
        <v>15</v>
      </c>
      <c r="F76" s="79">
        <v>0</v>
      </c>
      <c r="G76" s="79">
        <v>0</v>
      </c>
      <c r="H76" s="79">
        <v>2</v>
      </c>
      <c r="I76" s="79">
        <v>0</v>
      </c>
      <c r="J76" s="79">
        <v>7</v>
      </c>
    </row>
    <row r="77" spans="1:10">
      <c r="A77" s="148" t="s">
        <v>300</v>
      </c>
      <c r="B77" s="82">
        <f t="shared" si="18"/>
        <v>9</v>
      </c>
      <c r="C77" s="79">
        <v>0</v>
      </c>
      <c r="D77" s="79">
        <v>0</v>
      </c>
      <c r="E77" s="79">
        <v>2</v>
      </c>
      <c r="F77" s="79">
        <v>0</v>
      </c>
      <c r="G77" s="79">
        <v>0</v>
      </c>
      <c r="H77" s="79">
        <v>0</v>
      </c>
      <c r="I77" s="79">
        <v>0</v>
      </c>
      <c r="J77" s="79">
        <v>7</v>
      </c>
    </row>
    <row r="78" spans="1:10">
      <c r="A78" s="20" t="s">
        <v>95</v>
      </c>
      <c r="B78" s="83">
        <f t="shared" si="18"/>
        <v>1419</v>
      </c>
      <c r="C78" s="83">
        <v>98</v>
      </c>
      <c r="D78" s="83">
        <v>22</v>
      </c>
      <c r="E78" s="83">
        <v>1113</v>
      </c>
      <c r="F78" s="83">
        <v>8</v>
      </c>
      <c r="G78" s="83">
        <v>115</v>
      </c>
      <c r="H78" s="83">
        <v>48</v>
      </c>
      <c r="I78" s="83">
        <v>0</v>
      </c>
      <c r="J78" s="83">
        <v>15</v>
      </c>
    </row>
    <row r="79" spans="1:10">
      <c r="A79" s="20" t="s">
        <v>94</v>
      </c>
      <c r="B79" s="83">
        <f t="shared" si="18"/>
        <v>51</v>
      </c>
      <c r="C79" s="77">
        <v>3</v>
      </c>
      <c r="D79" s="77">
        <v>0</v>
      </c>
      <c r="E79" s="77">
        <v>31</v>
      </c>
      <c r="F79" s="77">
        <v>0</v>
      </c>
      <c r="G79" s="77">
        <v>0</v>
      </c>
      <c r="H79" s="77">
        <v>3</v>
      </c>
      <c r="I79" s="77">
        <v>0</v>
      </c>
      <c r="J79" s="77">
        <v>14</v>
      </c>
    </row>
    <row r="80" spans="1:10">
      <c r="A80" s="102" t="s">
        <v>93</v>
      </c>
      <c r="B80" s="122">
        <f t="shared" si="18"/>
        <v>37443</v>
      </c>
      <c r="C80" s="122">
        <v>4737</v>
      </c>
      <c r="D80" s="122">
        <v>427</v>
      </c>
      <c r="E80" s="122">
        <v>23889</v>
      </c>
      <c r="F80" s="122">
        <v>71</v>
      </c>
      <c r="G80" s="122">
        <v>430</v>
      </c>
      <c r="H80" s="122">
        <v>4310</v>
      </c>
      <c r="I80" s="122">
        <v>1</v>
      </c>
      <c r="J80" s="122">
        <v>3578</v>
      </c>
    </row>
    <row r="81" spans="1:10" s="17" customFormat="1">
      <c r="A81" s="3"/>
      <c r="B81" s="7"/>
      <c r="C81" s="73"/>
      <c r="D81" s="73"/>
      <c r="E81" s="7"/>
      <c r="F81" s="7"/>
      <c r="G81" s="73"/>
      <c r="H81" s="73"/>
      <c r="I81" s="73"/>
      <c r="J81" s="73"/>
    </row>
    <row r="82" spans="1:10">
      <c r="A82" s="3" t="s">
        <v>92</v>
      </c>
      <c r="B82" s="7"/>
      <c r="C82" s="73"/>
      <c r="D82" s="73"/>
      <c r="E82" s="7"/>
      <c r="F82" s="7"/>
      <c r="G82" s="73"/>
      <c r="H82" s="73"/>
      <c r="I82" s="73"/>
      <c r="J82" s="73"/>
    </row>
    <row r="83" spans="1:10">
      <c r="A83" s="126" t="s">
        <v>164</v>
      </c>
      <c r="G83" s="79"/>
    </row>
    <row r="84" spans="1:10">
      <c r="A84" s="126" t="s">
        <v>165</v>
      </c>
    </row>
    <row r="85" spans="1:10">
      <c r="A85" s="126" t="s">
        <v>91</v>
      </c>
    </row>
    <row r="86" spans="1:10">
      <c r="A86" s="3" t="s">
        <v>90</v>
      </c>
    </row>
    <row r="87" spans="1:10">
      <c r="A87" s="3" t="s">
        <v>102</v>
      </c>
    </row>
    <row r="88" spans="1:10">
      <c r="A88" s="3" t="s">
        <v>89</v>
      </c>
    </row>
    <row r="89" spans="1:10">
      <c r="A89" s="3" t="s">
        <v>105</v>
      </c>
    </row>
    <row r="104" spans="2:10">
      <c r="B104" s="7"/>
      <c r="C104" s="7"/>
      <c r="D104" s="7"/>
      <c r="E104" s="7"/>
      <c r="F104" s="7"/>
      <c r="G104" s="7"/>
      <c r="H104" s="7"/>
      <c r="I104" s="7"/>
      <c r="J104" s="7"/>
    </row>
  </sheetData>
  <pageMargins left="0.56000000000000005" right="0.08" top="0.91" bottom="0.75" header="0.3" footer="0.3"/>
  <pageSetup firstPageNumber="21" orientation="portrait" useFirstPageNumber="1" verticalDpi="597" r:id="rId1"/>
  <headerFooter>
    <oddFooter>&amp;C&amp;P of 31</oddFooter>
  </headerFooter>
  <rowBreaks count="1" manualBreakCount="1">
    <brk id="50" max="9" man="1"/>
  </rowBreaks>
  <ignoredErrors>
    <ignoredError sqref="B34 B43 B51 B10 B17 B66 B59 B53:B58 B60:B65 B67:B71 B28" formula="1"/>
    <ignoredError sqref="C66:J6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89"/>
  <sheetViews>
    <sheetView showGridLines="0" zoomScaleNormal="100" workbookViewId="0">
      <pane xSplit="1" ySplit="6" topLeftCell="B53" activePane="bottomRight" state="frozen"/>
      <selection activeCell="Q1" sqref="Q1"/>
      <selection pane="topRight" activeCell="Q1" sqref="Q1"/>
      <selection pane="bottomLeft" activeCell="Q1" sqref="Q1"/>
      <selection pane="bottomRight" activeCell="L1" sqref="L1"/>
    </sheetView>
  </sheetViews>
  <sheetFormatPr defaultColWidth="9.33203125" defaultRowHeight="11.25"/>
  <cols>
    <col min="1" max="1" width="28.1640625" style="1" customWidth="1"/>
    <col min="2" max="2" width="9.1640625" style="1" customWidth="1"/>
    <col min="3" max="3" width="9.33203125" style="1" customWidth="1"/>
    <col min="4" max="4" width="8.5" style="1" customWidth="1"/>
    <col min="5" max="5" width="9.1640625" style="1" customWidth="1"/>
    <col min="6" max="6" width="6.6640625" style="1" customWidth="1"/>
    <col min="7" max="7" width="9.83203125" style="1" customWidth="1"/>
    <col min="8" max="8" width="9.6640625" style="1" customWidth="1"/>
    <col min="9" max="9" width="9.33203125" style="1" customWidth="1"/>
    <col min="10" max="10" width="9.6640625" style="1" customWidth="1"/>
    <col min="11" max="16384" width="9.33203125" style="1"/>
  </cols>
  <sheetData>
    <row r="1" spans="1:10">
      <c r="A1" s="27" t="s">
        <v>99</v>
      </c>
      <c r="B1" s="27"/>
      <c r="C1" s="27"/>
      <c r="D1" s="27"/>
      <c r="E1" s="27"/>
      <c r="F1" s="27"/>
      <c r="G1" s="27"/>
      <c r="H1" s="27"/>
      <c r="I1" s="27"/>
      <c r="J1" s="27"/>
    </row>
    <row r="2" spans="1:10" ht="13.5" customHeight="1">
      <c r="A2" s="27" t="s">
        <v>173</v>
      </c>
      <c r="B2" s="27"/>
      <c r="C2" s="27"/>
      <c r="D2" s="27"/>
      <c r="E2" s="27"/>
      <c r="F2" s="27"/>
      <c r="G2" s="27"/>
      <c r="H2" s="27"/>
      <c r="I2" s="27"/>
      <c r="J2" s="27"/>
    </row>
    <row r="3" spans="1:10">
      <c r="A3" s="27" t="s">
        <v>82</v>
      </c>
      <c r="B3" s="27"/>
      <c r="C3" s="27"/>
      <c r="D3" s="27"/>
      <c r="E3" s="27"/>
      <c r="F3" s="27"/>
      <c r="G3" s="27"/>
      <c r="H3" s="27"/>
      <c r="I3" s="27"/>
      <c r="J3" s="27"/>
    </row>
    <row r="4" spans="1:10">
      <c r="A4" s="27" t="s">
        <v>548</v>
      </c>
      <c r="B4" s="27"/>
      <c r="C4" s="27"/>
      <c r="D4" s="27"/>
      <c r="E4" s="27"/>
      <c r="F4" s="27"/>
      <c r="G4" s="27"/>
      <c r="H4" s="27"/>
      <c r="I4" s="27"/>
      <c r="J4" s="27"/>
    </row>
    <row r="6" spans="1:10" s="8" customFormat="1" ht="30.75" customHeight="1">
      <c r="A6" s="143" t="s">
        <v>80</v>
      </c>
      <c r="B6" s="144" t="s">
        <v>174</v>
      </c>
      <c r="C6" s="144" t="s">
        <v>175</v>
      </c>
      <c r="D6" s="144" t="s">
        <v>176</v>
      </c>
      <c r="E6" s="145" t="s">
        <v>97</v>
      </c>
      <c r="F6" s="144" t="s">
        <v>177</v>
      </c>
      <c r="G6" s="144" t="s">
        <v>178</v>
      </c>
      <c r="H6" s="145" t="s">
        <v>96</v>
      </c>
      <c r="I6" s="144" t="s">
        <v>179</v>
      </c>
      <c r="J6" s="144" t="s">
        <v>180</v>
      </c>
    </row>
    <row r="7" spans="1:10">
      <c r="A7" s="124" t="s">
        <v>329</v>
      </c>
      <c r="B7" s="106">
        <f>B8+B80</f>
        <v>155918</v>
      </c>
      <c r="C7" s="106">
        <f t="shared" ref="C7:J7" si="0">(C8+C80)</f>
        <v>5880</v>
      </c>
      <c r="D7" s="106">
        <f t="shared" si="0"/>
        <v>1731</v>
      </c>
      <c r="E7" s="106">
        <f t="shared" si="0"/>
        <v>7487</v>
      </c>
      <c r="F7" s="106">
        <f t="shared" si="0"/>
        <v>2278</v>
      </c>
      <c r="G7" s="106">
        <f t="shared" si="0"/>
        <v>683</v>
      </c>
      <c r="H7" s="106">
        <f t="shared" si="0"/>
        <v>3744</v>
      </c>
      <c r="I7" s="106">
        <f t="shared" si="0"/>
        <v>1</v>
      </c>
      <c r="J7" s="106">
        <f t="shared" si="0"/>
        <v>134114</v>
      </c>
    </row>
    <row r="8" spans="1:10">
      <c r="A8" s="124" t="s">
        <v>259</v>
      </c>
      <c r="B8" s="83">
        <f t="shared" ref="B8:J8" si="1">B9+B10+B17+B34+B43+B51+B59+B66</f>
        <v>152069</v>
      </c>
      <c r="C8" s="83">
        <f t="shared" si="1"/>
        <v>5594</v>
      </c>
      <c r="D8" s="83">
        <f t="shared" si="1"/>
        <v>1726</v>
      </c>
      <c r="E8" s="83">
        <f t="shared" si="1"/>
        <v>7336</v>
      </c>
      <c r="F8" s="83">
        <f t="shared" si="1"/>
        <v>2276</v>
      </c>
      <c r="G8" s="83">
        <f t="shared" si="1"/>
        <v>625</v>
      </c>
      <c r="H8" s="83">
        <f t="shared" si="1"/>
        <v>3236</v>
      </c>
      <c r="I8" s="83">
        <f t="shared" si="1"/>
        <v>1</v>
      </c>
      <c r="J8" s="83">
        <f t="shared" si="1"/>
        <v>131275</v>
      </c>
    </row>
    <row r="9" spans="1:10">
      <c r="A9" s="124" t="s">
        <v>256</v>
      </c>
      <c r="B9" s="83">
        <f>SUM(C9:J9)</f>
        <v>930</v>
      </c>
      <c r="C9" s="77">
        <v>85</v>
      </c>
      <c r="D9" s="77">
        <v>44</v>
      </c>
      <c r="E9" s="77">
        <v>95</v>
      </c>
      <c r="F9" s="77">
        <v>9</v>
      </c>
      <c r="G9" s="77">
        <v>12</v>
      </c>
      <c r="H9" s="77">
        <v>161</v>
      </c>
      <c r="I9" s="77">
        <v>0</v>
      </c>
      <c r="J9" s="77">
        <v>524</v>
      </c>
    </row>
    <row r="10" spans="1:10">
      <c r="A10" s="124" t="s">
        <v>260</v>
      </c>
      <c r="B10" s="83">
        <f t="shared" ref="B10:J10" si="2">SUM(B11:B16)</f>
        <v>7708</v>
      </c>
      <c r="C10" s="83">
        <f t="shared" si="2"/>
        <v>387</v>
      </c>
      <c r="D10" s="83">
        <f t="shared" si="2"/>
        <v>150</v>
      </c>
      <c r="E10" s="83">
        <f t="shared" si="2"/>
        <v>553</v>
      </c>
      <c r="F10" s="83">
        <f t="shared" si="2"/>
        <v>216</v>
      </c>
      <c r="G10" s="83">
        <f t="shared" si="2"/>
        <v>33</v>
      </c>
      <c r="H10" s="83">
        <f t="shared" si="2"/>
        <v>247</v>
      </c>
      <c r="I10" s="83">
        <f t="shared" si="2"/>
        <v>0</v>
      </c>
      <c r="J10" s="83">
        <f t="shared" si="2"/>
        <v>6122</v>
      </c>
    </row>
    <row r="11" spans="1:10">
      <c r="A11" s="162" t="s">
        <v>261</v>
      </c>
      <c r="B11" s="82">
        <f>SUM(C11:J11)</f>
        <v>361</v>
      </c>
      <c r="C11" s="79">
        <v>28</v>
      </c>
      <c r="D11" s="79">
        <v>2</v>
      </c>
      <c r="E11" s="79">
        <v>30</v>
      </c>
      <c r="F11" s="79">
        <v>35</v>
      </c>
      <c r="G11" s="79">
        <v>3</v>
      </c>
      <c r="H11" s="79">
        <v>6</v>
      </c>
      <c r="I11" s="79">
        <v>0</v>
      </c>
      <c r="J11" s="79">
        <v>257</v>
      </c>
    </row>
    <row r="12" spans="1:10">
      <c r="A12" s="162" t="s">
        <v>266</v>
      </c>
      <c r="B12" s="82">
        <f>SUM(C12:J12)</f>
        <v>684</v>
      </c>
      <c r="C12" s="79">
        <v>57</v>
      </c>
      <c r="D12" s="79">
        <v>8</v>
      </c>
      <c r="E12" s="79">
        <v>134</v>
      </c>
      <c r="F12" s="79">
        <v>100</v>
      </c>
      <c r="G12" s="79">
        <v>7</v>
      </c>
      <c r="H12" s="79">
        <v>16</v>
      </c>
      <c r="I12" s="79">
        <v>0</v>
      </c>
      <c r="J12" s="79">
        <v>362</v>
      </c>
    </row>
    <row r="13" spans="1:10">
      <c r="A13" s="148" t="s">
        <v>262</v>
      </c>
      <c r="B13" s="82">
        <f t="shared" ref="B13" si="3">SUM(C13:J13)</f>
        <v>1598</v>
      </c>
      <c r="C13" s="79">
        <v>70</v>
      </c>
      <c r="D13" s="79">
        <v>44</v>
      </c>
      <c r="E13" s="79">
        <v>72</v>
      </c>
      <c r="F13" s="79">
        <v>18</v>
      </c>
      <c r="G13" s="79">
        <v>4</v>
      </c>
      <c r="H13" s="79">
        <v>53</v>
      </c>
      <c r="I13" s="79">
        <v>0</v>
      </c>
      <c r="J13" s="79">
        <v>1337</v>
      </c>
    </row>
    <row r="14" spans="1:10">
      <c r="A14" s="162" t="s">
        <v>263</v>
      </c>
      <c r="B14" s="82">
        <f>SUM(C14:J14)</f>
        <v>2038</v>
      </c>
      <c r="C14" s="79">
        <v>80</v>
      </c>
      <c r="D14" s="79">
        <v>15</v>
      </c>
      <c r="E14" s="79">
        <v>125</v>
      </c>
      <c r="F14" s="79">
        <v>30</v>
      </c>
      <c r="G14" s="79">
        <v>11</v>
      </c>
      <c r="H14" s="79">
        <v>33</v>
      </c>
      <c r="I14" s="79">
        <v>0</v>
      </c>
      <c r="J14" s="79">
        <v>1744</v>
      </c>
    </row>
    <row r="15" spans="1:10">
      <c r="A15" s="162" t="s">
        <v>264</v>
      </c>
      <c r="B15" s="82">
        <f>SUM(C15:J15)</f>
        <v>226</v>
      </c>
      <c r="C15" s="79">
        <v>23</v>
      </c>
      <c r="D15" s="79">
        <v>3</v>
      </c>
      <c r="E15" s="79">
        <v>16</v>
      </c>
      <c r="F15" s="79">
        <v>11</v>
      </c>
      <c r="G15" s="79">
        <v>3</v>
      </c>
      <c r="H15" s="79">
        <v>7</v>
      </c>
      <c r="I15" s="79">
        <v>0</v>
      </c>
      <c r="J15" s="79">
        <v>163</v>
      </c>
    </row>
    <row r="16" spans="1:10">
      <c r="A16" s="148" t="s">
        <v>265</v>
      </c>
      <c r="B16" s="82">
        <f t="shared" ref="B16" si="4">SUM(C16:J16)</f>
        <v>2801</v>
      </c>
      <c r="C16" s="79">
        <v>129</v>
      </c>
      <c r="D16" s="79">
        <v>78</v>
      </c>
      <c r="E16" s="79">
        <v>176</v>
      </c>
      <c r="F16" s="79">
        <v>22</v>
      </c>
      <c r="G16" s="79">
        <v>5</v>
      </c>
      <c r="H16" s="79">
        <v>132</v>
      </c>
      <c r="I16" s="79">
        <v>0</v>
      </c>
      <c r="J16" s="79">
        <v>2259</v>
      </c>
    </row>
    <row r="17" spans="1:10">
      <c r="A17" s="124" t="s">
        <v>257</v>
      </c>
      <c r="B17" s="83">
        <f t="shared" ref="B17:J17" si="5">SUM(B18:B33)</f>
        <v>27725</v>
      </c>
      <c r="C17" s="83">
        <f t="shared" si="5"/>
        <v>1027</v>
      </c>
      <c r="D17" s="83">
        <f t="shared" si="5"/>
        <v>310</v>
      </c>
      <c r="E17" s="83">
        <f t="shared" si="5"/>
        <v>1038</v>
      </c>
      <c r="F17" s="83">
        <f t="shared" si="5"/>
        <v>365</v>
      </c>
      <c r="G17" s="83">
        <f t="shared" si="5"/>
        <v>153</v>
      </c>
      <c r="H17" s="83">
        <f t="shared" si="5"/>
        <v>591</v>
      </c>
      <c r="I17" s="83">
        <f t="shared" si="5"/>
        <v>0</v>
      </c>
      <c r="J17" s="83">
        <f t="shared" si="5"/>
        <v>24241</v>
      </c>
    </row>
    <row r="18" spans="1:10" ht="12.75">
      <c r="A18" s="162" t="s">
        <v>330</v>
      </c>
      <c r="B18" s="82">
        <f t="shared" ref="B18:B33" si="6">SUM(C18:J18)</f>
        <v>35</v>
      </c>
      <c r="C18" s="79">
        <v>7</v>
      </c>
      <c r="D18" s="79">
        <v>0</v>
      </c>
      <c r="E18" s="79">
        <v>11</v>
      </c>
      <c r="F18" s="79">
        <v>0</v>
      </c>
      <c r="G18" s="79">
        <v>4</v>
      </c>
      <c r="H18" s="79">
        <v>5</v>
      </c>
      <c r="I18" s="79">
        <v>0</v>
      </c>
      <c r="J18" s="79">
        <v>8</v>
      </c>
    </row>
    <row r="19" spans="1:10">
      <c r="A19" s="148" t="s">
        <v>274</v>
      </c>
      <c r="B19" s="82">
        <f t="shared" ref="B19" si="7">SUM(C19:J19)</f>
        <v>904</v>
      </c>
      <c r="C19" s="79">
        <v>60</v>
      </c>
      <c r="D19" s="79">
        <v>16</v>
      </c>
      <c r="E19" s="79">
        <v>51</v>
      </c>
      <c r="F19" s="79">
        <v>114</v>
      </c>
      <c r="G19" s="79">
        <v>1</v>
      </c>
      <c r="H19" s="79">
        <v>29</v>
      </c>
      <c r="I19" s="79">
        <v>0</v>
      </c>
      <c r="J19" s="79">
        <v>633</v>
      </c>
    </row>
    <row r="20" spans="1:10">
      <c r="A20" s="162" t="s">
        <v>267</v>
      </c>
      <c r="B20" s="82">
        <f t="shared" si="6"/>
        <v>284</v>
      </c>
      <c r="C20" s="79">
        <v>15</v>
      </c>
      <c r="D20" s="79">
        <v>5</v>
      </c>
      <c r="E20" s="79">
        <v>14</v>
      </c>
      <c r="F20" s="79">
        <v>5</v>
      </c>
      <c r="G20" s="79">
        <v>2</v>
      </c>
      <c r="H20" s="79">
        <v>7</v>
      </c>
      <c r="I20" s="79">
        <v>0</v>
      </c>
      <c r="J20" s="79">
        <v>236</v>
      </c>
    </row>
    <row r="21" spans="1:10">
      <c r="A21" s="162" t="s">
        <v>302</v>
      </c>
      <c r="B21" s="82">
        <f t="shared" si="6"/>
        <v>151</v>
      </c>
      <c r="C21" s="79">
        <v>4</v>
      </c>
      <c r="D21" s="79">
        <v>0</v>
      </c>
      <c r="E21" s="79">
        <v>5</v>
      </c>
      <c r="F21" s="79">
        <v>0</v>
      </c>
      <c r="G21" s="79">
        <v>1</v>
      </c>
      <c r="H21" s="79">
        <v>1</v>
      </c>
      <c r="I21" s="79">
        <v>0</v>
      </c>
      <c r="J21" s="79">
        <v>140</v>
      </c>
    </row>
    <row r="22" spans="1:10">
      <c r="A22" s="148" t="s">
        <v>268</v>
      </c>
      <c r="B22" s="82">
        <f t="shared" si="6"/>
        <v>289</v>
      </c>
      <c r="C22" s="79">
        <v>23</v>
      </c>
      <c r="D22" s="79">
        <v>10</v>
      </c>
      <c r="E22" s="79">
        <v>9</v>
      </c>
      <c r="F22" s="79">
        <v>22</v>
      </c>
      <c r="G22" s="79">
        <v>2</v>
      </c>
      <c r="H22" s="79">
        <v>9</v>
      </c>
      <c r="I22" s="79">
        <v>0</v>
      </c>
      <c r="J22" s="79">
        <v>214</v>
      </c>
    </row>
    <row r="23" spans="1:10">
      <c r="A23" s="162" t="s">
        <v>269</v>
      </c>
      <c r="B23" s="82">
        <f t="shared" si="6"/>
        <v>1988</v>
      </c>
      <c r="C23" s="79">
        <v>58</v>
      </c>
      <c r="D23" s="79">
        <v>25</v>
      </c>
      <c r="E23" s="79">
        <v>67</v>
      </c>
      <c r="F23" s="79">
        <v>6</v>
      </c>
      <c r="G23" s="79">
        <v>7</v>
      </c>
      <c r="H23" s="79">
        <v>28</v>
      </c>
      <c r="I23" s="79">
        <v>0</v>
      </c>
      <c r="J23" s="79">
        <v>1797</v>
      </c>
    </row>
    <row r="24" spans="1:10">
      <c r="A24" s="148" t="s">
        <v>270</v>
      </c>
      <c r="B24" s="82">
        <f t="shared" si="6"/>
        <v>2127</v>
      </c>
      <c r="C24" s="79">
        <v>86</v>
      </c>
      <c r="D24" s="79">
        <v>13</v>
      </c>
      <c r="E24" s="79">
        <v>69</v>
      </c>
      <c r="F24" s="79">
        <v>25</v>
      </c>
      <c r="G24" s="79">
        <v>16</v>
      </c>
      <c r="H24" s="79">
        <v>35</v>
      </c>
      <c r="I24" s="79">
        <v>0</v>
      </c>
      <c r="J24" s="79">
        <v>1883</v>
      </c>
    </row>
    <row r="25" spans="1:10">
      <c r="A25" s="148" t="s">
        <v>303</v>
      </c>
      <c r="B25" s="82">
        <f t="shared" si="6"/>
        <v>648</v>
      </c>
      <c r="C25" s="79">
        <v>37</v>
      </c>
      <c r="D25" s="79">
        <v>20</v>
      </c>
      <c r="E25" s="79">
        <v>25</v>
      </c>
      <c r="F25" s="79">
        <v>22</v>
      </c>
      <c r="G25" s="79">
        <v>4</v>
      </c>
      <c r="H25" s="79">
        <v>17</v>
      </c>
      <c r="I25" s="79">
        <v>0</v>
      </c>
      <c r="J25" s="79">
        <v>523</v>
      </c>
    </row>
    <row r="26" spans="1:10">
      <c r="A26" s="162" t="s">
        <v>304</v>
      </c>
      <c r="B26" s="82">
        <f t="shared" si="6"/>
        <v>2950</v>
      </c>
      <c r="C26" s="79">
        <v>72</v>
      </c>
      <c r="D26" s="79">
        <v>28</v>
      </c>
      <c r="E26" s="79">
        <v>50</v>
      </c>
      <c r="F26" s="79">
        <v>15</v>
      </c>
      <c r="G26" s="79">
        <v>6</v>
      </c>
      <c r="H26" s="79">
        <v>73</v>
      </c>
      <c r="I26" s="79">
        <v>0</v>
      </c>
      <c r="J26" s="79">
        <v>2706</v>
      </c>
    </row>
    <row r="27" spans="1:10">
      <c r="A27" s="162" t="s">
        <v>305</v>
      </c>
      <c r="B27" s="82">
        <f t="shared" si="6"/>
        <v>6321</v>
      </c>
      <c r="C27" s="79">
        <v>172</v>
      </c>
      <c r="D27" s="79">
        <v>40</v>
      </c>
      <c r="E27" s="79">
        <v>266</v>
      </c>
      <c r="F27" s="79">
        <v>46</v>
      </c>
      <c r="G27" s="79">
        <v>21</v>
      </c>
      <c r="H27" s="79">
        <v>203</v>
      </c>
      <c r="I27" s="79">
        <v>0</v>
      </c>
      <c r="J27" s="79">
        <v>5573</v>
      </c>
    </row>
    <row r="28" spans="1:10">
      <c r="A28" s="148" t="s">
        <v>306</v>
      </c>
      <c r="B28" s="82">
        <f t="shared" si="6"/>
        <v>3931</v>
      </c>
      <c r="C28" s="79">
        <v>142</v>
      </c>
      <c r="D28" s="79">
        <v>32</v>
      </c>
      <c r="E28" s="79">
        <v>167</v>
      </c>
      <c r="F28" s="79">
        <v>47</v>
      </c>
      <c r="G28" s="79">
        <v>35</v>
      </c>
      <c r="H28" s="79">
        <v>37</v>
      </c>
      <c r="I28" s="79">
        <v>0</v>
      </c>
      <c r="J28" s="79">
        <v>3471</v>
      </c>
    </row>
    <row r="29" spans="1:10">
      <c r="A29" s="162" t="s">
        <v>271</v>
      </c>
      <c r="B29" s="82">
        <f t="shared" si="6"/>
        <v>3695</v>
      </c>
      <c r="C29" s="79">
        <v>164</v>
      </c>
      <c r="D29" s="79">
        <v>42</v>
      </c>
      <c r="E29" s="79">
        <v>144</v>
      </c>
      <c r="F29" s="79">
        <v>34</v>
      </c>
      <c r="G29" s="79">
        <v>33</v>
      </c>
      <c r="H29" s="79">
        <v>79</v>
      </c>
      <c r="I29" s="79">
        <v>0</v>
      </c>
      <c r="J29" s="79">
        <v>3199</v>
      </c>
    </row>
    <row r="30" spans="1:10">
      <c r="A30" s="148" t="s">
        <v>307</v>
      </c>
      <c r="B30" s="82">
        <f t="shared" si="6"/>
        <v>226</v>
      </c>
      <c r="C30" s="79">
        <v>8</v>
      </c>
      <c r="D30" s="79">
        <v>4</v>
      </c>
      <c r="E30" s="79">
        <v>2</v>
      </c>
      <c r="F30" s="79">
        <v>3</v>
      </c>
      <c r="G30" s="79">
        <v>1</v>
      </c>
      <c r="H30" s="79">
        <v>2</v>
      </c>
      <c r="I30" s="79">
        <v>0</v>
      </c>
      <c r="J30" s="79">
        <v>206</v>
      </c>
    </row>
    <row r="31" spans="1:10">
      <c r="A31" s="148" t="s">
        <v>272</v>
      </c>
      <c r="B31" s="82">
        <f t="shared" si="6"/>
        <v>108</v>
      </c>
      <c r="C31" s="79">
        <v>15</v>
      </c>
      <c r="D31" s="79">
        <v>6</v>
      </c>
      <c r="E31" s="79">
        <v>5</v>
      </c>
      <c r="F31" s="79">
        <v>7</v>
      </c>
      <c r="G31" s="79">
        <v>2</v>
      </c>
      <c r="H31" s="79">
        <v>2</v>
      </c>
      <c r="I31" s="79">
        <v>0</v>
      </c>
      <c r="J31" s="79">
        <v>71</v>
      </c>
    </row>
    <row r="32" spans="1:10">
      <c r="A32" s="162" t="s">
        <v>273</v>
      </c>
      <c r="B32" s="82">
        <f t="shared" si="6"/>
        <v>3827</v>
      </c>
      <c r="C32" s="79">
        <v>150</v>
      </c>
      <c r="D32" s="79">
        <v>67</v>
      </c>
      <c r="E32" s="79">
        <v>132</v>
      </c>
      <c r="F32" s="79">
        <v>13</v>
      </c>
      <c r="G32" s="79">
        <v>18</v>
      </c>
      <c r="H32" s="79">
        <v>61</v>
      </c>
      <c r="I32" s="79">
        <v>0</v>
      </c>
      <c r="J32" s="79">
        <v>3386</v>
      </c>
    </row>
    <row r="33" spans="1:10">
      <c r="A33" s="148" t="s">
        <v>327</v>
      </c>
      <c r="B33" s="82">
        <f t="shared" si="6"/>
        <v>241</v>
      </c>
      <c r="C33" s="79">
        <v>14</v>
      </c>
      <c r="D33" s="79">
        <v>2</v>
      </c>
      <c r="E33" s="79">
        <v>21</v>
      </c>
      <c r="F33" s="79">
        <v>6</v>
      </c>
      <c r="G33" s="79">
        <v>0</v>
      </c>
      <c r="H33" s="79">
        <v>3</v>
      </c>
      <c r="I33" s="79">
        <v>0</v>
      </c>
      <c r="J33" s="79">
        <v>195</v>
      </c>
    </row>
    <row r="34" spans="1:10">
      <c r="A34" s="20" t="s">
        <v>308</v>
      </c>
      <c r="B34" s="83">
        <f t="shared" ref="B34:J34" si="8">SUM(B35:B42)</f>
        <v>25825</v>
      </c>
      <c r="C34" s="83">
        <f t="shared" si="8"/>
        <v>832</v>
      </c>
      <c r="D34" s="83">
        <f t="shared" si="8"/>
        <v>296</v>
      </c>
      <c r="E34" s="83">
        <f t="shared" si="8"/>
        <v>902</v>
      </c>
      <c r="F34" s="83">
        <f t="shared" si="8"/>
        <v>372</v>
      </c>
      <c r="G34" s="83">
        <f t="shared" si="8"/>
        <v>86</v>
      </c>
      <c r="H34" s="83">
        <f t="shared" si="8"/>
        <v>567</v>
      </c>
      <c r="I34" s="83">
        <f t="shared" si="8"/>
        <v>0</v>
      </c>
      <c r="J34" s="83">
        <f t="shared" si="8"/>
        <v>22770</v>
      </c>
    </row>
    <row r="35" spans="1:10">
      <c r="A35" s="148" t="s">
        <v>280</v>
      </c>
      <c r="B35" s="82">
        <f t="shared" ref="B35:B42" si="9">SUM(C35:J35)</f>
        <v>8056</v>
      </c>
      <c r="C35" s="79">
        <v>214</v>
      </c>
      <c r="D35" s="79">
        <v>112</v>
      </c>
      <c r="E35" s="79">
        <v>187</v>
      </c>
      <c r="F35" s="79">
        <v>67</v>
      </c>
      <c r="G35" s="79">
        <v>21</v>
      </c>
      <c r="H35" s="79">
        <v>133</v>
      </c>
      <c r="I35" s="79">
        <v>0</v>
      </c>
      <c r="J35" s="79">
        <v>7322</v>
      </c>
    </row>
    <row r="36" spans="1:10">
      <c r="A36" s="148" t="s">
        <v>275</v>
      </c>
      <c r="B36" s="82">
        <f t="shared" si="9"/>
        <v>2032</v>
      </c>
      <c r="C36" s="79">
        <v>93</v>
      </c>
      <c r="D36" s="79">
        <v>35</v>
      </c>
      <c r="E36" s="79">
        <v>170</v>
      </c>
      <c r="F36" s="79">
        <v>46</v>
      </c>
      <c r="G36" s="79">
        <v>10</v>
      </c>
      <c r="H36" s="79">
        <v>61</v>
      </c>
      <c r="I36" s="79">
        <v>0</v>
      </c>
      <c r="J36" s="79">
        <v>1617</v>
      </c>
    </row>
    <row r="37" spans="1:10">
      <c r="A37" s="148" t="s">
        <v>276</v>
      </c>
      <c r="B37" s="82">
        <f t="shared" si="9"/>
        <v>4185</v>
      </c>
      <c r="C37" s="79">
        <v>143</v>
      </c>
      <c r="D37" s="79">
        <v>34</v>
      </c>
      <c r="E37" s="79">
        <v>166</v>
      </c>
      <c r="F37" s="79">
        <v>78</v>
      </c>
      <c r="G37" s="79">
        <v>14</v>
      </c>
      <c r="H37" s="79">
        <v>94</v>
      </c>
      <c r="I37" s="79">
        <v>0</v>
      </c>
      <c r="J37" s="79">
        <v>3656</v>
      </c>
    </row>
    <row r="38" spans="1:10">
      <c r="A38" s="148" t="s">
        <v>277</v>
      </c>
      <c r="B38" s="82">
        <f t="shared" si="9"/>
        <v>5163</v>
      </c>
      <c r="C38" s="79">
        <v>109</v>
      </c>
      <c r="D38" s="79">
        <v>56</v>
      </c>
      <c r="E38" s="79">
        <v>130</v>
      </c>
      <c r="F38" s="79">
        <v>38</v>
      </c>
      <c r="G38" s="79">
        <v>7</v>
      </c>
      <c r="H38" s="79">
        <v>118</v>
      </c>
      <c r="I38" s="79">
        <v>0</v>
      </c>
      <c r="J38" s="79">
        <v>4705</v>
      </c>
    </row>
    <row r="39" spans="1:10">
      <c r="A39" s="148" t="s">
        <v>326</v>
      </c>
      <c r="B39" s="82">
        <f t="shared" si="9"/>
        <v>103</v>
      </c>
      <c r="C39" s="79">
        <v>4</v>
      </c>
      <c r="D39" s="79">
        <v>3</v>
      </c>
      <c r="E39" s="79">
        <v>6</v>
      </c>
      <c r="F39" s="79">
        <v>5</v>
      </c>
      <c r="G39" s="79">
        <v>0</v>
      </c>
      <c r="H39" s="79">
        <v>2</v>
      </c>
      <c r="I39" s="79">
        <v>0</v>
      </c>
      <c r="J39" s="79">
        <v>83</v>
      </c>
    </row>
    <row r="40" spans="1:10">
      <c r="A40" s="148" t="s">
        <v>278</v>
      </c>
      <c r="B40" s="82">
        <f t="shared" si="9"/>
        <v>4245</v>
      </c>
      <c r="C40" s="79">
        <v>169</v>
      </c>
      <c r="D40" s="79">
        <v>28</v>
      </c>
      <c r="E40" s="79">
        <v>167</v>
      </c>
      <c r="F40" s="79">
        <v>104</v>
      </c>
      <c r="G40" s="79">
        <v>21</v>
      </c>
      <c r="H40" s="79">
        <v>125</v>
      </c>
      <c r="I40" s="79">
        <v>0</v>
      </c>
      <c r="J40" s="79">
        <v>3631</v>
      </c>
    </row>
    <row r="41" spans="1:10">
      <c r="A41" s="148" t="s">
        <v>309</v>
      </c>
      <c r="B41" s="82">
        <f t="shared" si="9"/>
        <v>100</v>
      </c>
      <c r="C41" s="79">
        <v>22</v>
      </c>
      <c r="D41" s="79">
        <v>1</v>
      </c>
      <c r="E41" s="79">
        <v>11</v>
      </c>
      <c r="F41" s="79">
        <v>4</v>
      </c>
      <c r="G41" s="79">
        <v>1</v>
      </c>
      <c r="H41" s="79">
        <v>3</v>
      </c>
      <c r="I41" s="79">
        <v>0</v>
      </c>
      <c r="J41" s="79">
        <v>58</v>
      </c>
    </row>
    <row r="42" spans="1:10">
      <c r="A42" s="148" t="s">
        <v>279</v>
      </c>
      <c r="B42" s="82">
        <f t="shared" si="9"/>
        <v>1941</v>
      </c>
      <c r="C42" s="79">
        <v>78</v>
      </c>
      <c r="D42" s="79">
        <v>27</v>
      </c>
      <c r="E42" s="79">
        <v>65</v>
      </c>
      <c r="F42" s="79">
        <v>30</v>
      </c>
      <c r="G42" s="79">
        <v>12</v>
      </c>
      <c r="H42" s="79">
        <v>31</v>
      </c>
      <c r="I42" s="79">
        <v>0</v>
      </c>
      <c r="J42" s="79">
        <v>1698</v>
      </c>
    </row>
    <row r="43" spans="1:10">
      <c r="A43" s="20" t="s">
        <v>310</v>
      </c>
      <c r="B43" s="83">
        <f t="shared" ref="B43:J43" si="10">SUM(B44:B50)</f>
        <v>15807</v>
      </c>
      <c r="C43" s="83">
        <f t="shared" si="10"/>
        <v>805</v>
      </c>
      <c r="D43" s="83">
        <f t="shared" si="10"/>
        <v>271</v>
      </c>
      <c r="E43" s="83">
        <f t="shared" si="10"/>
        <v>798</v>
      </c>
      <c r="F43" s="83">
        <f t="shared" si="10"/>
        <v>188</v>
      </c>
      <c r="G43" s="83">
        <f t="shared" si="10"/>
        <v>89</v>
      </c>
      <c r="H43" s="83">
        <f t="shared" si="10"/>
        <v>306</v>
      </c>
      <c r="I43" s="83">
        <f t="shared" si="10"/>
        <v>1</v>
      </c>
      <c r="J43" s="83">
        <f t="shared" si="10"/>
        <v>13349</v>
      </c>
    </row>
    <row r="44" spans="1:10">
      <c r="A44" s="148" t="s">
        <v>287</v>
      </c>
      <c r="B44" s="82">
        <f t="shared" ref="B44:B50" si="11">SUM(C44:J44)</f>
        <v>5471</v>
      </c>
      <c r="C44" s="79">
        <v>308</v>
      </c>
      <c r="D44" s="79">
        <v>137</v>
      </c>
      <c r="E44" s="79">
        <v>218</v>
      </c>
      <c r="F44" s="79">
        <v>20</v>
      </c>
      <c r="G44" s="79">
        <v>9</v>
      </c>
      <c r="H44" s="79">
        <v>97</v>
      </c>
      <c r="I44" s="79">
        <v>0</v>
      </c>
      <c r="J44" s="79">
        <v>4682</v>
      </c>
    </row>
    <row r="45" spans="1:10">
      <c r="A45" s="148" t="s">
        <v>281</v>
      </c>
      <c r="B45" s="82">
        <f t="shared" si="11"/>
        <v>486</v>
      </c>
      <c r="C45" s="79">
        <v>38</v>
      </c>
      <c r="D45" s="79">
        <v>10</v>
      </c>
      <c r="E45" s="79">
        <v>35</v>
      </c>
      <c r="F45" s="79">
        <v>4</v>
      </c>
      <c r="G45" s="79">
        <v>18</v>
      </c>
      <c r="H45" s="79">
        <v>12</v>
      </c>
      <c r="I45" s="79">
        <v>0</v>
      </c>
      <c r="J45" s="79">
        <v>369</v>
      </c>
    </row>
    <row r="46" spans="1:10">
      <c r="A46" s="148" t="s">
        <v>282</v>
      </c>
      <c r="B46" s="82">
        <f t="shared" si="11"/>
        <v>303</v>
      </c>
      <c r="C46" s="79">
        <v>32</v>
      </c>
      <c r="D46" s="79">
        <v>5</v>
      </c>
      <c r="E46" s="79">
        <v>33</v>
      </c>
      <c r="F46" s="79">
        <v>2</v>
      </c>
      <c r="G46" s="79">
        <v>14</v>
      </c>
      <c r="H46" s="79">
        <v>16</v>
      </c>
      <c r="I46" s="79">
        <v>0</v>
      </c>
      <c r="J46" s="79">
        <v>201</v>
      </c>
    </row>
    <row r="47" spans="1:10">
      <c r="A47" s="148" t="s">
        <v>283</v>
      </c>
      <c r="B47" s="82">
        <f t="shared" si="11"/>
        <v>1531</v>
      </c>
      <c r="C47" s="79">
        <v>114</v>
      </c>
      <c r="D47" s="79">
        <v>11</v>
      </c>
      <c r="E47" s="79">
        <v>88</v>
      </c>
      <c r="F47" s="79">
        <v>33</v>
      </c>
      <c r="G47" s="79">
        <v>20</v>
      </c>
      <c r="H47" s="79">
        <v>21</v>
      </c>
      <c r="I47" s="79">
        <v>0</v>
      </c>
      <c r="J47" s="79">
        <v>1244</v>
      </c>
    </row>
    <row r="48" spans="1:10">
      <c r="A48" s="162" t="s">
        <v>284</v>
      </c>
      <c r="B48" s="82">
        <f t="shared" si="11"/>
        <v>2256</v>
      </c>
      <c r="C48" s="79">
        <v>62</v>
      </c>
      <c r="D48" s="79">
        <v>17</v>
      </c>
      <c r="E48" s="79">
        <v>52</v>
      </c>
      <c r="F48" s="79">
        <v>11</v>
      </c>
      <c r="G48" s="79">
        <v>4</v>
      </c>
      <c r="H48" s="79">
        <v>47</v>
      </c>
      <c r="I48" s="79">
        <v>0</v>
      </c>
      <c r="J48" s="79">
        <v>2063</v>
      </c>
    </row>
    <row r="49" spans="1:10">
      <c r="A49" s="148" t="s">
        <v>285</v>
      </c>
      <c r="B49" s="82">
        <f t="shared" si="11"/>
        <v>5608</v>
      </c>
      <c r="C49" s="79">
        <v>238</v>
      </c>
      <c r="D49" s="79">
        <v>87</v>
      </c>
      <c r="E49" s="79">
        <v>352</v>
      </c>
      <c r="F49" s="79">
        <v>116</v>
      </c>
      <c r="G49" s="79">
        <v>21</v>
      </c>
      <c r="H49" s="79">
        <v>105</v>
      </c>
      <c r="I49" s="79">
        <v>1</v>
      </c>
      <c r="J49" s="79">
        <v>4688</v>
      </c>
    </row>
    <row r="50" spans="1:10">
      <c r="A50" s="148" t="s">
        <v>286</v>
      </c>
      <c r="B50" s="82">
        <f t="shared" si="11"/>
        <v>152</v>
      </c>
      <c r="C50" s="79">
        <v>13</v>
      </c>
      <c r="D50" s="79">
        <v>4</v>
      </c>
      <c r="E50" s="79">
        <v>20</v>
      </c>
      <c r="F50" s="79">
        <v>2</v>
      </c>
      <c r="G50" s="79">
        <v>3</v>
      </c>
      <c r="H50" s="79">
        <v>8</v>
      </c>
      <c r="I50" s="79">
        <v>0</v>
      </c>
      <c r="J50" s="79">
        <v>102</v>
      </c>
    </row>
    <row r="51" spans="1:10">
      <c r="A51" s="20" t="s">
        <v>311</v>
      </c>
      <c r="B51" s="83">
        <f t="shared" ref="B51:J51" si="12">SUM(B52:B58)</f>
        <v>26299</v>
      </c>
      <c r="C51" s="83">
        <f t="shared" si="12"/>
        <v>733</v>
      </c>
      <c r="D51" s="83">
        <f t="shared" si="12"/>
        <v>223</v>
      </c>
      <c r="E51" s="83">
        <f t="shared" si="12"/>
        <v>1227</v>
      </c>
      <c r="F51" s="83">
        <f t="shared" si="12"/>
        <v>349</v>
      </c>
      <c r="G51" s="83">
        <f t="shared" si="12"/>
        <v>103</v>
      </c>
      <c r="H51" s="83">
        <f t="shared" si="12"/>
        <v>453</v>
      </c>
      <c r="I51" s="83">
        <f t="shared" si="12"/>
        <v>0</v>
      </c>
      <c r="J51" s="83">
        <f t="shared" si="12"/>
        <v>23211</v>
      </c>
    </row>
    <row r="52" spans="1:10" ht="12.75">
      <c r="A52" s="162" t="s">
        <v>331</v>
      </c>
      <c r="B52" s="82">
        <f t="shared" ref="B52:B58" si="13">SUM(C52:J52)</f>
        <v>2</v>
      </c>
      <c r="C52" s="79">
        <v>0</v>
      </c>
      <c r="D52" s="79">
        <v>0</v>
      </c>
      <c r="E52" s="79">
        <v>0</v>
      </c>
      <c r="F52" s="79">
        <v>0</v>
      </c>
      <c r="G52" s="79">
        <v>1</v>
      </c>
      <c r="H52" s="79">
        <v>0</v>
      </c>
      <c r="I52" s="79">
        <v>0</v>
      </c>
      <c r="J52" s="79">
        <v>1</v>
      </c>
    </row>
    <row r="53" spans="1:10">
      <c r="A53" s="148" t="s">
        <v>255</v>
      </c>
      <c r="B53" s="82">
        <f t="shared" ref="B53" si="14">SUM(C53:J53)</f>
        <v>952</v>
      </c>
      <c r="C53" s="79">
        <v>51</v>
      </c>
      <c r="D53" s="79">
        <v>4</v>
      </c>
      <c r="E53" s="79">
        <v>309</v>
      </c>
      <c r="F53" s="79">
        <v>56</v>
      </c>
      <c r="G53" s="79">
        <v>6</v>
      </c>
      <c r="H53" s="79">
        <v>10</v>
      </c>
      <c r="I53" s="79">
        <v>0</v>
      </c>
      <c r="J53" s="79">
        <v>516</v>
      </c>
    </row>
    <row r="54" spans="1:10">
      <c r="A54" s="148" t="s">
        <v>289</v>
      </c>
      <c r="B54" s="82">
        <f t="shared" si="13"/>
        <v>13469</v>
      </c>
      <c r="C54" s="79">
        <v>471</v>
      </c>
      <c r="D54" s="79">
        <v>153</v>
      </c>
      <c r="E54" s="79">
        <v>497</v>
      </c>
      <c r="F54" s="79">
        <v>140</v>
      </c>
      <c r="G54" s="79">
        <v>77</v>
      </c>
      <c r="H54" s="79">
        <v>270</v>
      </c>
      <c r="I54" s="79">
        <v>0</v>
      </c>
      <c r="J54" s="79">
        <v>11861</v>
      </c>
    </row>
    <row r="55" spans="1:10">
      <c r="A55" s="148" t="s">
        <v>288</v>
      </c>
      <c r="B55" s="82">
        <f t="shared" si="13"/>
        <v>10264</v>
      </c>
      <c r="C55" s="79">
        <v>146</v>
      </c>
      <c r="D55" s="79">
        <v>52</v>
      </c>
      <c r="E55" s="79">
        <v>317</v>
      </c>
      <c r="F55" s="79">
        <v>112</v>
      </c>
      <c r="G55" s="79">
        <v>14</v>
      </c>
      <c r="H55" s="79">
        <v>144</v>
      </c>
      <c r="I55" s="79">
        <v>0</v>
      </c>
      <c r="J55" s="79">
        <v>9479</v>
      </c>
    </row>
    <row r="56" spans="1:10">
      <c r="A56" s="148" t="s">
        <v>313</v>
      </c>
      <c r="B56" s="82">
        <f t="shared" si="13"/>
        <v>372</v>
      </c>
      <c r="C56" s="79">
        <v>6</v>
      </c>
      <c r="D56" s="79">
        <v>0</v>
      </c>
      <c r="E56" s="79">
        <v>10</v>
      </c>
      <c r="F56" s="79">
        <v>2</v>
      </c>
      <c r="G56" s="79">
        <v>1</v>
      </c>
      <c r="H56" s="79">
        <v>15</v>
      </c>
      <c r="I56" s="79">
        <v>0</v>
      </c>
      <c r="J56" s="79">
        <v>338</v>
      </c>
    </row>
    <row r="57" spans="1:10">
      <c r="A57" s="148" t="s">
        <v>314</v>
      </c>
      <c r="B57" s="82">
        <f t="shared" si="13"/>
        <v>1215</v>
      </c>
      <c r="C57" s="79">
        <v>58</v>
      </c>
      <c r="D57" s="79">
        <v>14</v>
      </c>
      <c r="E57" s="79">
        <v>89</v>
      </c>
      <c r="F57" s="79">
        <v>39</v>
      </c>
      <c r="G57" s="79">
        <v>4</v>
      </c>
      <c r="H57" s="79">
        <v>9</v>
      </c>
      <c r="I57" s="79">
        <v>0</v>
      </c>
      <c r="J57" s="79">
        <v>1002</v>
      </c>
    </row>
    <row r="58" spans="1:10">
      <c r="A58" s="148" t="s">
        <v>315</v>
      </c>
      <c r="B58" s="82">
        <f t="shared" si="13"/>
        <v>25</v>
      </c>
      <c r="C58" s="79">
        <v>1</v>
      </c>
      <c r="D58" s="79">
        <v>0</v>
      </c>
      <c r="E58" s="79">
        <v>5</v>
      </c>
      <c r="F58" s="79">
        <v>0</v>
      </c>
      <c r="G58" s="79">
        <v>0</v>
      </c>
      <c r="H58" s="79">
        <v>5</v>
      </c>
      <c r="I58" s="79">
        <v>0</v>
      </c>
      <c r="J58" s="79">
        <v>14</v>
      </c>
    </row>
    <row r="59" spans="1:10">
      <c r="A59" s="20" t="s">
        <v>316</v>
      </c>
      <c r="B59" s="83">
        <f>SUM(B60:B65)</f>
        <v>20520</v>
      </c>
      <c r="C59" s="83">
        <f t="shared" ref="C59:J59" si="15">SUM(C60:C65)</f>
        <v>663</v>
      </c>
      <c r="D59" s="83">
        <f t="shared" si="15"/>
        <v>153</v>
      </c>
      <c r="E59" s="83">
        <f t="shared" si="15"/>
        <v>1427</v>
      </c>
      <c r="F59" s="83">
        <f t="shared" si="15"/>
        <v>350</v>
      </c>
      <c r="G59" s="83">
        <f t="shared" si="15"/>
        <v>47</v>
      </c>
      <c r="H59" s="83">
        <f t="shared" si="15"/>
        <v>523</v>
      </c>
      <c r="I59" s="83">
        <f t="shared" si="15"/>
        <v>0</v>
      </c>
      <c r="J59" s="83">
        <f t="shared" si="15"/>
        <v>17357</v>
      </c>
    </row>
    <row r="60" spans="1:10">
      <c r="A60" s="148" t="s">
        <v>294</v>
      </c>
      <c r="B60" s="82">
        <f>SUM(C60:J60)</f>
        <v>521</v>
      </c>
      <c r="C60" s="79">
        <v>28</v>
      </c>
      <c r="D60" s="79">
        <v>7</v>
      </c>
      <c r="E60" s="79">
        <v>67</v>
      </c>
      <c r="F60" s="79">
        <v>36</v>
      </c>
      <c r="G60" s="79">
        <v>2</v>
      </c>
      <c r="H60" s="79">
        <v>9</v>
      </c>
      <c r="I60" s="79">
        <v>0</v>
      </c>
      <c r="J60" s="79">
        <v>372</v>
      </c>
    </row>
    <row r="61" spans="1:10">
      <c r="A61" s="148" t="s">
        <v>290</v>
      </c>
      <c r="B61" s="82">
        <f>SUM(C61:J61)</f>
        <v>873</v>
      </c>
      <c r="C61" s="79">
        <v>31</v>
      </c>
      <c r="D61" s="79">
        <v>4</v>
      </c>
      <c r="E61" s="79">
        <v>75</v>
      </c>
      <c r="F61" s="79">
        <v>33</v>
      </c>
      <c r="G61" s="79">
        <v>3</v>
      </c>
      <c r="H61" s="79">
        <v>15</v>
      </c>
      <c r="I61" s="79">
        <v>0</v>
      </c>
      <c r="J61" s="79">
        <v>712</v>
      </c>
    </row>
    <row r="62" spans="1:10">
      <c r="A62" s="148" t="s">
        <v>291</v>
      </c>
      <c r="B62" s="82">
        <f t="shared" ref="B62" si="16">SUM(C62:J62)</f>
        <v>605</v>
      </c>
      <c r="C62" s="79">
        <v>24</v>
      </c>
      <c r="D62" s="79">
        <v>11</v>
      </c>
      <c r="E62" s="79">
        <v>42</v>
      </c>
      <c r="F62" s="79">
        <v>10</v>
      </c>
      <c r="G62" s="79">
        <v>1</v>
      </c>
      <c r="H62" s="79">
        <v>36</v>
      </c>
      <c r="I62" s="79">
        <v>0</v>
      </c>
      <c r="J62" s="79">
        <v>481</v>
      </c>
    </row>
    <row r="63" spans="1:10">
      <c r="A63" s="148" t="s">
        <v>317</v>
      </c>
      <c r="B63" s="82">
        <f>SUM(C63:J63)</f>
        <v>570</v>
      </c>
      <c r="C63" s="79">
        <v>44</v>
      </c>
      <c r="D63" s="79">
        <v>2</v>
      </c>
      <c r="E63" s="79">
        <v>45</v>
      </c>
      <c r="F63" s="79">
        <v>12</v>
      </c>
      <c r="G63" s="79">
        <v>3</v>
      </c>
      <c r="H63" s="79">
        <v>13</v>
      </c>
      <c r="I63" s="79">
        <v>0</v>
      </c>
      <c r="J63" s="79">
        <v>451</v>
      </c>
    </row>
    <row r="64" spans="1:10">
      <c r="A64" s="148" t="s">
        <v>292</v>
      </c>
      <c r="B64" s="82">
        <f>SUM(C64:J64)</f>
        <v>1165</v>
      </c>
      <c r="C64" s="79">
        <v>79</v>
      </c>
      <c r="D64" s="79">
        <v>2</v>
      </c>
      <c r="E64" s="79">
        <v>448</v>
      </c>
      <c r="F64" s="79">
        <v>88</v>
      </c>
      <c r="G64" s="79">
        <v>5</v>
      </c>
      <c r="H64" s="79">
        <v>17</v>
      </c>
      <c r="I64" s="79">
        <v>0</v>
      </c>
      <c r="J64" s="79">
        <v>526</v>
      </c>
    </row>
    <row r="65" spans="1:12">
      <c r="A65" s="148" t="s">
        <v>293</v>
      </c>
      <c r="B65" s="82">
        <f>SUM(C65:J65)</f>
        <v>16786</v>
      </c>
      <c r="C65" s="79">
        <v>457</v>
      </c>
      <c r="D65" s="79">
        <v>127</v>
      </c>
      <c r="E65" s="79">
        <v>750</v>
      </c>
      <c r="F65" s="79">
        <v>171</v>
      </c>
      <c r="G65" s="79">
        <v>33</v>
      </c>
      <c r="H65" s="79">
        <v>433</v>
      </c>
      <c r="I65" s="79">
        <v>0</v>
      </c>
      <c r="J65" s="79">
        <v>14815</v>
      </c>
    </row>
    <row r="66" spans="1:12">
      <c r="A66" s="20" t="s">
        <v>318</v>
      </c>
      <c r="B66" s="83">
        <f>SUM(B67:B77)</f>
        <v>27255</v>
      </c>
      <c r="C66" s="83">
        <f t="shared" ref="C66:J66" si="17">SUM(C67:C77)</f>
        <v>1062</v>
      </c>
      <c r="D66" s="83">
        <f t="shared" si="17"/>
        <v>279</v>
      </c>
      <c r="E66" s="83">
        <f t="shared" si="17"/>
        <v>1296</v>
      </c>
      <c r="F66" s="83">
        <f t="shared" si="17"/>
        <v>427</v>
      </c>
      <c r="G66" s="83">
        <f t="shared" si="17"/>
        <v>102</v>
      </c>
      <c r="H66" s="83">
        <f t="shared" si="17"/>
        <v>388</v>
      </c>
      <c r="I66" s="83">
        <f t="shared" si="17"/>
        <v>0</v>
      </c>
      <c r="J66" s="83">
        <f t="shared" si="17"/>
        <v>23701</v>
      </c>
      <c r="K66" s="7"/>
      <c r="L66" s="7"/>
    </row>
    <row r="67" spans="1:12">
      <c r="A67" s="148" t="s">
        <v>319</v>
      </c>
      <c r="B67" s="82">
        <f t="shared" ref="B67:B80" si="18">SUM(C67:J67)</f>
        <v>12</v>
      </c>
      <c r="C67" s="79">
        <v>0</v>
      </c>
      <c r="D67" s="79">
        <v>0</v>
      </c>
      <c r="E67" s="79">
        <v>0</v>
      </c>
      <c r="F67" s="79">
        <v>0</v>
      </c>
      <c r="G67" s="79">
        <v>0</v>
      </c>
      <c r="H67" s="79">
        <v>3</v>
      </c>
      <c r="I67" s="79">
        <v>0</v>
      </c>
      <c r="J67" s="79">
        <v>9</v>
      </c>
    </row>
    <row r="68" spans="1:12">
      <c r="A68" s="162" t="s">
        <v>332</v>
      </c>
      <c r="B68" s="82">
        <f t="shared" ref="B68" si="19">SUM(C68:J68)</f>
        <v>25</v>
      </c>
      <c r="C68" s="79">
        <v>3</v>
      </c>
      <c r="D68" s="79">
        <v>0</v>
      </c>
      <c r="E68" s="79">
        <v>9</v>
      </c>
      <c r="F68" s="79">
        <v>0</v>
      </c>
      <c r="G68" s="79">
        <v>5</v>
      </c>
      <c r="H68" s="79">
        <v>2</v>
      </c>
      <c r="I68" s="79">
        <v>0</v>
      </c>
      <c r="J68" s="79">
        <v>6</v>
      </c>
    </row>
    <row r="69" spans="1:12">
      <c r="A69" s="148" t="s">
        <v>295</v>
      </c>
      <c r="B69" s="82">
        <f t="shared" si="18"/>
        <v>6269</v>
      </c>
      <c r="C69" s="79">
        <v>225</v>
      </c>
      <c r="D69" s="79">
        <v>50</v>
      </c>
      <c r="E69" s="79">
        <v>208</v>
      </c>
      <c r="F69" s="79">
        <v>105</v>
      </c>
      <c r="G69" s="79">
        <v>24</v>
      </c>
      <c r="H69" s="79">
        <v>86</v>
      </c>
      <c r="I69" s="79">
        <v>0</v>
      </c>
      <c r="J69" s="79">
        <v>5571</v>
      </c>
    </row>
    <row r="70" spans="1:12">
      <c r="A70" s="148" t="s">
        <v>296</v>
      </c>
      <c r="B70" s="82">
        <f t="shared" si="18"/>
        <v>16184</v>
      </c>
      <c r="C70" s="79">
        <v>698</v>
      </c>
      <c r="D70" s="79">
        <v>172</v>
      </c>
      <c r="E70" s="79">
        <v>965</v>
      </c>
      <c r="F70" s="79">
        <v>306</v>
      </c>
      <c r="G70" s="79">
        <v>63</v>
      </c>
      <c r="H70" s="79">
        <v>191</v>
      </c>
      <c r="I70" s="79">
        <v>0</v>
      </c>
      <c r="J70" s="79">
        <v>13789</v>
      </c>
    </row>
    <row r="71" spans="1:12">
      <c r="A71" s="148" t="s">
        <v>320</v>
      </c>
      <c r="B71" s="82">
        <f t="shared" ref="B71" si="20">SUM(C71:J71)</f>
        <v>0</v>
      </c>
      <c r="C71" s="79">
        <v>0</v>
      </c>
      <c r="D71" s="79">
        <v>0</v>
      </c>
      <c r="E71" s="79">
        <v>0</v>
      </c>
      <c r="F71" s="79">
        <v>0</v>
      </c>
      <c r="G71" s="79">
        <v>0</v>
      </c>
      <c r="H71" s="79">
        <v>0</v>
      </c>
      <c r="I71" s="79">
        <v>0</v>
      </c>
      <c r="J71" s="79">
        <v>0</v>
      </c>
    </row>
    <row r="72" spans="1:12">
      <c r="A72" s="148" t="s">
        <v>297</v>
      </c>
      <c r="B72" s="82">
        <f t="shared" si="18"/>
        <v>300</v>
      </c>
      <c r="C72" s="79">
        <v>2</v>
      </c>
      <c r="D72" s="79">
        <v>2</v>
      </c>
      <c r="E72" s="79">
        <v>7</v>
      </c>
      <c r="F72" s="79">
        <v>0</v>
      </c>
      <c r="G72" s="79">
        <v>1</v>
      </c>
      <c r="H72" s="79">
        <v>5</v>
      </c>
      <c r="I72" s="79">
        <v>0</v>
      </c>
      <c r="J72" s="79">
        <v>283</v>
      </c>
    </row>
    <row r="73" spans="1:12">
      <c r="A73" s="148" t="s">
        <v>298</v>
      </c>
      <c r="B73" s="82">
        <f t="shared" ref="B73:B76" si="21">SUM(C73:J73)</f>
        <v>2438</v>
      </c>
      <c r="C73" s="79">
        <v>62</v>
      </c>
      <c r="D73" s="79">
        <v>27</v>
      </c>
      <c r="E73" s="79">
        <v>48</v>
      </c>
      <c r="F73" s="79">
        <v>5</v>
      </c>
      <c r="G73" s="79">
        <v>3</v>
      </c>
      <c r="H73" s="79">
        <v>51</v>
      </c>
      <c r="I73" s="79">
        <v>0</v>
      </c>
      <c r="J73" s="79">
        <v>2242</v>
      </c>
    </row>
    <row r="74" spans="1:12">
      <c r="A74" s="148" t="s">
        <v>321</v>
      </c>
      <c r="B74" s="82">
        <f t="shared" si="21"/>
        <v>0</v>
      </c>
      <c r="C74" s="79">
        <v>0</v>
      </c>
      <c r="D74" s="79">
        <v>0</v>
      </c>
      <c r="E74" s="79">
        <v>0</v>
      </c>
      <c r="F74" s="79">
        <v>0</v>
      </c>
      <c r="G74" s="79">
        <v>0</v>
      </c>
      <c r="H74" s="79">
        <v>0</v>
      </c>
      <c r="I74" s="79">
        <v>0</v>
      </c>
      <c r="J74" s="79">
        <v>0</v>
      </c>
    </row>
    <row r="75" spans="1:12">
      <c r="A75" s="148" t="s">
        <v>299</v>
      </c>
      <c r="B75" s="82">
        <f t="shared" si="21"/>
        <v>2015</v>
      </c>
      <c r="C75" s="79">
        <v>72</v>
      </c>
      <c r="D75" s="79">
        <v>28</v>
      </c>
      <c r="E75" s="79">
        <v>59</v>
      </c>
      <c r="F75" s="79">
        <v>11</v>
      </c>
      <c r="G75" s="79">
        <v>6</v>
      </c>
      <c r="H75" s="79">
        <v>50</v>
      </c>
      <c r="I75" s="79">
        <v>0</v>
      </c>
      <c r="J75" s="79">
        <v>1789</v>
      </c>
    </row>
    <row r="76" spans="1:12">
      <c r="A76" s="148" t="s">
        <v>322</v>
      </c>
      <c r="B76" s="82">
        <f t="shared" si="21"/>
        <v>6</v>
      </c>
      <c r="C76" s="79">
        <v>0</v>
      </c>
      <c r="D76" s="79">
        <v>0</v>
      </c>
      <c r="E76" s="79">
        <v>0</v>
      </c>
      <c r="F76" s="79">
        <v>0</v>
      </c>
      <c r="G76" s="79">
        <v>0</v>
      </c>
      <c r="H76" s="79">
        <v>0</v>
      </c>
      <c r="I76" s="79">
        <v>0</v>
      </c>
      <c r="J76" s="79">
        <v>6</v>
      </c>
    </row>
    <row r="77" spans="1:12">
      <c r="A77" s="148" t="s">
        <v>300</v>
      </c>
      <c r="B77" s="82">
        <f t="shared" ref="B77" si="22">SUM(C77:J77)</f>
        <v>6</v>
      </c>
      <c r="C77" s="79">
        <v>0</v>
      </c>
      <c r="D77" s="79">
        <v>0</v>
      </c>
      <c r="E77" s="79">
        <v>0</v>
      </c>
      <c r="F77" s="79">
        <v>0</v>
      </c>
      <c r="G77" s="79">
        <v>0</v>
      </c>
      <c r="H77" s="79">
        <v>0</v>
      </c>
      <c r="I77" s="79">
        <v>0</v>
      </c>
      <c r="J77" s="79">
        <v>6</v>
      </c>
    </row>
    <row r="78" spans="1:12">
      <c r="A78" s="20" t="s">
        <v>95</v>
      </c>
      <c r="B78" s="83">
        <f t="shared" si="18"/>
        <v>62</v>
      </c>
      <c r="C78" s="77">
        <v>10</v>
      </c>
      <c r="D78" s="77">
        <v>0</v>
      </c>
      <c r="E78" s="77">
        <v>20</v>
      </c>
      <c r="F78" s="77">
        <v>0</v>
      </c>
      <c r="G78" s="77">
        <v>10</v>
      </c>
      <c r="H78" s="77">
        <v>7</v>
      </c>
      <c r="I78" s="77">
        <v>0</v>
      </c>
      <c r="J78" s="77">
        <v>15</v>
      </c>
    </row>
    <row r="79" spans="1:12">
      <c r="A79" s="20" t="s">
        <v>94</v>
      </c>
      <c r="B79" s="83">
        <f t="shared" si="18"/>
        <v>12</v>
      </c>
      <c r="C79" s="77">
        <v>0</v>
      </c>
      <c r="D79" s="77">
        <v>0</v>
      </c>
      <c r="E79" s="77">
        <v>0</v>
      </c>
      <c r="F79" s="77">
        <v>0</v>
      </c>
      <c r="G79" s="77">
        <v>0</v>
      </c>
      <c r="H79" s="77">
        <v>0</v>
      </c>
      <c r="I79" s="77">
        <v>0</v>
      </c>
      <c r="J79" s="77">
        <v>12</v>
      </c>
    </row>
    <row r="80" spans="1:12">
      <c r="A80" s="102" t="s">
        <v>93</v>
      </c>
      <c r="B80" s="122">
        <f t="shared" si="18"/>
        <v>3849</v>
      </c>
      <c r="C80" s="122">
        <v>286</v>
      </c>
      <c r="D80" s="122">
        <v>5</v>
      </c>
      <c r="E80" s="122">
        <v>151</v>
      </c>
      <c r="F80" s="122">
        <v>2</v>
      </c>
      <c r="G80" s="122">
        <v>58</v>
      </c>
      <c r="H80" s="122">
        <v>508</v>
      </c>
      <c r="I80" s="122">
        <v>0</v>
      </c>
      <c r="J80" s="122">
        <v>2839</v>
      </c>
    </row>
    <row r="81" spans="1:9">
      <c r="A81" s="3"/>
      <c r="B81" s="7"/>
      <c r="C81" s="73"/>
      <c r="D81" s="73"/>
      <c r="E81" s="73"/>
      <c r="F81" s="73"/>
      <c r="G81" s="73"/>
      <c r="H81" s="73"/>
      <c r="I81" s="73"/>
    </row>
    <row r="82" spans="1:9">
      <c r="A82" s="3" t="s">
        <v>92</v>
      </c>
      <c r="B82" s="7"/>
      <c r="C82" s="73"/>
      <c r="D82" s="73"/>
      <c r="E82" s="73"/>
      <c r="F82" s="73"/>
      <c r="G82" s="73"/>
      <c r="H82" s="73"/>
      <c r="I82" s="73"/>
    </row>
    <row r="83" spans="1:9">
      <c r="A83" s="126" t="s">
        <v>164</v>
      </c>
      <c r="E83" s="79"/>
    </row>
    <row r="84" spans="1:9">
      <c r="A84" s="126" t="s">
        <v>165</v>
      </c>
    </row>
    <row r="85" spans="1:9">
      <c r="A85" s="126" t="s">
        <v>91</v>
      </c>
    </row>
    <row r="86" spans="1:9">
      <c r="A86" s="3" t="s">
        <v>90</v>
      </c>
    </row>
    <row r="87" spans="1:9">
      <c r="A87" s="3" t="s">
        <v>102</v>
      </c>
    </row>
    <row r="88" spans="1:9">
      <c r="A88" s="3" t="s">
        <v>89</v>
      </c>
    </row>
    <row r="89" spans="1:9">
      <c r="A89" s="3" t="s">
        <v>105</v>
      </c>
    </row>
  </sheetData>
  <pageMargins left="0.6" right="0.22" top="0.88" bottom="0.75" header="0.3" footer="0.3"/>
  <pageSetup firstPageNumber="23" orientation="portrait" useFirstPageNumber="1" verticalDpi="597" r:id="rId1"/>
  <headerFooter>
    <oddFooter>&amp;C&amp;P of 31</oddFooter>
  </headerFooter>
  <rowBreaks count="1" manualBreakCount="1">
    <brk id="50" max="9" man="1"/>
  </rowBreaks>
  <ignoredErrors>
    <ignoredError sqref="B17 B34 B51 B43 B10 B59 B66 B19 B53 B68:B71" formula="1"/>
    <ignoredError sqref="C66:J6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40"/>
  <sheetViews>
    <sheetView showGridLines="0" zoomScaleNormal="100" workbookViewId="0">
      <selection activeCell="M1" sqref="M1"/>
    </sheetView>
  </sheetViews>
  <sheetFormatPr defaultColWidth="9.33203125" defaultRowHeight="11.25"/>
  <cols>
    <col min="1" max="1" width="27.33203125" style="213" customWidth="1"/>
    <col min="2" max="2" width="10.33203125" style="213" customWidth="1"/>
    <col min="3" max="3" width="8.1640625" style="213" customWidth="1"/>
    <col min="4" max="4" width="8.83203125" style="213" customWidth="1"/>
    <col min="5" max="5" width="9.83203125" style="213" customWidth="1"/>
    <col min="6" max="6" width="7.6640625" style="213" customWidth="1"/>
    <col min="7" max="7" width="7.83203125" style="213" customWidth="1"/>
    <col min="8" max="8" width="9.83203125" style="213" customWidth="1"/>
    <col min="9" max="9" width="8.83203125" style="213" customWidth="1"/>
    <col min="10" max="10" width="8.1640625" style="213" customWidth="1"/>
    <col min="11" max="16384" width="9.33203125" style="213"/>
  </cols>
  <sheetData>
    <row r="1" spans="1:14" s="224" customFormat="1">
      <c r="A1" s="259" t="s">
        <v>435</v>
      </c>
      <c r="B1" s="259"/>
      <c r="C1" s="259"/>
      <c r="D1" s="259"/>
      <c r="E1" s="261"/>
      <c r="F1" s="259"/>
      <c r="G1" s="259"/>
      <c r="H1" s="259"/>
      <c r="I1" s="259"/>
      <c r="J1" s="259"/>
    </row>
    <row r="2" spans="1:14" s="224" customFormat="1" ht="13.5" customHeight="1">
      <c r="A2" s="259" t="s">
        <v>434</v>
      </c>
      <c r="B2" s="259"/>
      <c r="C2" s="259"/>
      <c r="D2" s="259"/>
      <c r="E2" s="261"/>
      <c r="F2" s="259"/>
      <c r="G2" s="259"/>
      <c r="H2" s="259"/>
      <c r="I2" s="259"/>
      <c r="J2" s="259"/>
    </row>
    <row r="3" spans="1:14" s="224" customFormat="1">
      <c r="A3" s="259" t="s">
        <v>549</v>
      </c>
      <c r="B3" s="259"/>
      <c r="C3" s="262"/>
      <c r="D3" s="259"/>
      <c r="E3" s="261"/>
      <c r="F3" s="259"/>
      <c r="G3" s="259"/>
      <c r="H3" s="259"/>
      <c r="I3" s="260"/>
      <c r="J3" s="259"/>
    </row>
    <row r="4" spans="1:14" ht="12" customHeight="1">
      <c r="A4" s="258"/>
    </row>
    <row r="5" spans="1:14">
      <c r="A5" s="257"/>
      <c r="B5" s="256"/>
      <c r="C5" s="255" t="s">
        <v>433</v>
      </c>
      <c r="D5" s="254"/>
      <c r="E5" s="254"/>
      <c r="F5" s="253"/>
      <c r="G5" s="255" t="s">
        <v>432</v>
      </c>
      <c r="H5" s="254"/>
      <c r="I5" s="254"/>
      <c r="J5" s="253"/>
    </row>
    <row r="6" spans="1:14" ht="36" customHeight="1">
      <c r="A6" s="252" t="s">
        <v>431</v>
      </c>
      <c r="B6" s="251" t="s">
        <v>430</v>
      </c>
      <c r="C6" s="250" t="s">
        <v>25</v>
      </c>
      <c r="D6" s="249" t="s">
        <v>429</v>
      </c>
      <c r="E6" s="247" t="s">
        <v>428</v>
      </c>
      <c r="F6" s="246" t="s">
        <v>427</v>
      </c>
      <c r="G6" s="246" t="s">
        <v>25</v>
      </c>
      <c r="H6" s="248" t="s">
        <v>429</v>
      </c>
      <c r="I6" s="247" t="s">
        <v>428</v>
      </c>
      <c r="J6" s="246" t="s">
        <v>427</v>
      </c>
    </row>
    <row r="7" spans="1:14" s="238" customFormat="1" ht="12.75" customHeight="1">
      <c r="A7" s="245" t="s">
        <v>1</v>
      </c>
      <c r="B7" s="244">
        <f>C7+G7</f>
        <v>71969</v>
      </c>
      <c r="C7" s="243">
        <f>D7+E7+F7</f>
        <v>35783</v>
      </c>
      <c r="D7" s="241">
        <f>SUM(D8:D16)</f>
        <v>27791</v>
      </c>
      <c r="E7" s="241">
        <f>SUM(E8:E16)</f>
        <v>471</v>
      </c>
      <c r="F7" s="240">
        <f>SUM(F8:F16)</f>
        <v>7521</v>
      </c>
      <c r="G7" s="240">
        <f>H7+I7+J7</f>
        <v>36186</v>
      </c>
      <c r="H7" s="242">
        <f>SUM(H8:H16)</f>
        <v>26186</v>
      </c>
      <c r="I7" s="241">
        <f>SUM(I8:I16)</f>
        <v>749</v>
      </c>
      <c r="J7" s="240">
        <f>SUM(J8:J16)</f>
        <v>9251</v>
      </c>
      <c r="L7" s="239"/>
      <c r="N7" s="239"/>
    </row>
    <row r="8" spans="1:14" ht="12" customHeight="1">
      <c r="A8" s="223" t="s">
        <v>426</v>
      </c>
      <c r="B8" s="221">
        <f>(C8+G8)</f>
        <v>2727</v>
      </c>
      <c r="C8" s="222">
        <f>D8+E8+F8</f>
        <v>1870</v>
      </c>
      <c r="D8" s="221">
        <v>77</v>
      </c>
      <c r="E8" s="220">
        <v>24</v>
      </c>
      <c r="F8" s="219">
        <v>1769</v>
      </c>
      <c r="G8" s="214">
        <f>H8+I8+J8</f>
        <v>857</v>
      </c>
      <c r="H8" s="221">
        <v>33</v>
      </c>
      <c r="I8" s="220">
        <v>25</v>
      </c>
      <c r="J8" s="219">
        <v>799</v>
      </c>
    </row>
    <row r="9" spans="1:14" ht="12" customHeight="1">
      <c r="A9" s="223" t="s">
        <v>425</v>
      </c>
      <c r="B9" s="221">
        <f>(C9+G9)</f>
        <v>51</v>
      </c>
      <c r="C9" s="222">
        <f>D9+E9+F9</f>
        <v>51</v>
      </c>
      <c r="D9" s="221">
        <v>50</v>
      </c>
      <c r="E9" s="220">
        <v>0</v>
      </c>
      <c r="F9" s="219">
        <v>1</v>
      </c>
      <c r="G9" s="214">
        <f>H9+I9+J9</f>
        <v>0</v>
      </c>
      <c r="H9" s="221">
        <v>0</v>
      </c>
      <c r="I9" s="220">
        <v>0</v>
      </c>
      <c r="J9" s="219">
        <v>0</v>
      </c>
    </row>
    <row r="10" spans="1:14" ht="12" customHeight="1">
      <c r="A10" s="223" t="s">
        <v>424</v>
      </c>
      <c r="B10" s="221">
        <f>(C10+G10)</f>
        <v>483</v>
      </c>
      <c r="C10" s="222">
        <f>D10+E10+F10</f>
        <v>482</v>
      </c>
      <c r="D10" s="221">
        <v>480</v>
      </c>
      <c r="E10" s="220">
        <v>2</v>
      </c>
      <c r="F10" s="219">
        <v>0</v>
      </c>
      <c r="G10" s="214">
        <f>H10+I10+J10</f>
        <v>1</v>
      </c>
      <c r="H10" s="221">
        <v>1</v>
      </c>
      <c r="I10" s="220">
        <v>0</v>
      </c>
      <c r="J10" s="219">
        <v>0</v>
      </c>
    </row>
    <row r="11" spans="1:14" ht="12" customHeight="1">
      <c r="A11" s="223" t="s">
        <v>58</v>
      </c>
      <c r="B11" s="221"/>
      <c r="C11" s="222" t="s">
        <v>7</v>
      </c>
      <c r="D11" s="214"/>
      <c r="E11" s="214"/>
      <c r="F11" s="237"/>
      <c r="G11" s="214" t="s">
        <v>7</v>
      </c>
      <c r="H11" s="221"/>
      <c r="I11" s="214"/>
      <c r="J11" s="237"/>
      <c r="L11" s="216"/>
      <c r="N11" s="216"/>
    </row>
    <row r="12" spans="1:14" ht="12" customHeight="1">
      <c r="A12" s="236" t="s">
        <v>185</v>
      </c>
      <c r="B12" s="221">
        <f t="shared" ref="B12:B17" si="0">(C12+G12)</f>
        <v>27505</v>
      </c>
      <c r="C12" s="222">
        <f t="shared" ref="C12:C17" si="1">D12+E12+F12</f>
        <v>16802</v>
      </c>
      <c r="D12" s="221">
        <v>14784</v>
      </c>
      <c r="E12" s="220">
        <v>49</v>
      </c>
      <c r="F12" s="219">
        <v>1969</v>
      </c>
      <c r="G12" s="214">
        <f t="shared" ref="G12:G17" si="2">H12+I12+J12</f>
        <v>10703</v>
      </c>
      <c r="H12" s="221">
        <v>9198</v>
      </c>
      <c r="I12" s="220">
        <v>45</v>
      </c>
      <c r="J12" s="219">
        <v>1460</v>
      </c>
    </row>
    <row r="13" spans="1:14" ht="12" customHeight="1">
      <c r="A13" s="236" t="s">
        <v>186</v>
      </c>
      <c r="B13" s="221">
        <f t="shared" si="0"/>
        <v>18586</v>
      </c>
      <c r="C13" s="222">
        <f t="shared" si="1"/>
        <v>8559</v>
      </c>
      <c r="D13" s="221">
        <v>5798</v>
      </c>
      <c r="E13" s="220">
        <v>49</v>
      </c>
      <c r="F13" s="219">
        <v>2712</v>
      </c>
      <c r="G13" s="214">
        <f t="shared" si="2"/>
        <v>10027</v>
      </c>
      <c r="H13" s="221">
        <v>5973</v>
      </c>
      <c r="I13" s="220">
        <v>80</v>
      </c>
      <c r="J13" s="219">
        <v>3974</v>
      </c>
    </row>
    <row r="14" spans="1:14" ht="12" customHeight="1">
      <c r="A14" s="236" t="s">
        <v>187</v>
      </c>
      <c r="B14" s="221">
        <f t="shared" si="0"/>
        <v>18371</v>
      </c>
      <c r="C14" s="222">
        <f t="shared" si="1"/>
        <v>4677</v>
      </c>
      <c r="D14" s="221">
        <v>4312</v>
      </c>
      <c r="E14" s="220">
        <v>276</v>
      </c>
      <c r="F14" s="219">
        <v>89</v>
      </c>
      <c r="G14" s="214">
        <f t="shared" si="2"/>
        <v>13694</v>
      </c>
      <c r="H14" s="221">
        <v>10308</v>
      </c>
      <c r="I14" s="220">
        <v>575</v>
      </c>
      <c r="J14" s="219">
        <v>2811</v>
      </c>
    </row>
    <row r="15" spans="1:14" ht="12" customHeight="1">
      <c r="A15" s="223" t="s">
        <v>423</v>
      </c>
      <c r="B15" s="221">
        <f t="shared" si="0"/>
        <v>4017</v>
      </c>
      <c r="C15" s="222">
        <f t="shared" si="1"/>
        <v>3123</v>
      </c>
      <c r="D15" s="221">
        <v>2077</v>
      </c>
      <c r="E15" s="220">
        <v>69</v>
      </c>
      <c r="F15" s="219">
        <v>977</v>
      </c>
      <c r="G15" s="214">
        <f t="shared" si="2"/>
        <v>894</v>
      </c>
      <c r="H15" s="221">
        <v>669</v>
      </c>
      <c r="I15" s="220">
        <v>22</v>
      </c>
      <c r="J15" s="219">
        <v>203</v>
      </c>
    </row>
    <row r="16" spans="1:14" ht="12" customHeight="1">
      <c r="A16" s="223" t="s">
        <v>422</v>
      </c>
      <c r="B16" s="221">
        <f t="shared" si="0"/>
        <v>229</v>
      </c>
      <c r="C16" s="222">
        <f t="shared" si="1"/>
        <v>219</v>
      </c>
      <c r="D16" s="221">
        <v>213</v>
      </c>
      <c r="E16" s="220">
        <v>2</v>
      </c>
      <c r="F16" s="219">
        <v>4</v>
      </c>
      <c r="G16" s="214">
        <f t="shared" si="2"/>
        <v>10</v>
      </c>
      <c r="H16" s="221">
        <v>4</v>
      </c>
      <c r="I16" s="220">
        <v>2</v>
      </c>
      <c r="J16" s="219">
        <v>4</v>
      </c>
    </row>
    <row r="17" spans="1:16" s="224" customFormat="1" ht="21" customHeight="1">
      <c r="A17" s="235" t="s">
        <v>421</v>
      </c>
      <c r="B17" s="232">
        <f t="shared" si="0"/>
        <v>8514</v>
      </c>
      <c r="C17" s="234">
        <f t="shared" si="1"/>
        <v>4097</v>
      </c>
      <c r="D17" s="232">
        <v>1739</v>
      </c>
      <c r="E17" s="231">
        <v>828</v>
      </c>
      <c r="F17" s="230">
        <v>1530</v>
      </c>
      <c r="G17" s="233">
        <f t="shared" si="2"/>
        <v>4417</v>
      </c>
      <c r="H17" s="232">
        <v>3902</v>
      </c>
      <c r="I17" s="231">
        <v>115</v>
      </c>
      <c r="J17" s="230">
        <v>400</v>
      </c>
    </row>
    <row r="18" spans="1:16" s="224" customFormat="1" ht="13.5" customHeight="1">
      <c r="A18" s="229" t="s">
        <v>0</v>
      </c>
      <c r="B18" s="227">
        <f t="shared" ref="B18:J18" si="3">SUM(B19:B28)</f>
        <v>16103</v>
      </c>
      <c r="C18" s="228">
        <f t="shared" si="3"/>
        <v>12798</v>
      </c>
      <c r="D18" s="226">
        <f t="shared" si="3"/>
        <v>8627</v>
      </c>
      <c r="E18" s="226">
        <f t="shared" si="3"/>
        <v>207</v>
      </c>
      <c r="F18" s="225">
        <f t="shared" si="3"/>
        <v>3964</v>
      </c>
      <c r="G18" s="226">
        <f t="shared" si="3"/>
        <v>3305</v>
      </c>
      <c r="H18" s="227">
        <f t="shared" si="3"/>
        <v>2976</v>
      </c>
      <c r="I18" s="226">
        <f t="shared" si="3"/>
        <v>26</v>
      </c>
      <c r="J18" s="225">
        <f t="shared" si="3"/>
        <v>303</v>
      </c>
    </row>
    <row r="19" spans="1:16" ht="12" customHeight="1">
      <c r="A19" s="223" t="s">
        <v>420</v>
      </c>
      <c r="B19" s="221">
        <f t="shared" ref="B19:B28" si="4">(C19+G19)</f>
        <v>9334</v>
      </c>
      <c r="C19" s="222">
        <f>D19+E19+F19</f>
        <v>6499</v>
      </c>
      <c r="D19" s="221">
        <v>6441</v>
      </c>
      <c r="E19" s="220">
        <v>49</v>
      </c>
      <c r="F19" s="219">
        <v>9</v>
      </c>
      <c r="G19" s="214">
        <f t="shared" ref="G19:G28" si="5">H19+I19+J19</f>
        <v>2835</v>
      </c>
      <c r="H19" s="221">
        <v>2826</v>
      </c>
      <c r="I19" s="220">
        <v>6</v>
      </c>
      <c r="J19" s="219">
        <v>3</v>
      </c>
    </row>
    <row r="20" spans="1:16" ht="12" customHeight="1">
      <c r="A20" s="223" t="s">
        <v>419</v>
      </c>
      <c r="B20" s="221">
        <f t="shared" si="4"/>
        <v>1362</v>
      </c>
      <c r="C20" s="222">
        <f t="shared" ref="C20:C28" si="6">SUM(D20:F20)</f>
        <v>1238</v>
      </c>
      <c r="D20" s="221">
        <v>1232</v>
      </c>
      <c r="E20" s="220">
        <v>2</v>
      </c>
      <c r="F20" s="219">
        <v>4</v>
      </c>
      <c r="G20" s="214">
        <f t="shared" si="5"/>
        <v>124</v>
      </c>
      <c r="H20" s="221">
        <v>117</v>
      </c>
      <c r="I20" s="220">
        <v>0</v>
      </c>
      <c r="J20" s="219">
        <v>7</v>
      </c>
    </row>
    <row r="21" spans="1:16" ht="12" customHeight="1">
      <c r="A21" s="223" t="s">
        <v>418</v>
      </c>
      <c r="B21" s="221">
        <f t="shared" si="4"/>
        <v>2824</v>
      </c>
      <c r="C21" s="222">
        <f t="shared" si="6"/>
        <v>2719</v>
      </c>
      <c r="D21" s="221">
        <v>0</v>
      </c>
      <c r="E21" s="220">
        <v>0</v>
      </c>
      <c r="F21" s="219">
        <v>2719</v>
      </c>
      <c r="G21" s="214">
        <f t="shared" si="5"/>
        <v>105</v>
      </c>
      <c r="H21" s="221">
        <v>3</v>
      </c>
      <c r="I21" s="220">
        <v>13</v>
      </c>
      <c r="J21" s="219">
        <v>89</v>
      </c>
    </row>
    <row r="22" spans="1:16" ht="12" customHeight="1">
      <c r="A22" s="223" t="s">
        <v>417</v>
      </c>
      <c r="B22" s="221">
        <f t="shared" si="4"/>
        <v>270</v>
      </c>
      <c r="C22" s="222">
        <f t="shared" si="6"/>
        <v>251</v>
      </c>
      <c r="D22" s="221">
        <v>0</v>
      </c>
      <c r="E22" s="220">
        <v>0</v>
      </c>
      <c r="F22" s="219">
        <v>251</v>
      </c>
      <c r="G22" s="214">
        <f t="shared" si="5"/>
        <v>19</v>
      </c>
      <c r="H22" s="221">
        <v>0</v>
      </c>
      <c r="I22" s="220">
        <v>0</v>
      </c>
      <c r="J22" s="219">
        <v>19</v>
      </c>
    </row>
    <row r="23" spans="1:16" ht="12" customHeight="1">
      <c r="A23" s="223" t="s">
        <v>416</v>
      </c>
      <c r="B23" s="221">
        <f t="shared" si="4"/>
        <v>275</v>
      </c>
      <c r="C23" s="222">
        <f t="shared" si="6"/>
        <v>246</v>
      </c>
      <c r="D23" s="221">
        <v>198</v>
      </c>
      <c r="E23" s="220">
        <v>16</v>
      </c>
      <c r="F23" s="219">
        <v>32</v>
      </c>
      <c r="G23" s="214">
        <f t="shared" si="5"/>
        <v>29</v>
      </c>
      <c r="H23" s="221">
        <v>23</v>
      </c>
      <c r="I23" s="220">
        <v>4</v>
      </c>
      <c r="J23" s="219">
        <v>2</v>
      </c>
    </row>
    <row r="24" spans="1:16" ht="12" customHeight="1">
      <c r="A24" s="223" t="s">
        <v>415</v>
      </c>
      <c r="B24" s="221">
        <f t="shared" si="4"/>
        <v>1108</v>
      </c>
      <c r="C24" s="222">
        <f t="shared" si="6"/>
        <v>927</v>
      </c>
      <c r="D24" s="221">
        <v>1</v>
      </c>
      <c r="E24" s="220">
        <v>0</v>
      </c>
      <c r="F24" s="219">
        <v>926</v>
      </c>
      <c r="G24" s="214">
        <f t="shared" si="5"/>
        <v>181</v>
      </c>
      <c r="H24" s="221">
        <v>0</v>
      </c>
      <c r="I24" s="220">
        <v>1</v>
      </c>
      <c r="J24" s="219">
        <v>180</v>
      </c>
    </row>
    <row r="25" spans="1:16" ht="12" customHeight="1">
      <c r="A25" s="223" t="s">
        <v>96</v>
      </c>
      <c r="B25" s="221">
        <f t="shared" si="4"/>
        <v>843</v>
      </c>
      <c r="C25" s="222">
        <f t="shared" si="6"/>
        <v>840</v>
      </c>
      <c r="D25" s="221">
        <v>694</v>
      </c>
      <c r="E25" s="220">
        <v>124</v>
      </c>
      <c r="F25" s="219">
        <v>22</v>
      </c>
      <c r="G25" s="214">
        <f t="shared" si="5"/>
        <v>3</v>
      </c>
      <c r="H25" s="221">
        <v>3</v>
      </c>
      <c r="I25" s="220">
        <v>0</v>
      </c>
      <c r="J25" s="219">
        <v>0</v>
      </c>
    </row>
    <row r="26" spans="1:16" ht="12" customHeight="1">
      <c r="A26" s="223" t="s">
        <v>414</v>
      </c>
      <c r="B26" s="221">
        <f t="shared" si="4"/>
        <v>0</v>
      </c>
      <c r="C26" s="222">
        <f t="shared" si="6"/>
        <v>0</v>
      </c>
      <c r="D26" s="221">
        <v>0</v>
      </c>
      <c r="E26" s="220">
        <v>0</v>
      </c>
      <c r="F26" s="219">
        <v>0</v>
      </c>
      <c r="G26" s="214">
        <f t="shared" si="5"/>
        <v>0</v>
      </c>
      <c r="H26" s="221">
        <v>0</v>
      </c>
      <c r="I26" s="220">
        <v>0</v>
      </c>
      <c r="J26" s="219">
        <v>0</v>
      </c>
    </row>
    <row r="27" spans="1:16" s="456" customFormat="1" ht="15" customHeight="1">
      <c r="A27" s="458" t="s">
        <v>179</v>
      </c>
      <c r="B27" s="452">
        <f t="shared" si="4"/>
        <v>0</v>
      </c>
      <c r="C27" s="430">
        <f t="shared" si="6"/>
        <v>0</v>
      </c>
      <c r="D27" s="452">
        <v>0</v>
      </c>
      <c r="E27" s="453">
        <v>0</v>
      </c>
      <c r="F27" s="454">
        <v>0</v>
      </c>
      <c r="G27" s="455">
        <f t="shared" si="5"/>
        <v>0</v>
      </c>
      <c r="H27" s="452">
        <v>0</v>
      </c>
      <c r="I27" s="453">
        <v>0</v>
      </c>
      <c r="J27" s="454">
        <v>0</v>
      </c>
      <c r="L27" s="457"/>
      <c r="N27" s="457"/>
    </row>
    <row r="28" spans="1:16" s="451" customFormat="1" ht="16.899999999999999" customHeight="1">
      <c r="A28" s="459" t="s">
        <v>176</v>
      </c>
      <c r="B28" s="446">
        <f t="shared" si="4"/>
        <v>87</v>
      </c>
      <c r="C28" s="424">
        <f t="shared" si="6"/>
        <v>78</v>
      </c>
      <c r="D28" s="447">
        <v>61</v>
      </c>
      <c r="E28" s="448">
        <v>16</v>
      </c>
      <c r="F28" s="449">
        <v>1</v>
      </c>
      <c r="G28" s="446">
        <f t="shared" si="5"/>
        <v>9</v>
      </c>
      <c r="H28" s="447">
        <v>4</v>
      </c>
      <c r="I28" s="448">
        <v>2</v>
      </c>
      <c r="J28" s="449">
        <v>3</v>
      </c>
      <c r="K28" s="450"/>
      <c r="L28" s="450"/>
      <c r="M28" s="450"/>
      <c r="N28" s="450"/>
      <c r="O28" s="450"/>
      <c r="P28" s="450"/>
    </row>
    <row r="29" spans="1:16">
      <c r="A29" s="216"/>
      <c r="B29" s="214"/>
      <c r="C29" s="214"/>
      <c r="D29" s="214"/>
      <c r="E29" s="214"/>
      <c r="F29" s="214"/>
      <c r="G29" s="214"/>
      <c r="H29" s="214"/>
      <c r="I29" s="214"/>
      <c r="J29" s="214"/>
      <c r="K29" s="217"/>
      <c r="L29" s="217"/>
      <c r="M29" s="217"/>
      <c r="N29" s="217"/>
      <c r="O29" s="217"/>
      <c r="P29" s="217"/>
    </row>
    <row r="30" spans="1:16" ht="12.75">
      <c r="A30" s="213" t="s">
        <v>413</v>
      </c>
      <c r="B30" s="214"/>
      <c r="C30" s="214"/>
      <c r="D30" s="218"/>
      <c r="E30" s="218"/>
      <c r="F30" s="218"/>
      <c r="G30" s="218"/>
      <c r="H30" s="218"/>
      <c r="I30" s="218"/>
      <c r="J30" s="218"/>
    </row>
    <row r="31" spans="1:16">
      <c r="A31" s="216" t="s">
        <v>412</v>
      </c>
      <c r="L31" s="216"/>
      <c r="N31" s="216"/>
    </row>
    <row r="32" spans="1:16">
      <c r="A32" s="216" t="s">
        <v>411</v>
      </c>
      <c r="K32" s="217"/>
      <c r="L32" s="217"/>
      <c r="M32" s="217"/>
      <c r="N32" s="217"/>
      <c r="O32" s="217"/>
      <c r="P32" s="217"/>
    </row>
    <row r="33" spans="1:10">
      <c r="A33" s="216" t="s">
        <v>410</v>
      </c>
    </row>
    <row r="34" spans="1:10">
      <c r="A34" s="216" t="s">
        <v>409</v>
      </c>
    </row>
    <row r="35" spans="1:10">
      <c r="A35" s="216" t="s">
        <v>408</v>
      </c>
    </row>
    <row r="36" spans="1:10">
      <c r="A36" s="216" t="s">
        <v>407</v>
      </c>
    </row>
    <row r="37" spans="1:10">
      <c r="A37" s="216" t="s">
        <v>406</v>
      </c>
    </row>
    <row r="38" spans="1:10">
      <c r="A38" s="215" t="s">
        <v>405</v>
      </c>
    </row>
    <row r="40" spans="1:10">
      <c r="B40" s="214"/>
      <c r="C40" s="214"/>
      <c r="D40" s="214"/>
      <c r="E40" s="214"/>
      <c r="F40" s="214"/>
      <c r="G40" s="214"/>
      <c r="H40" s="214"/>
      <c r="I40" s="214"/>
      <c r="J40" s="214"/>
    </row>
  </sheetData>
  <pageMargins left="0.62" right="0.32" top="0.75" bottom="0.75" header="0.3" footer="0.3"/>
  <pageSetup firstPageNumber="25" orientation="portrait" useFirstPageNumber="1" verticalDpi="597" r:id="rId1"/>
  <headerFooter>
    <oddFooter>&amp;C&amp;P of 31</oddFooter>
  </headerFooter>
  <ignoredErrors>
    <ignoredError sqref="B18:C18 G18" formula="1"/>
    <ignoredError sqref="D7:F7 H7:J7" formulaRange="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showGridLines="0" tabSelected="1" zoomScaleNormal="100" workbookViewId="0">
      <pane xSplit="3" ySplit="17" topLeftCell="D18" activePane="bottomRight" state="frozen"/>
      <selection pane="topRight" activeCell="D1" sqref="D1"/>
      <selection pane="bottomLeft" activeCell="A18" sqref="A18"/>
      <selection pane="bottomRight" activeCell="O1" sqref="O1"/>
    </sheetView>
  </sheetViews>
  <sheetFormatPr defaultColWidth="9.33203125" defaultRowHeight="11.25"/>
  <cols>
    <col min="1" max="1" width="22.83203125" style="1" customWidth="1"/>
    <col min="2" max="5" width="8.1640625" style="1" customWidth="1"/>
    <col min="6" max="6" width="8.1640625" style="5" customWidth="1"/>
    <col min="7" max="7" width="8.1640625" style="1" customWidth="1"/>
    <col min="8" max="8" width="8.1640625" style="2" customWidth="1"/>
    <col min="9" max="9" width="8.1640625" style="1" customWidth="1"/>
    <col min="10" max="10" width="8.1640625" style="2" customWidth="1"/>
    <col min="11" max="11" width="8.1640625" style="1" customWidth="1"/>
    <col min="12" max="12" width="8" style="1" hidden="1" customWidth="1"/>
    <col min="13" max="13" width="8" style="5" customWidth="1"/>
    <col min="14" max="16384" width="9.33203125" style="5"/>
  </cols>
  <sheetData>
    <row r="1" spans="1:13">
      <c r="A1" s="27" t="s">
        <v>15</v>
      </c>
      <c r="B1" s="27"/>
      <c r="C1" s="27"/>
      <c r="D1" s="27"/>
      <c r="E1" s="27"/>
      <c r="F1" s="34"/>
      <c r="G1" s="25"/>
      <c r="H1" s="26"/>
      <c r="I1" s="25"/>
      <c r="J1" s="26"/>
      <c r="K1" s="25"/>
      <c r="L1" s="25"/>
    </row>
    <row r="2" spans="1:13" ht="13.5" customHeight="1">
      <c r="A2" s="27" t="s">
        <v>14</v>
      </c>
      <c r="B2" s="27"/>
      <c r="C2" s="27"/>
      <c r="D2" s="27"/>
      <c r="E2" s="27"/>
      <c r="F2" s="34"/>
      <c r="G2" s="25"/>
      <c r="H2" s="26"/>
      <c r="I2" s="25"/>
      <c r="J2" s="26"/>
      <c r="K2" s="25"/>
      <c r="L2" s="25"/>
    </row>
    <row r="3" spans="1:13">
      <c r="A3" s="27" t="s">
        <v>125</v>
      </c>
      <c r="B3" s="27"/>
      <c r="C3" s="27"/>
      <c r="D3" s="27"/>
      <c r="E3" s="27"/>
      <c r="F3" s="34"/>
      <c r="G3" s="25"/>
      <c r="H3" s="26"/>
      <c r="I3" s="25"/>
      <c r="J3" s="26"/>
      <c r="K3" s="25"/>
      <c r="L3" s="25"/>
    </row>
    <row r="4" spans="1:13">
      <c r="A4" s="25"/>
      <c r="B4" s="25"/>
      <c r="C4" s="25"/>
      <c r="D4" s="25"/>
      <c r="E4" s="25"/>
      <c r="G4" s="25"/>
      <c r="H4" s="26"/>
      <c r="I4" s="25"/>
      <c r="J4" s="26"/>
      <c r="K4" s="25"/>
      <c r="L4" s="25"/>
    </row>
    <row r="5" spans="1:13" ht="13.5" customHeight="1">
      <c r="A5" s="24" t="s">
        <v>8</v>
      </c>
      <c r="B5" s="24">
        <v>2011</v>
      </c>
      <c r="C5" s="24">
        <v>2010</v>
      </c>
      <c r="D5" s="24">
        <v>2009</v>
      </c>
      <c r="E5" s="24">
        <v>2008</v>
      </c>
      <c r="F5" s="24">
        <v>2007</v>
      </c>
      <c r="G5" s="24">
        <v>2006</v>
      </c>
      <c r="H5" s="24">
        <v>2005</v>
      </c>
      <c r="I5" s="24">
        <v>2004</v>
      </c>
      <c r="J5" s="24">
        <v>2003</v>
      </c>
      <c r="K5" s="24">
        <v>2002</v>
      </c>
      <c r="L5" s="24">
        <v>2001</v>
      </c>
      <c r="M5" s="33"/>
    </row>
    <row r="6" spans="1:13" ht="21" customHeight="1">
      <c r="A6" s="20" t="s">
        <v>1</v>
      </c>
      <c r="B6" s="16">
        <f t="shared" ref="B6:L6" si="0">SUM(B7:B15)</f>
        <v>617128</v>
      </c>
      <c r="C6" s="16">
        <f t="shared" si="0"/>
        <v>627588</v>
      </c>
      <c r="D6" s="16">
        <f t="shared" si="0"/>
        <v>594285</v>
      </c>
      <c r="E6" s="16">
        <f t="shared" si="0"/>
        <v>613746</v>
      </c>
      <c r="F6" s="16">
        <f t="shared" si="0"/>
        <v>590349</v>
      </c>
      <c r="G6" s="16">
        <f t="shared" si="0"/>
        <v>597109</v>
      </c>
      <c r="H6" s="16">
        <f t="shared" si="0"/>
        <v>609737</v>
      </c>
      <c r="I6" s="16">
        <f t="shared" si="0"/>
        <v>618633</v>
      </c>
      <c r="J6" s="16">
        <f t="shared" si="0"/>
        <v>625011</v>
      </c>
      <c r="K6" s="16">
        <f t="shared" si="0"/>
        <v>631762</v>
      </c>
      <c r="L6" s="16">
        <f t="shared" si="0"/>
        <v>612274</v>
      </c>
    </row>
    <row r="7" spans="1:13">
      <c r="A7" s="147" t="s">
        <v>183</v>
      </c>
      <c r="B7" s="14">
        <v>118657</v>
      </c>
      <c r="C7" s="14">
        <v>119119</v>
      </c>
      <c r="D7" s="14">
        <v>72280</v>
      </c>
      <c r="E7" s="14">
        <v>80989</v>
      </c>
      <c r="F7" s="14">
        <v>84339</v>
      </c>
      <c r="G7" s="14">
        <v>84866</v>
      </c>
      <c r="H7" s="14">
        <v>87213</v>
      </c>
      <c r="I7" s="14">
        <v>87910</v>
      </c>
      <c r="J7" s="14">
        <v>87296</v>
      </c>
      <c r="K7" s="14">
        <v>85991</v>
      </c>
      <c r="L7" s="14">
        <v>86731</v>
      </c>
      <c r="M7" s="29"/>
    </row>
    <row r="8" spans="1:13">
      <c r="A8" s="147" t="s">
        <v>184</v>
      </c>
      <c r="B8" s="14">
        <v>227</v>
      </c>
      <c r="C8" s="14">
        <v>212</v>
      </c>
      <c r="D8" s="14">
        <v>234</v>
      </c>
      <c r="E8" s="14">
        <v>252</v>
      </c>
      <c r="F8" s="14">
        <v>239</v>
      </c>
      <c r="G8" s="14">
        <v>239</v>
      </c>
      <c r="H8" s="14">
        <v>278</v>
      </c>
      <c r="I8" s="14">
        <v>291</v>
      </c>
      <c r="J8" s="14">
        <v>310</v>
      </c>
      <c r="K8" s="14">
        <v>317</v>
      </c>
      <c r="L8" s="14">
        <v>316</v>
      </c>
      <c r="M8" s="29"/>
    </row>
    <row r="9" spans="1:13">
      <c r="A9" s="147" t="s">
        <v>39</v>
      </c>
      <c r="B9" s="14">
        <v>4066</v>
      </c>
      <c r="C9" s="14">
        <v>3682</v>
      </c>
      <c r="D9" s="14">
        <v>3248</v>
      </c>
      <c r="E9" s="14">
        <v>2623</v>
      </c>
      <c r="F9" s="14">
        <v>2031</v>
      </c>
      <c r="G9" s="14">
        <v>939</v>
      </c>
      <c r="H9" s="14">
        <v>134</v>
      </c>
      <c r="I9" s="13" t="s">
        <v>6</v>
      </c>
      <c r="J9" s="13" t="s">
        <v>6</v>
      </c>
      <c r="K9" s="13" t="s">
        <v>6</v>
      </c>
      <c r="L9" s="13" t="s">
        <v>6</v>
      </c>
      <c r="M9" s="30"/>
    </row>
    <row r="10" spans="1:13">
      <c r="A10" s="147" t="s">
        <v>115</v>
      </c>
      <c r="B10" s="14"/>
      <c r="C10" s="14"/>
      <c r="D10" s="14"/>
      <c r="E10" s="14"/>
      <c r="F10" s="32"/>
      <c r="G10" s="14"/>
      <c r="H10" s="14"/>
      <c r="I10" s="14"/>
      <c r="J10" s="14"/>
      <c r="K10" s="14"/>
      <c r="L10" s="14"/>
      <c r="M10" s="29"/>
    </row>
    <row r="11" spans="1:13">
      <c r="A11" s="148" t="s">
        <v>185</v>
      </c>
      <c r="B11" s="14">
        <v>194441</v>
      </c>
      <c r="C11" s="14">
        <v>202020</v>
      </c>
      <c r="D11" s="14">
        <v>211619</v>
      </c>
      <c r="E11" s="14">
        <v>222596</v>
      </c>
      <c r="F11" s="14">
        <v>211096</v>
      </c>
      <c r="G11" s="14">
        <v>219233</v>
      </c>
      <c r="H11" s="14">
        <v>228619</v>
      </c>
      <c r="I11" s="14">
        <v>235994</v>
      </c>
      <c r="J11" s="14">
        <v>241045</v>
      </c>
      <c r="K11" s="14">
        <v>245230</v>
      </c>
      <c r="L11" s="14">
        <v>243823</v>
      </c>
      <c r="M11" s="29"/>
    </row>
    <row r="12" spans="1:13">
      <c r="A12" s="148" t="s">
        <v>186</v>
      </c>
      <c r="B12" s="14">
        <v>120865</v>
      </c>
      <c r="C12" s="14">
        <v>123705</v>
      </c>
      <c r="D12" s="14">
        <v>125738</v>
      </c>
      <c r="E12" s="14">
        <v>124746</v>
      </c>
      <c r="F12" s="14">
        <v>115127</v>
      </c>
      <c r="G12" s="14">
        <v>117610</v>
      </c>
      <c r="H12" s="14">
        <v>120614</v>
      </c>
      <c r="I12" s="14">
        <v>122592</v>
      </c>
      <c r="J12" s="14">
        <v>123990</v>
      </c>
      <c r="K12" s="14">
        <v>125920</v>
      </c>
      <c r="L12" s="14">
        <v>120502</v>
      </c>
      <c r="M12" s="29"/>
    </row>
    <row r="13" spans="1:13">
      <c r="A13" s="148" t="s">
        <v>187</v>
      </c>
      <c r="B13" s="14">
        <v>142511</v>
      </c>
      <c r="C13" s="14">
        <v>142198</v>
      </c>
      <c r="D13" s="14">
        <v>144600</v>
      </c>
      <c r="E13" s="14">
        <v>146838</v>
      </c>
      <c r="F13" s="14">
        <v>143953</v>
      </c>
      <c r="G13" s="14">
        <v>141935</v>
      </c>
      <c r="H13" s="14">
        <v>141992</v>
      </c>
      <c r="I13" s="14">
        <v>142160</v>
      </c>
      <c r="J13" s="14">
        <v>143504</v>
      </c>
      <c r="K13" s="14">
        <v>144708</v>
      </c>
      <c r="L13" s="14">
        <v>144702</v>
      </c>
      <c r="M13" s="29"/>
    </row>
    <row r="14" spans="1:13">
      <c r="A14" s="147" t="s">
        <v>188</v>
      </c>
      <c r="B14" s="14">
        <v>15220</v>
      </c>
      <c r="C14" s="14">
        <v>15377</v>
      </c>
      <c r="D14" s="14">
        <v>15298</v>
      </c>
      <c r="E14" s="14">
        <v>14647</v>
      </c>
      <c r="F14" s="14">
        <v>12290</v>
      </c>
      <c r="G14" s="14">
        <v>10690</v>
      </c>
      <c r="H14" s="14">
        <v>9518</v>
      </c>
      <c r="I14" s="14">
        <v>8586</v>
      </c>
      <c r="J14" s="14">
        <v>7916</v>
      </c>
      <c r="K14" s="14">
        <v>7770</v>
      </c>
      <c r="L14" s="14">
        <v>7727</v>
      </c>
      <c r="M14" s="29"/>
    </row>
    <row r="15" spans="1:13">
      <c r="A15" s="147" t="s">
        <v>189</v>
      </c>
      <c r="B15" s="14">
        <v>21141</v>
      </c>
      <c r="C15" s="14">
        <v>21275</v>
      </c>
      <c r="D15" s="14">
        <v>21268</v>
      </c>
      <c r="E15" s="14">
        <v>21055</v>
      </c>
      <c r="F15" s="14">
        <v>21274</v>
      </c>
      <c r="G15" s="14">
        <v>21597</v>
      </c>
      <c r="H15" s="14">
        <v>21369</v>
      </c>
      <c r="I15" s="14">
        <v>21100</v>
      </c>
      <c r="J15" s="14">
        <v>20950</v>
      </c>
      <c r="K15" s="14">
        <v>21826</v>
      </c>
      <c r="L15" s="14">
        <v>8473</v>
      </c>
      <c r="M15" s="29"/>
    </row>
    <row r="16" spans="1:13" ht="22.5" customHeight="1">
      <c r="A16" s="146" t="s">
        <v>181</v>
      </c>
      <c r="B16" s="405">
        <v>97409</v>
      </c>
      <c r="C16" s="405">
        <v>96473</v>
      </c>
      <c r="D16" s="405">
        <v>94863</v>
      </c>
      <c r="E16" s="405">
        <v>93202</v>
      </c>
      <c r="F16" s="405">
        <v>92175</v>
      </c>
      <c r="G16" s="405">
        <v>91343</v>
      </c>
      <c r="H16" s="405">
        <v>90555</v>
      </c>
      <c r="I16" s="405">
        <v>89596</v>
      </c>
      <c r="J16" s="405">
        <v>87816</v>
      </c>
      <c r="K16" s="405">
        <v>86089</v>
      </c>
      <c r="L16" s="405">
        <v>82875</v>
      </c>
      <c r="M16" s="31"/>
    </row>
    <row r="17" spans="1:13" s="417" customFormat="1" ht="18" customHeight="1">
      <c r="A17" s="415" t="s">
        <v>126</v>
      </c>
      <c r="B17" s="407">
        <v>314122</v>
      </c>
      <c r="C17" s="407">
        <v>318001</v>
      </c>
      <c r="D17" s="407">
        <v>323495</v>
      </c>
      <c r="E17" s="407">
        <v>325247</v>
      </c>
      <c r="F17" s="407">
        <v>309865</v>
      </c>
      <c r="G17" s="407">
        <v>309333</v>
      </c>
      <c r="H17" s="407">
        <v>311828</v>
      </c>
      <c r="I17" s="407">
        <v>313545</v>
      </c>
      <c r="J17" s="407">
        <v>315413</v>
      </c>
      <c r="K17" s="407">
        <v>317389</v>
      </c>
      <c r="L17" s="407">
        <v>315276</v>
      </c>
      <c r="M17" s="416"/>
    </row>
    <row r="18" spans="1:13" ht="21.75" customHeight="1">
      <c r="A18" s="101" t="s">
        <v>127</v>
      </c>
      <c r="B18" s="16">
        <f t="shared" ref="B18:L18" si="1">SUM(B19:B26)</f>
        <v>695515</v>
      </c>
      <c r="C18" s="16">
        <f t="shared" si="1"/>
        <v>686717</v>
      </c>
      <c r="D18" s="16">
        <f t="shared" si="1"/>
        <v>682315</v>
      </c>
      <c r="E18" s="16">
        <f t="shared" si="1"/>
        <v>678181</v>
      </c>
      <c r="F18" s="16">
        <f t="shared" si="1"/>
        <v>666559</v>
      </c>
      <c r="G18" s="16">
        <f t="shared" si="1"/>
        <v>656227</v>
      </c>
      <c r="H18" s="16">
        <f t="shared" si="1"/>
        <v>644016</v>
      </c>
      <c r="I18" s="16">
        <f t="shared" si="1"/>
        <v>515293</v>
      </c>
      <c r="J18" s="16">
        <f t="shared" si="1"/>
        <v>509835</v>
      </c>
      <c r="K18" s="16">
        <f t="shared" si="1"/>
        <v>515570</v>
      </c>
      <c r="L18" s="16">
        <f t="shared" si="1"/>
        <v>513100</v>
      </c>
      <c r="M18" s="15"/>
    </row>
    <row r="19" spans="1:13">
      <c r="A19" s="149" t="s">
        <v>190</v>
      </c>
      <c r="B19" s="14">
        <v>335431</v>
      </c>
      <c r="C19" s="14">
        <v>331989</v>
      </c>
      <c r="D19" s="14">
        <v>329027</v>
      </c>
      <c r="E19" s="14">
        <v>326276</v>
      </c>
      <c r="F19" s="14">
        <v>322852</v>
      </c>
      <c r="G19" s="14">
        <v>323097</v>
      </c>
      <c r="H19" s="14">
        <v>320293</v>
      </c>
      <c r="I19" s="14">
        <v>317111</v>
      </c>
      <c r="J19" s="14">
        <v>313032</v>
      </c>
      <c r="K19" s="14">
        <v>315928</v>
      </c>
      <c r="L19" s="14">
        <v>310850</v>
      </c>
      <c r="M19" s="29"/>
    </row>
    <row r="20" spans="1:13">
      <c r="A20" s="149" t="s">
        <v>192</v>
      </c>
      <c r="B20" s="14">
        <v>40802</v>
      </c>
      <c r="C20" s="14">
        <v>41267</v>
      </c>
      <c r="D20" s="14">
        <v>41389</v>
      </c>
      <c r="E20" s="14">
        <v>41056</v>
      </c>
      <c r="F20" s="14">
        <v>40277</v>
      </c>
      <c r="G20" s="14">
        <v>40329</v>
      </c>
      <c r="H20" s="14">
        <v>40030</v>
      </c>
      <c r="I20" s="14">
        <v>39231</v>
      </c>
      <c r="J20" s="14">
        <v>37248</v>
      </c>
      <c r="K20" s="14">
        <v>37114</v>
      </c>
      <c r="L20" s="14">
        <v>40085</v>
      </c>
      <c r="M20" s="29"/>
    </row>
    <row r="21" spans="1:13">
      <c r="A21" s="149" t="s">
        <v>193</v>
      </c>
      <c r="B21" s="14">
        <v>8491</v>
      </c>
      <c r="C21" s="14">
        <v>8407</v>
      </c>
      <c r="D21" s="14">
        <v>8362</v>
      </c>
      <c r="E21" s="14">
        <v>8248</v>
      </c>
      <c r="F21" s="14">
        <v>8186</v>
      </c>
      <c r="G21" s="14">
        <v>8252</v>
      </c>
      <c r="H21" s="14">
        <v>8150</v>
      </c>
      <c r="I21" s="14">
        <v>8011</v>
      </c>
      <c r="J21" s="14">
        <v>7883</v>
      </c>
      <c r="K21" s="14">
        <v>8063</v>
      </c>
      <c r="L21" s="14">
        <v>7927</v>
      </c>
      <c r="M21" s="29"/>
    </row>
    <row r="22" spans="1:13">
      <c r="A22" s="149" t="s">
        <v>191</v>
      </c>
      <c r="B22" s="14">
        <v>74586</v>
      </c>
      <c r="C22" s="14">
        <v>75205</v>
      </c>
      <c r="D22" s="14">
        <v>75461</v>
      </c>
      <c r="E22" s="14">
        <v>74983</v>
      </c>
      <c r="F22" s="14">
        <v>74544</v>
      </c>
      <c r="G22" s="14">
        <v>74849</v>
      </c>
      <c r="H22" s="14">
        <v>74378</v>
      </c>
      <c r="I22" s="14">
        <v>73735</v>
      </c>
      <c r="J22" s="14">
        <v>72692</v>
      </c>
      <c r="K22" s="14">
        <v>73658</v>
      </c>
      <c r="L22" s="14">
        <v>72261</v>
      </c>
      <c r="M22" s="29"/>
    </row>
    <row r="23" spans="1:13">
      <c r="A23" s="149" t="s">
        <v>194</v>
      </c>
      <c r="B23" s="14">
        <v>21363</v>
      </c>
      <c r="C23" s="14">
        <v>20691</v>
      </c>
      <c r="D23" s="14">
        <v>20132</v>
      </c>
      <c r="E23" s="14">
        <v>19590</v>
      </c>
      <c r="F23" s="14">
        <v>19043</v>
      </c>
      <c r="G23" s="14">
        <v>18610</v>
      </c>
      <c r="H23" s="14">
        <v>18079</v>
      </c>
      <c r="I23" s="14">
        <v>17493</v>
      </c>
      <c r="J23" s="14">
        <v>16955</v>
      </c>
      <c r="K23" s="14">
        <v>16695</v>
      </c>
      <c r="L23" s="14">
        <v>16070</v>
      </c>
      <c r="M23" s="29"/>
    </row>
    <row r="24" spans="1:13">
      <c r="A24" s="147" t="s">
        <v>179</v>
      </c>
      <c r="B24" s="14">
        <v>146</v>
      </c>
      <c r="C24" s="14">
        <v>174</v>
      </c>
      <c r="D24" s="14">
        <v>181</v>
      </c>
      <c r="E24" s="14">
        <v>222</v>
      </c>
      <c r="F24" s="14">
        <v>250</v>
      </c>
      <c r="G24" s="14">
        <v>264</v>
      </c>
      <c r="H24" s="14">
        <v>298</v>
      </c>
      <c r="I24" s="14">
        <v>336</v>
      </c>
      <c r="J24" s="14">
        <v>382</v>
      </c>
      <c r="K24" s="14">
        <v>431</v>
      </c>
      <c r="L24" s="14">
        <v>509</v>
      </c>
      <c r="M24" s="29"/>
    </row>
    <row r="25" spans="1:13">
      <c r="A25" s="147" t="s">
        <v>195</v>
      </c>
      <c r="B25" s="14">
        <v>167037</v>
      </c>
      <c r="C25" s="14">
        <v>159946</v>
      </c>
      <c r="D25" s="14">
        <v>156741</v>
      </c>
      <c r="E25" s="14">
        <v>154671</v>
      </c>
      <c r="F25" s="14">
        <v>147013</v>
      </c>
      <c r="G25" s="14">
        <v>134874</v>
      </c>
      <c r="H25" s="14">
        <v>125032</v>
      </c>
      <c r="I25" s="13" t="s">
        <v>6</v>
      </c>
      <c r="J25" s="13" t="s">
        <v>6</v>
      </c>
      <c r="K25" s="13" t="s">
        <v>6</v>
      </c>
      <c r="L25" s="13" t="s">
        <v>6</v>
      </c>
      <c r="M25" s="30"/>
    </row>
    <row r="26" spans="1:13" s="414" customFormat="1" ht="18.600000000000001" customHeight="1">
      <c r="A26" s="412" t="s">
        <v>176</v>
      </c>
      <c r="B26" s="410">
        <v>47659</v>
      </c>
      <c r="C26" s="410">
        <v>49038</v>
      </c>
      <c r="D26" s="410">
        <v>51022</v>
      </c>
      <c r="E26" s="410">
        <v>53135</v>
      </c>
      <c r="F26" s="410">
        <v>54394</v>
      </c>
      <c r="G26" s="410">
        <v>55952</v>
      </c>
      <c r="H26" s="410">
        <v>57756</v>
      </c>
      <c r="I26" s="410">
        <v>59376</v>
      </c>
      <c r="J26" s="410">
        <v>61643</v>
      </c>
      <c r="K26" s="410">
        <v>63681</v>
      </c>
      <c r="L26" s="410">
        <v>65398</v>
      </c>
      <c r="M26" s="413"/>
    </row>
    <row r="27" spans="1:13">
      <c r="A27" s="3"/>
      <c r="B27" s="3"/>
      <c r="C27" s="3"/>
      <c r="D27" s="3"/>
      <c r="E27" s="9"/>
      <c r="F27" s="2"/>
      <c r="G27" s="2"/>
      <c r="I27" s="2"/>
      <c r="K27" s="2"/>
      <c r="L27" s="2"/>
      <c r="M27" s="28"/>
    </row>
    <row r="28" spans="1:13">
      <c r="A28" s="8" t="s">
        <v>13</v>
      </c>
      <c r="B28" s="8"/>
      <c r="C28" s="8"/>
      <c r="D28" s="8"/>
      <c r="E28" s="8"/>
      <c r="K28" s="7"/>
      <c r="L28" s="7"/>
    </row>
    <row r="29" spans="1:13">
      <c r="A29" s="8" t="s">
        <v>124</v>
      </c>
      <c r="B29" s="8"/>
      <c r="C29" s="8"/>
      <c r="D29" s="8"/>
      <c r="E29" s="8"/>
      <c r="K29" s="7"/>
      <c r="L29" s="7"/>
    </row>
    <row r="30" spans="1:13">
      <c r="A30" s="8" t="s">
        <v>100</v>
      </c>
      <c r="B30" s="8"/>
      <c r="C30" s="8"/>
      <c r="D30" s="8"/>
      <c r="E30" s="8"/>
    </row>
    <row r="31" spans="1:13">
      <c r="A31" s="8" t="s">
        <v>553</v>
      </c>
      <c r="B31" s="6"/>
      <c r="C31" s="6"/>
      <c r="D31" s="6"/>
      <c r="E31" s="6"/>
    </row>
    <row r="32" spans="1:13">
      <c r="A32" s="8" t="s">
        <v>142</v>
      </c>
      <c r="B32" s="6"/>
      <c r="C32" s="6"/>
      <c r="D32" s="6"/>
      <c r="E32" s="6"/>
    </row>
    <row r="33" spans="1:5">
      <c r="A33" s="6" t="s">
        <v>143</v>
      </c>
      <c r="B33" s="8"/>
      <c r="C33" s="8"/>
      <c r="D33" s="8"/>
      <c r="E33" s="8"/>
    </row>
    <row r="34" spans="1:5">
      <c r="A34" s="6" t="s">
        <v>144</v>
      </c>
      <c r="B34" s="8"/>
      <c r="C34" s="8"/>
      <c r="D34" s="8"/>
      <c r="E34" s="8"/>
    </row>
    <row r="35" spans="1:5">
      <c r="A35" s="8" t="s">
        <v>103</v>
      </c>
      <c r="B35" s="4"/>
      <c r="C35" s="4"/>
      <c r="D35" s="4"/>
      <c r="E35" s="4"/>
    </row>
    <row r="36" spans="1:5">
      <c r="A36" s="8" t="s">
        <v>104</v>
      </c>
      <c r="B36" s="4"/>
      <c r="C36" s="4"/>
      <c r="D36" s="4"/>
      <c r="E36" s="4"/>
    </row>
    <row r="37" spans="1:5">
      <c r="A37" s="4" t="s">
        <v>145</v>
      </c>
      <c r="B37" s="4"/>
      <c r="C37" s="4"/>
      <c r="D37" s="4"/>
      <c r="E37" s="4"/>
    </row>
    <row r="38" spans="1:5">
      <c r="A38" s="4" t="s">
        <v>12</v>
      </c>
      <c r="B38" s="4"/>
      <c r="C38" s="4"/>
      <c r="D38" s="4"/>
      <c r="E38" s="4"/>
    </row>
    <row r="39" spans="1:5">
      <c r="A39" s="4" t="s">
        <v>128</v>
      </c>
      <c r="B39" s="6"/>
      <c r="C39" s="6"/>
      <c r="D39" s="6"/>
      <c r="E39" s="6"/>
    </row>
    <row r="40" spans="1:5">
      <c r="A40" s="4" t="s">
        <v>129</v>
      </c>
      <c r="B40" s="6"/>
      <c r="C40" s="6"/>
      <c r="D40" s="6"/>
      <c r="E40" s="6"/>
    </row>
    <row r="41" spans="1:5">
      <c r="A41" s="6" t="s">
        <v>146</v>
      </c>
      <c r="B41" s="4"/>
      <c r="C41" s="4"/>
      <c r="D41" s="4"/>
      <c r="E41" s="4"/>
    </row>
    <row r="42" spans="1:5">
      <c r="A42" s="6" t="s">
        <v>3</v>
      </c>
      <c r="B42" s="4"/>
      <c r="C42" s="4"/>
      <c r="D42" s="4"/>
      <c r="E42" s="4"/>
    </row>
    <row r="43" spans="1:5">
      <c r="A43" s="4" t="s">
        <v>147</v>
      </c>
      <c r="B43" s="4"/>
      <c r="C43" s="4"/>
      <c r="D43" s="4"/>
      <c r="E43" s="4"/>
    </row>
    <row r="44" spans="1:5">
      <c r="A44" s="4" t="s">
        <v>148</v>
      </c>
      <c r="B44" s="3"/>
      <c r="C44" s="3"/>
      <c r="D44" s="3"/>
      <c r="E44" s="3"/>
    </row>
    <row r="45" spans="1:5">
      <c r="A45" s="4" t="s">
        <v>11</v>
      </c>
    </row>
  </sheetData>
  <printOptions gridLinesSet="0"/>
  <pageMargins left="0.7" right="0.27" top="0.75" bottom="0.75" header="0.3" footer="0.3"/>
  <pageSetup orientation="portrait" useFirstPageNumber="1" verticalDpi="597" r:id="rId1"/>
  <headerFooter>
    <oddFooter>&amp;C1 of 31</oddFooter>
  </headerFooter>
  <ignoredErrors>
    <ignoredError sqref="B6:H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38"/>
  <sheetViews>
    <sheetView showGridLines="0" zoomScaleNormal="100" workbookViewId="0">
      <selection activeCell="P1" sqref="P1"/>
    </sheetView>
  </sheetViews>
  <sheetFormatPr defaultColWidth="9.33203125" defaultRowHeight="12.75"/>
  <cols>
    <col min="1" max="1" width="28.33203125" style="263" customWidth="1"/>
    <col min="2" max="10" width="7.6640625" style="263" customWidth="1"/>
    <col min="11" max="11" width="8.5" style="263" customWidth="1"/>
    <col min="12" max="12" width="8.5" style="263" hidden="1" customWidth="1"/>
    <col min="13" max="13" width="9.33203125" style="264"/>
    <col min="14" max="16384" width="9.33203125" style="263"/>
  </cols>
  <sheetData>
    <row r="1" spans="1:12" ht="13.5" customHeight="1">
      <c r="A1" s="286" t="s">
        <v>452</v>
      </c>
      <c r="B1" s="286"/>
      <c r="C1" s="286"/>
      <c r="D1" s="286"/>
      <c r="E1" s="286"/>
      <c r="F1" s="284"/>
      <c r="G1" s="284"/>
      <c r="H1" s="284"/>
      <c r="I1" s="284"/>
      <c r="J1" s="285"/>
      <c r="K1" s="285"/>
      <c r="L1" s="284"/>
    </row>
    <row r="2" spans="1:12">
      <c r="A2" s="286" t="s">
        <v>451</v>
      </c>
      <c r="B2" s="286"/>
      <c r="C2" s="286"/>
      <c r="D2" s="286"/>
      <c r="E2" s="286"/>
      <c r="F2" s="284"/>
      <c r="G2" s="284"/>
      <c r="H2" s="284"/>
      <c r="I2" s="284"/>
      <c r="J2" s="285"/>
      <c r="K2" s="285"/>
      <c r="L2" s="284"/>
    </row>
    <row r="3" spans="1:12">
      <c r="A3" s="286" t="s">
        <v>550</v>
      </c>
      <c r="B3" s="286"/>
      <c r="C3" s="286"/>
      <c r="D3" s="286"/>
      <c r="E3" s="286"/>
      <c r="F3" s="284"/>
      <c r="G3" s="284"/>
      <c r="H3" s="284"/>
      <c r="I3" s="284"/>
      <c r="J3" s="285"/>
      <c r="K3" s="285"/>
      <c r="L3" s="284"/>
    </row>
    <row r="4" spans="1:12">
      <c r="J4" s="267"/>
      <c r="K4" s="267"/>
    </row>
    <row r="5" spans="1:12" ht="16.5" customHeight="1">
      <c r="A5" s="283" t="s">
        <v>431</v>
      </c>
      <c r="B5" s="283">
        <v>2011</v>
      </c>
      <c r="C5" s="283">
        <v>2010</v>
      </c>
      <c r="D5" s="283">
        <v>2009</v>
      </c>
      <c r="E5" s="283">
        <v>2008</v>
      </c>
      <c r="F5" s="283">
        <v>2007</v>
      </c>
      <c r="G5" s="283">
        <v>2006</v>
      </c>
      <c r="H5" s="283">
        <v>2005</v>
      </c>
      <c r="I5" s="283">
        <v>2004</v>
      </c>
      <c r="J5" s="283">
        <v>2003</v>
      </c>
      <c r="K5" s="283">
        <v>2002</v>
      </c>
      <c r="L5" s="283">
        <v>2001</v>
      </c>
    </row>
    <row r="6" spans="1:12">
      <c r="A6" s="273" t="s">
        <v>1</v>
      </c>
      <c r="B6" s="282">
        <f t="shared" ref="B6:L6" si="0">SUM(B7:B15)</f>
        <v>91081</v>
      </c>
      <c r="C6" s="282">
        <f t="shared" si="0"/>
        <v>85576</v>
      </c>
      <c r="D6" s="282">
        <f t="shared" si="0"/>
        <v>96069</v>
      </c>
      <c r="E6" s="282">
        <f t="shared" si="0"/>
        <v>102829</v>
      </c>
      <c r="F6" s="282">
        <f t="shared" si="0"/>
        <v>110331</v>
      </c>
      <c r="G6" s="282">
        <f t="shared" si="0"/>
        <v>102042</v>
      </c>
      <c r="H6" s="282">
        <f t="shared" si="0"/>
        <v>92792</v>
      </c>
      <c r="I6" s="282">
        <f t="shared" si="0"/>
        <v>99431</v>
      </c>
      <c r="J6" s="282">
        <f t="shared" si="0"/>
        <v>98643</v>
      </c>
      <c r="K6" s="282">
        <f t="shared" si="0"/>
        <v>113583</v>
      </c>
      <c r="L6" s="282">
        <f t="shared" si="0"/>
        <v>108000</v>
      </c>
    </row>
    <row r="7" spans="1:12">
      <c r="A7" s="281" t="s">
        <v>426</v>
      </c>
      <c r="B7" s="280">
        <v>57168</v>
      </c>
      <c r="C7" s="280">
        <v>56008</v>
      </c>
      <c r="D7" s="270">
        <v>57084</v>
      </c>
      <c r="E7" s="270">
        <v>63468</v>
      </c>
      <c r="F7" s="270">
        <v>69265</v>
      </c>
      <c r="G7" s="270">
        <v>63698</v>
      </c>
      <c r="H7" s="270">
        <v>54922</v>
      </c>
      <c r="I7" s="270">
        <v>59217</v>
      </c>
      <c r="J7" s="270">
        <v>58842</v>
      </c>
      <c r="K7" s="270">
        <v>65421</v>
      </c>
      <c r="L7" s="270">
        <v>61897</v>
      </c>
    </row>
    <row r="8" spans="1:12">
      <c r="A8" s="271" t="s">
        <v>425</v>
      </c>
      <c r="B8" s="270">
        <v>51</v>
      </c>
      <c r="C8" s="270">
        <v>37</v>
      </c>
      <c r="D8" s="270">
        <v>48</v>
      </c>
      <c r="E8" s="279">
        <v>39</v>
      </c>
      <c r="F8" s="270">
        <v>48</v>
      </c>
      <c r="G8" s="269">
        <v>41</v>
      </c>
      <c r="H8" s="269">
        <v>57</v>
      </c>
      <c r="I8" s="269">
        <f>47</f>
        <v>47</v>
      </c>
      <c r="J8" s="269">
        <v>48</v>
      </c>
      <c r="K8" s="269">
        <v>77</v>
      </c>
      <c r="L8" s="269">
        <f>60+1</f>
        <v>61</v>
      </c>
    </row>
    <row r="9" spans="1:12">
      <c r="A9" s="271" t="s">
        <v>206</v>
      </c>
      <c r="B9" s="270">
        <v>482</v>
      </c>
      <c r="C9" s="270">
        <v>518</v>
      </c>
      <c r="D9" s="270">
        <v>684</v>
      </c>
      <c r="E9" s="279">
        <v>628</v>
      </c>
      <c r="F9" s="270">
        <v>1147</v>
      </c>
      <c r="G9" s="269">
        <v>784</v>
      </c>
      <c r="H9" s="269">
        <v>133</v>
      </c>
      <c r="I9" s="270" t="s">
        <v>6</v>
      </c>
      <c r="J9" s="270" t="s">
        <v>6</v>
      </c>
      <c r="K9" s="270" t="s">
        <v>6</v>
      </c>
      <c r="L9" s="270" t="s">
        <v>6</v>
      </c>
    </row>
    <row r="10" spans="1:12">
      <c r="A10" s="271" t="s">
        <v>58</v>
      </c>
      <c r="B10" s="270"/>
      <c r="C10" s="270"/>
      <c r="D10" s="270"/>
      <c r="E10" s="270"/>
      <c r="F10" s="270"/>
      <c r="G10" s="269"/>
      <c r="H10" s="269"/>
      <c r="I10" s="269"/>
      <c r="J10" s="269"/>
      <c r="K10" s="269"/>
      <c r="L10" s="269"/>
    </row>
    <row r="11" spans="1:12">
      <c r="A11" s="278" t="s">
        <v>185</v>
      </c>
      <c r="B11" s="270">
        <v>16802</v>
      </c>
      <c r="C11" s="270">
        <v>14977</v>
      </c>
      <c r="D11" s="270">
        <v>19893</v>
      </c>
      <c r="E11" s="270">
        <v>19052</v>
      </c>
      <c r="F11" s="270">
        <v>20299</v>
      </c>
      <c r="G11" s="269">
        <v>20217</v>
      </c>
      <c r="H11" s="269">
        <v>20889</v>
      </c>
      <c r="I11" s="269">
        <f>21275+85+1671</f>
        <v>23031</v>
      </c>
      <c r="J11" s="269">
        <v>23866</v>
      </c>
      <c r="K11" s="269">
        <v>28659</v>
      </c>
      <c r="L11" s="269">
        <f>23346+109+1917</f>
        <v>25372</v>
      </c>
    </row>
    <row r="12" spans="1:12">
      <c r="A12" s="278" t="s">
        <v>186</v>
      </c>
      <c r="B12" s="270">
        <v>8559</v>
      </c>
      <c r="C12" s="270">
        <v>8056</v>
      </c>
      <c r="D12" s="270">
        <v>11350</v>
      </c>
      <c r="E12" s="270">
        <v>10595</v>
      </c>
      <c r="F12" s="270">
        <v>9318</v>
      </c>
      <c r="G12" s="269">
        <v>8687</v>
      </c>
      <c r="H12" s="269">
        <v>8834</v>
      </c>
      <c r="I12" s="269">
        <f>7136+133+2567</f>
        <v>9836</v>
      </c>
      <c r="J12" s="269">
        <v>9670</v>
      </c>
      <c r="K12" s="269">
        <v>12299</v>
      </c>
      <c r="L12" s="269">
        <f>8800+204+2495</f>
        <v>11499</v>
      </c>
    </row>
    <row r="13" spans="1:12">
      <c r="A13" s="278" t="s">
        <v>187</v>
      </c>
      <c r="B13" s="270">
        <v>4677</v>
      </c>
      <c r="C13" s="270">
        <v>3072</v>
      </c>
      <c r="D13" s="270">
        <v>3113</v>
      </c>
      <c r="E13" s="270">
        <v>5204</v>
      </c>
      <c r="F13" s="270">
        <v>5918</v>
      </c>
      <c r="G13" s="269">
        <v>4748</v>
      </c>
      <c r="H13" s="269">
        <v>4750</v>
      </c>
      <c r="I13" s="269">
        <f>4098+98+59</f>
        <v>4255</v>
      </c>
      <c r="J13" s="269">
        <v>3892</v>
      </c>
      <c r="K13" s="269">
        <v>4718</v>
      </c>
      <c r="L13" s="269">
        <f>6367+576+127</f>
        <v>7070</v>
      </c>
    </row>
    <row r="14" spans="1:12">
      <c r="A14" s="271" t="s">
        <v>423</v>
      </c>
      <c r="B14" s="270">
        <v>3123</v>
      </c>
      <c r="C14" s="270">
        <v>2686</v>
      </c>
      <c r="D14" s="270">
        <v>3648</v>
      </c>
      <c r="E14" s="270">
        <v>3639</v>
      </c>
      <c r="F14" s="270">
        <v>4073</v>
      </c>
      <c r="G14" s="269">
        <v>3569</v>
      </c>
      <c r="H14" s="269">
        <v>2917</v>
      </c>
      <c r="I14" s="269">
        <f>1791+93+852</f>
        <v>2736</v>
      </c>
      <c r="J14" s="269">
        <v>2013</v>
      </c>
      <c r="K14" s="269">
        <v>2073</v>
      </c>
      <c r="L14" s="269">
        <f>1077+97+524</f>
        <v>1698</v>
      </c>
    </row>
    <row r="15" spans="1:12">
      <c r="A15" s="271" t="s">
        <v>422</v>
      </c>
      <c r="B15" s="270">
        <v>219</v>
      </c>
      <c r="C15" s="270">
        <v>222</v>
      </c>
      <c r="D15" s="270">
        <v>249</v>
      </c>
      <c r="E15" s="270">
        <v>204</v>
      </c>
      <c r="F15" s="270">
        <v>263</v>
      </c>
      <c r="G15" s="269">
        <v>298</v>
      </c>
      <c r="H15" s="269">
        <v>290</v>
      </c>
      <c r="I15" s="269">
        <f>276+21+12</f>
        <v>309</v>
      </c>
      <c r="J15" s="269">
        <v>312</v>
      </c>
      <c r="K15" s="269">
        <v>336</v>
      </c>
      <c r="L15" s="269">
        <f>317+60+26</f>
        <v>403</v>
      </c>
    </row>
    <row r="16" spans="1:12" ht="19.5" customHeight="1">
      <c r="A16" s="273" t="s">
        <v>450</v>
      </c>
      <c r="B16" s="277">
        <v>4097</v>
      </c>
      <c r="C16" s="277">
        <v>4486</v>
      </c>
      <c r="D16" s="272">
        <v>4348</v>
      </c>
      <c r="E16" s="272">
        <v>4415</v>
      </c>
      <c r="F16" s="272">
        <v>4667</v>
      </c>
      <c r="G16" s="272">
        <v>4506</v>
      </c>
      <c r="H16" s="272">
        <v>3654</v>
      </c>
      <c r="I16" s="272">
        <f>3227+1105+712</f>
        <v>5044</v>
      </c>
      <c r="J16" s="272">
        <v>5012</v>
      </c>
      <c r="K16" s="272">
        <v>6221</v>
      </c>
      <c r="L16" s="272">
        <f>3457+1526+798</f>
        <v>5781</v>
      </c>
    </row>
    <row r="17" spans="1:13">
      <c r="A17" s="276" t="s">
        <v>449</v>
      </c>
      <c r="B17" s="275">
        <v>9555</v>
      </c>
      <c r="C17" s="275">
        <v>8828</v>
      </c>
      <c r="D17" s="275">
        <v>12403</v>
      </c>
      <c r="E17" s="275">
        <v>11480</v>
      </c>
      <c r="F17" s="275">
        <v>10318</v>
      </c>
      <c r="G17" s="274">
        <v>9559</v>
      </c>
      <c r="H17" s="274">
        <v>9482</v>
      </c>
      <c r="I17" s="274">
        <f>10452</f>
        <v>10452</v>
      </c>
      <c r="J17" s="274">
        <v>10069</v>
      </c>
      <c r="K17" s="274">
        <v>12626</v>
      </c>
      <c r="L17" s="274">
        <v>11552</v>
      </c>
    </row>
    <row r="18" spans="1:13" ht="23.25" customHeight="1">
      <c r="A18" s="273" t="s">
        <v>0</v>
      </c>
      <c r="B18" s="272">
        <f t="shared" ref="B18:L18" si="1">SUM(B19:B28)</f>
        <v>12798</v>
      </c>
      <c r="C18" s="272">
        <f t="shared" si="1"/>
        <v>11741</v>
      </c>
      <c r="D18" s="272">
        <f t="shared" si="1"/>
        <v>14378</v>
      </c>
      <c r="E18" s="272">
        <f t="shared" si="1"/>
        <v>13730</v>
      </c>
      <c r="F18" s="272">
        <f t="shared" si="1"/>
        <v>13332</v>
      </c>
      <c r="G18" s="272">
        <f t="shared" si="1"/>
        <v>12535</v>
      </c>
      <c r="H18" s="272">
        <f t="shared" si="1"/>
        <v>13218</v>
      </c>
      <c r="I18" s="272">
        <f t="shared" si="1"/>
        <v>14656</v>
      </c>
      <c r="J18" s="272">
        <f t="shared" si="1"/>
        <v>13211</v>
      </c>
      <c r="K18" s="272">
        <f t="shared" si="1"/>
        <v>16172</v>
      </c>
      <c r="L18" s="272">
        <f t="shared" si="1"/>
        <v>18102</v>
      </c>
    </row>
    <row r="19" spans="1:13">
      <c r="A19" s="271" t="s">
        <v>420</v>
      </c>
      <c r="B19" s="270">
        <v>6499</v>
      </c>
      <c r="C19" s="270">
        <v>5744</v>
      </c>
      <c r="D19" s="269">
        <v>6352</v>
      </c>
      <c r="E19" s="269">
        <v>5830</v>
      </c>
      <c r="F19" s="269">
        <v>5980</v>
      </c>
      <c r="G19" s="269">
        <v>5555</v>
      </c>
      <c r="H19" s="269">
        <v>5651</v>
      </c>
      <c r="I19" s="269">
        <v>6126</v>
      </c>
      <c r="J19" s="269">
        <v>6064</v>
      </c>
      <c r="K19" s="269">
        <v>7733</v>
      </c>
      <c r="L19" s="269">
        <f>8023+60</f>
        <v>8083</v>
      </c>
    </row>
    <row r="20" spans="1:13">
      <c r="A20" s="271" t="s">
        <v>448</v>
      </c>
      <c r="B20" s="270">
        <v>1238</v>
      </c>
      <c r="C20" s="270">
        <v>1181</v>
      </c>
      <c r="D20" s="269">
        <v>1224</v>
      </c>
      <c r="E20" s="269">
        <v>1010</v>
      </c>
      <c r="F20" s="269">
        <v>779</v>
      </c>
      <c r="G20" s="269">
        <v>802</v>
      </c>
      <c r="H20" s="269">
        <v>819</v>
      </c>
      <c r="I20" s="269">
        <v>893</v>
      </c>
      <c r="J20" s="269">
        <v>856</v>
      </c>
      <c r="K20" s="269">
        <v>862</v>
      </c>
      <c r="L20" s="269">
        <v>790</v>
      </c>
    </row>
    <row r="21" spans="1:13">
      <c r="A21" s="271" t="s">
        <v>447</v>
      </c>
      <c r="B21" s="270">
        <v>2719</v>
      </c>
      <c r="C21" s="270">
        <v>2465</v>
      </c>
      <c r="D21" s="269">
        <v>3427</v>
      </c>
      <c r="E21" s="269">
        <v>3328</v>
      </c>
      <c r="F21" s="269">
        <v>3326</v>
      </c>
      <c r="G21" s="269">
        <v>3307</v>
      </c>
      <c r="H21" s="269">
        <v>3628</v>
      </c>
      <c r="I21" s="269">
        <v>4622</v>
      </c>
      <c r="J21" s="269">
        <v>3415</v>
      </c>
      <c r="K21" s="269">
        <v>3743</v>
      </c>
      <c r="L21" s="269">
        <f>4+4+3781</f>
        <v>3789</v>
      </c>
    </row>
    <row r="22" spans="1:13">
      <c r="A22" s="271" t="s">
        <v>446</v>
      </c>
      <c r="B22" s="270">
        <v>251</v>
      </c>
      <c r="C22" s="270">
        <v>271</v>
      </c>
      <c r="D22" s="269">
        <v>688</v>
      </c>
      <c r="E22" s="269">
        <v>895</v>
      </c>
      <c r="F22" s="269">
        <v>505</v>
      </c>
      <c r="G22" s="269">
        <v>98</v>
      </c>
      <c r="H22" s="269">
        <v>1</v>
      </c>
      <c r="I22" s="270" t="s">
        <v>6</v>
      </c>
      <c r="J22" s="270" t="s">
        <v>6</v>
      </c>
      <c r="K22" s="270" t="s">
        <v>6</v>
      </c>
      <c r="L22" s="270" t="s">
        <v>6</v>
      </c>
    </row>
    <row r="23" spans="1:13">
      <c r="A23" s="271" t="s">
        <v>416</v>
      </c>
      <c r="B23" s="270">
        <v>246</v>
      </c>
      <c r="C23" s="270">
        <v>210</v>
      </c>
      <c r="D23" s="269">
        <v>268</v>
      </c>
      <c r="E23" s="269">
        <v>229</v>
      </c>
      <c r="F23" s="269">
        <v>210</v>
      </c>
      <c r="G23" s="269">
        <v>237</v>
      </c>
      <c r="H23" s="269">
        <v>243</v>
      </c>
      <c r="I23" s="269">
        <f>180+37+21</f>
        <v>238</v>
      </c>
      <c r="J23" s="269">
        <v>228</v>
      </c>
      <c r="K23" s="269">
        <v>238</v>
      </c>
      <c r="L23" s="269">
        <f>160+37+17</f>
        <v>214</v>
      </c>
    </row>
    <row r="24" spans="1:13">
      <c r="A24" s="271" t="s">
        <v>415</v>
      </c>
      <c r="B24" s="270">
        <v>927</v>
      </c>
      <c r="C24" s="270">
        <v>1148</v>
      </c>
      <c r="D24" s="269">
        <v>1710</v>
      </c>
      <c r="E24" s="269">
        <v>1626</v>
      </c>
      <c r="F24" s="269">
        <v>1560</v>
      </c>
      <c r="G24" s="269">
        <v>1553</v>
      </c>
      <c r="H24" s="269">
        <v>1585</v>
      </c>
      <c r="I24" s="269">
        <v>1919</v>
      </c>
      <c r="J24" s="269">
        <v>1948</v>
      </c>
      <c r="K24" s="269">
        <v>2344</v>
      </c>
      <c r="L24" s="269">
        <f>1+7+2079</f>
        <v>2087</v>
      </c>
    </row>
    <row r="25" spans="1:13">
      <c r="A25" s="271" t="s">
        <v>96</v>
      </c>
      <c r="B25" s="270">
        <v>840</v>
      </c>
      <c r="C25" s="270">
        <v>664</v>
      </c>
      <c r="D25" s="269">
        <v>655</v>
      </c>
      <c r="E25" s="269">
        <v>655</v>
      </c>
      <c r="F25" s="269">
        <v>653</v>
      </c>
      <c r="G25" s="269">
        <v>628</v>
      </c>
      <c r="H25" s="269">
        <v>657</v>
      </c>
      <c r="I25" s="269">
        <f>517+61+25</f>
        <v>603</v>
      </c>
      <c r="J25" s="269">
        <v>550</v>
      </c>
      <c r="K25" s="269">
        <v>722</v>
      </c>
      <c r="L25" s="269">
        <f>810+117+29</f>
        <v>956</v>
      </c>
    </row>
    <row r="26" spans="1:13">
      <c r="A26" s="271" t="s">
        <v>445</v>
      </c>
      <c r="B26" s="270">
        <v>0</v>
      </c>
      <c r="C26" s="270">
        <v>0</v>
      </c>
      <c r="D26" s="269">
        <v>0</v>
      </c>
      <c r="E26" s="269">
        <v>0</v>
      </c>
      <c r="F26" s="269">
        <v>0</v>
      </c>
      <c r="G26" s="269">
        <v>6</v>
      </c>
      <c r="H26" s="269">
        <v>38</v>
      </c>
      <c r="I26" s="269">
        <v>72</v>
      </c>
      <c r="J26" s="270" t="s">
        <v>6</v>
      </c>
      <c r="K26" s="270" t="s">
        <v>6</v>
      </c>
      <c r="L26" s="270" t="s">
        <v>6</v>
      </c>
    </row>
    <row r="27" spans="1:13" s="438" customFormat="1" ht="15" customHeight="1">
      <c r="A27" s="444" t="s">
        <v>179</v>
      </c>
      <c r="B27" s="434">
        <v>0</v>
      </c>
      <c r="C27" s="434">
        <v>1</v>
      </c>
      <c r="D27" s="435">
        <v>1</v>
      </c>
      <c r="E27" s="435">
        <v>0</v>
      </c>
      <c r="F27" s="435">
        <v>2</v>
      </c>
      <c r="G27" s="435">
        <v>0</v>
      </c>
      <c r="H27" s="435">
        <v>2</v>
      </c>
      <c r="I27" s="435">
        <v>1</v>
      </c>
      <c r="J27" s="435">
        <v>3</v>
      </c>
      <c r="K27" s="435">
        <v>1</v>
      </c>
      <c r="L27" s="435">
        <v>1</v>
      </c>
      <c r="M27" s="437"/>
    </row>
    <row r="28" spans="1:13" s="443" customFormat="1" ht="21" customHeight="1">
      <c r="A28" s="445" t="s">
        <v>176</v>
      </c>
      <c r="B28" s="439">
        <v>78</v>
      </c>
      <c r="C28" s="439">
        <v>57</v>
      </c>
      <c r="D28" s="440">
        <v>53</v>
      </c>
      <c r="E28" s="440">
        <v>157</v>
      </c>
      <c r="F28" s="440">
        <v>317</v>
      </c>
      <c r="G28" s="440">
        <v>349</v>
      </c>
      <c r="H28" s="440">
        <v>594</v>
      </c>
      <c r="I28" s="440">
        <f>137+35+10</f>
        <v>182</v>
      </c>
      <c r="J28" s="440">
        <v>147</v>
      </c>
      <c r="K28" s="440">
        <v>529</v>
      </c>
      <c r="L28" s="440">
        <f>1881+141+160</f>
        <v>2182</v>
      </c>
      <c r="M28" s="442"/>
    </row>
    <row r="29" spans="1:13">
      <c r="A29" s="265"/>
      <c r="B29" s="265"/>
      <c r="C29" s="265"/>
      <c r="D29" s="265"/>
      <c r="E29" s="265"/>
      <c r="F29" s="267"/>
      <c r="G29" s="267"/>
      <c r="H29" s="267"/>
      <c r="I29" s="267"/>
      <c r="J29" s="267"/>
      <c r="K29" s="267"/>
      <c r="L29" s="267"/>
    </row>
    <row r="30" spans="1:13">
      <c r="A30" s="265" t="s">
        <v>444</v>
      </c>
      <c r="B30" s="265"/>
      <c r="C30" s="265"/>
      <c r="D30" s="265"/>
      <c r="E30" s="265"/>
      <c r="F30" s="267"/>
      <c r="G30" s="267"/>
      <c r="H30" s="267"/>
      <c r="I30" s="267"/>
      <c r="J30" s="267"/>
      <c r="K30" s="267"/>
      <c r="L30" s="266"/>
    </row>
    <row r="31" spans="1:13">
      <c r="A31" s="268" t="s">
        <v>443</v>
      </c>
      <c r="B31" s="268"/>
      <c r="C31" s="268"/>
      <c r="D31" s="268"/>
      <c r="E31" s="268"/>
      <c r="F31" s="267"/>
      <c r="G31" s="267"/>
      <c r="H31" s="267"/>
      <c r="I31" s="267"/>
      <c r="J31" s="267"/>
      <c r="K31" s="267"/>
      <c r="L31" s="266"/>
    </row>
    <row r="32" spans="1:13">
      <c r="A32" s="265" t="s">
        <v>442</v>
      </c>
      <c r="B32" s="268"/>
      <c r="C32" s="268"/>
      <c r="D32" s="268"/>
      <c r="E32" s="268"/>
      <c r="F32" s="267"/>
      <c r="G32" s="267"/>
      <c r="H32" s="267"/>
      <c r="I32" s="267"/>
      <c r="J32" s="267"/>
      <c r="K32" s="267"/>
      <c r="L32" s="266"/>
    </row>
    <row r="33" spans="1:12">
      <c r="A33" s="265" t="s">
        <v>441</v>
      </c>
      <c r="B33" s="265"/>
      <c r="C33" s="265"/>
      <c r="D33" s="265"/>
      <c r="E33" s="265"/>
      <c r="J33" s="267"/>
      <c r="K33" s="267"/>
      <c r="L33" s="266"/>
    </row>
    <row r="34" spans="1:12">
      <c r="A34" s="265" t="s">
        <v>440</v>
      </c>
      <c r="B34" s="265"/>
      <c r="C34" s="265"/>
      <c r="D34" s="265"/>
      <c r="E34" s="265"/>
      <c r="J34" s="267"/>
      <c r="K34" s="267"/>
      <c r="L34" s="266"/>
    </row>
    <row r="35" spans="1:12">
      <c r="A35" s="265" t="s">
        <v>439</v>
      </c>
      <c r="B35" s="265"/>
      <c r="C35" s="265"/>
      <c r="D35" s="265"/>
      <c r="E35" s="265"/>
      <c r="J35" s="267"/>
      <c r="K35" s="267"/>
      <c r="L35" s="266"/>
    </row>
    <row r="36" spans="1:12">
      <c r="A36" s="265" t="s">
        <v>438</v>
      </c>
      <c r="B36" s="265"/>
      <c r="C36" s="265"/>
      <c r="D36" s="265"/>
      <c r="E36" s="265"/>
      <c r="J36" s="267"/>
      <c r="K36" s="267"/>
      <c r="L36" s="266"/>
    </row>
    <row r="37" spans="1:12">
      <c r="A37" s="263" t="s">
        <v>437</v>
      </c>
      <c r="J37" s="267"/>
      <c r="K37" s="267"/>
      <c r="L37" s="266"/>
    </row>
    <row r="38" spans="1:12">
      <c r="A38" s="265" t="s">
        <v>436</v>
      </c>
    </row>
  </sheetData>
  <printOptions gridLinesSet="0"/>
  <pageMargins left="0.62" right="0.37" top="0.75" bottom="0.75" header="0.3" footer="0.3"/>
  <pageSetup firstPageNumber="26" orientation="portrait" useFirstPageNumber="1" verticalDpi="597" r:id="rId1"/>
  <headerFooter>
    <oddFooter>&amp;C&amp;P of 31</oddFooter>
  </headerFooter>
  <ignoredErrors>
    <ignoredError sqref="B6:H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41"/>
  <sheetViews>
    <sheetView showGridLines="0" workbookViewId="0">
      <selection activeCell="O1" sqref="O1"/>
    </sheetView>
  </sheetViews>
  <sheetFormatPr defaultColWidth="9.33203125" defaultRowHeight="12.75"/>
  <cols>
    <col min="1" max="1" width="28.5" style="263" customWidth="1"/>
    <col min="2" max="10" width="7.83203125" style="263" customWidth="1"/>
    <col min="11" max="11" width="8.5" style="263" customWidth="1"/>
    <col min="12" max="12" width="8.5" style="263" hidden="1" customWidth="1"/>
    <col min="13" max="13" width="9.6640625" style="264" customWidth="1"/>
    <col min="14" max="14" width="9.33203125" style="264"/>
    <col min="15" max="16384" width="9.33203125" style="263"/>
  </cols>
  <sheetData>
    <row r="1" spans="1:13">
      <c r="A1" s="286" t="s">
        <v>457</v>
      </c>
      <c r="B1" s="286"/>
      <c r="C1" s="286"/>
      <c r="D1" s="286"/>
      <c r="E1" s="286"/>
      <c r="F1" s="284"/>
      <c r="G1" s="284"/>
      <c r="H1" s="284"/>
      <c r="I1" s="284"/>
      <c r="J1" s="284"/>
      <c r="K1" s="284"/>
      <c r="L1" s="284"/>
    </row>
    <row r="2" spans="1:13">
      <c r="A2" s="286" t="s">
        <v>456</v>
      </c>
      <c r="B2" s="286"/>
      <c r="C2" s="286"/>
      <c r="D2" s="286"/>
      <c r="E2" s="286"/>
      <c r="F2" s="284"/>
      <c r="G2" s="284"/>
      <c r="H2" s="284"/>
      <c r="I2" s="284"/>
      <c r="J2" s="284"/>
      <c r="K2" s="284"/>
      <c r="L2" s="284"/>
    </row>
    <row r="3" spans="1:13">
      <c r="A3" s="286" t="s">
        <v>550</v>
      </c>
      <c r="B3" s="286"/>
      <c r="C3" s="286"/>
      <c r="D3" s="286"/>
      <c r="E3" s="286"/>
      <c r="F3" s="284"/>
      <c r="G3" s="284"/>
      <c r="H3" s="284"/>
      <c r="I3" s="284"/>
      <c r="J3" s="284"/>
      <c r="K3" s="284"/>
      <c r="L3" s="284"/>
    </row>
    <row r="4" spans="1:13">
      <c r="J4" s="267"/>
      <c r="K4" s="267"/>
      <c r="L4" s="265"/>
    </row>
    <row r="5" spans="1:13" ht="16.5" customHeight="1">
      <c r="A5" s="283" t="s">
        <v>431</v>
      </c>
      <c r="B5" s="283">
        <v>2011</v>
      </c>
      <c r="C5" s="283">
        <v>2010</v>
      </c>
      <c r="D5" s="283">
        <v>2009</v>
      </c>
      <c r="E5" s="283">
        <v>2008</v>
      </c>
      <c r="F5" s="283">
        <v>2007</v>
      </c>
      <c r="G5" s="283">
        <v>2006</v>
      </c>
      <c r="H5" s="283">
        <v>2005</v>
      </c>
      <c r="I5" s="283">
        <v>2004</v>
      </c>
      <c r="J5" s="283">
        <v>2003</v>
      </c>
      <c r="K5" s="283">
        <v>2002</v>
      </c>
      <c r="L5" s="283">
        <v>2001</v>
      </c>
    </row>
    <row r="6" spans="1:13">
      <c r="A6" s="273" t="s">
        <v>1</v>
      </c>
      <c r="B6" s="272">
        <f t="shared" ref="B6:L6" si="0">SUM(B8:B15)</f>
        <v>35329</v>
      </c>
      <c r="C6" s="272">
        <f t="shared" si="0"/>
        <v>29606</v>
      </c>
      <c r="D6" s="272">
        <f t="shared" si="0"/>
        <v>36597</v>
      </c>
      <c r="E6" s="272">
        <f t="shared" si="0"/>
        <v>41212</v>
      </c>
      <c r="F6" s="272">
        <f t="shared" si="0"/>
        <v>40597</v>
      </c>
      <c r="G6" s="272">
        <f t="shared" si="0"/>
        <v>39524</v>
      </c>
      <c r="H6" s="272">
        <f t="shared" si="0"/>
        <v>37910</v>
      </c>
      <c r="I6" s="272">
        <f t="shared" si="0"/>
        <v>39608</v>
      </c>
      <c r="J6" s="272">
        <f t="shared" si="0"/>
        <v>37286</v>
      </c>
      <c r="K6" s="272">
        <f t="shared" si="0"/>
        <v>49051</v>
      </c>
      <c r="L6" s="272">
        <f t="shared" si="0"/>
        <v>49576</v>
      </c>
    </row>
    <row r="7" spans="1:13">
      <c r="A7" s="271" t="s">
        <v>455</v>
      </c>
      <c r="B7" s="270">
        <v>857</v>
      </c>
      <c r="C7" s="270">
        <v>1057</v>
      </c>
      <c r="D7" s="270">
        <v>2006</v>
      </c>
      <c r="E7" s="270">
        <v>1507</v>
      </c>
      <c r="F7" s="270">
        <v>1450</v>
      </c>
      <c r="G7" s="270">
        <v>1551</v>
      </c>
      <c r="H7" s="270">
        <v>1418</v>
      </c>
      <c r="I7" s="270">
        <v>1302</v>
      </c>
      <c r="J7" s="270">
        <v>1230</v>
      </c>
      <c r="K7" s="270">
        <v>1317</v>
      </c>
      <c r="L7" s="270">
        <v>1161</v>
      </c>
      <c r="M7" s="289"/>
    </row>
    <row r="8" spans="1:13">
      <c r="A8" s="271" t="s">
        <v>425</v>
      </c>
      <c r="B8" s="270">
        <v>0</v>
      </c>
      <c r="C8" s="270">
        <v>0</v>
      </c>
      <c r="D8" s="270">
        <v>1</v>
      </c>
      <c r="E8" s="270">
        <v>1</v>
      </c>
      <c r="F8" s="270">
        <v>2</v>
      </c>
      <c r="G8" s="269">
        <v>3</v>
      </c>
      <c r="H8" s="269">
        <v>0</v>
      </c>
      <c r="I8" s="269">
        <v>2</v>
      </c>
      <c r="J8" s="269">
        <v>3</v>
      </c>
      <c r="K8" s="269">
        <v>1</v>
      </c>
      <c r="L8" s="269">
        <v>2</v>
      </c>
    </row>
    <row r="9" spans="1:13">
      <c r="A9" s="271" t="s">
        <v>206</v>
      </c>
      <c r="B9" s="270">
        <v>1</v>
      </c>
      <c r="C9" s="270">
        <v>0</v>
      </c>
      <c r="D9" s="270">
        <v>1</v>
      </c>
      <c r="E9" s="270">
        <v>1</v>
      </c>
      <c r="F9" s="270">
        <v>23</v>
      </c>
      <c r="G9" s="269">
        <v>39</v>
      </c>
      <c r="H9" s="269">
        <v>2</v>
      </c>
      <c r="I9" s="270" t="s">
        <v>6</v>
      </c>
      <c r="J9" s="270" t="s">
        <v>6</v>
      </c>
      <c r="K9" s="270" t="s">
        <v>6</v>
      </c>
      <c r="L9" s="270" t="s">
        <v>6</v>
      </c>
    </row>
    <row r="10" spans="1:13">
      <c r="A10" s="271" t="s">
        <v>58</v>
      </c>
      <c r="B10" s="270"/>
      <c r="C10" s="270"/>
      <c r="D10" s="270"/>
      <c r="E10" s="270"/>
      <c r="F10" s="270"/>
      <c r="G10" s="269"/>
      <c r="H10" s="269"/>
      <c r="I10" s="269"/>
      <c r="J10" s="269"/>
      <c r="K10" s="269"/>
      <c r="L10" s="269"/>
    </row>
    <row r="11" spans="1:13">
      <c r="A11" s="278" t="s">
        <v>185</v>
      </c>
      <c r="B11" s="270">
        <v>10703</v>
      </c>
      <c r="C11" s="270">
        <v>10260</v>
      </c>
      <c r="D11" s="270">
        <v>14570</v>
      </c>
      <c r="E11" s="270">
        <v>14409</v>
      </c>
      <c r="F11" s="270">
        <v>13970</v>
      </c>
      <c r="G11" s="269">
        <v>13079</v>
      </c>
      <c r="H11" s="269">
        <v>12952</v>
      </c>
      <c r="I11" s="269">
        <f>12551+115+1568</f>
        <v>14234</v>
      </c>
      <c r="J11" s="269">
        <v>14899</v>
      </c>
      <c r="K11" s="269">
        <v>18607</v>
      </c>
      <c r="L11" s="269">
        <v>16807</v>
      </c>
      <c r="M11" s="289"/>
    </row>
    <row r="12" spans="1:13">
      <c r="A12" s="278" t="s">
        <v>186</v>
      </c>
      <c r="B12" s="270">
        <v>10027</v>
      </c>
      <c r="C12" s="270">
        <v>7778</v>
      </c>
      <c r="D12" s="270">
        <v>9399</v>
      </c>
      <c r="E12" s="270">
        <v>10202</v>
      </c>
      <c r="F12" s="270">
        <v>9574</v>
      </c>
      <c r="G12" s="269">
        <v>9603</v>
      </c>
      <c r="H12" s="269">
        <v>8874</v>
      </c>
      <c r="I12" s="269">
        <f>8041+197+1397</f>
        <v>9635</v>
      </c>
      <c r="J12" s="269">
        <v>8872</v>
      </c>
      <c r="K12" s="269">
        <v>11628</v>
      </c>
      <c r="L12" s="269">
        <v>11115</v>
      </c>
      <c r="M12" s="289"/>
    </row>
    <row r="13" spans="1:13">
      <c r="A13" s="278" t="s">
        <v>187</v>
      </c>
      <c r="B13" s="270">
        <v>13694</v>
      </c>
      <c r="C13" s="270">
        <v>10890</v>
      </c>
      <c r="D13" s="270">
        <v>11605</v>
      </c>
      <c r="E13" s="270">
        <v>15658</v>
      </c>
      <c r="F13" s="270">
        <v>15973</v>
      </c>
      <c r="G13" s="269">
        <v>15942</v>
      </c>
      <c r="H13" s="269">
        <v>15534</v>
      </c>
      <c r="I13" s="269">
        <f>13580+1184+564</f>
        <v>15328</v>
      </c>
      <c r="J13" s="269">
        <v>13196</v>
      </c>
      <c r="K13" s="269">
        <v>18502</v>
      </c>
      <c r="L13" s="269">
        <v>21357</v>
      </c>
      <c r="M13" s="289"/>
    </row>
    <row r="14" spans="1:13">
      <c r="A14" s="271" t="s">
        <v>423</v>
      </c>
      <c r="B14" s="270">
        <v>894</v>
      </c>
      <c r="C14" s="270">
        <v>670</v>
      </c>
      <c r="D14" s="270">
        <v>1011</v>
      </c>
      <c r="E14" s="270">
        <v>930</v>
      </c>
      <c r="F14" s="270">
        <v>1041</v>
      </c>
      <c r="G14" s="269">
        <v>816</v>
      </c>
      <c r="H14" s="269">
        <v>521</v>
      </c>
      <c r="I14" s="269">
        <f>321+18+27</f>
        <v>366</v>
      </c>
      <c r="J14" s="269">
        <v>269</v>
      </c>
      <c r="K14" s="269">
        <v>275</v>
      </c>
      <c r="L14" s="269">
        <v>218</v>
      </c>
      <c r="M14" s="289"/>
    </row>
    <row r="15" spans="1:13">
      <c r="A15" s="271" t="s">
        <v>422</v>
      </c>
      <c r="B15" s="270">
        <v>10</v>
      </c>
      <c r="C15" s="270">
        <v>8</v>
      </c>
      <c r="D15" s="270">
        <v>10</v>
      </c>
      <c r="E15" s="269">
        <v>11</v>
      </c>
      <c r="F15" s="269">
        <v>14</v>
      </c>
      <c r="G15" s="269">
        <v>42</v>
      </c>
      <c r="H15" s="269">
        <v>27</v>
      </c>
      <c r="I15" s="269">
        <f>11+25+7</f>
        <v>43</v>
      </c>
      <c r="J15" s="269">
        <v>47</v>
      </c>
      <c r="K15" s="269">
        <v>38</v>
      </c>
      <c r="L15" s="269">
        <v>77</v>
      </c>
      <c r="M15" s="289"/>
    </row>
    <row r="16" spans="1:13" ht="20.25" customHeight="1">
      <c r="A16" s="273" t="s">
        <v>450</v>
      </c>
      <c r="B16" s="277">
        <v>4417</v>
      </c>
      <c r="C16" s="277">
        <v>4595</v>
      </c>
      <c r="D16" s="272">
        <v>5758</v>
      </c>
      <c r="E16" s="272">
        <v>5838</v>
      </c>
      <c r="F16" s="272">
        <v>6050</v>
      </c>
      <c r="G16" s="272">
        <v>6492</v>
      </c>
      <c r="H16" s="272">
        <v>7066</v>
      </c>
      <c r="I16" s="272">
        <f>6915+224+336</f>
        <v>7475</v>
      </c>
      <c r="J16" s="272">
        <v>8144</v>
      </c>
      <c r="K16" s="272">
        <v>10345</v>
      </c>
      <c r="L16" s="272">
        <v>9674</v>
      </c>
      <c r="M16" s="289"/>
    </row>
    <row r="17" spans="1:14">
      <c r="A17" s="290" t="s">
        <v>449</v>
      </c>
      <c r="B17" s="275">
        <v>9122</v>
      </c>
      <c r="C17" s="275">
        <v>8775</v>
      </c>
      <c r="D17" s="275">
        <v>12934</v>
      </c>
      <c r="E17" s="275">
        <v>12206</v>
      </c>
      <c r="F17" s="275">
        <v>12024</v>
      </c>
      <c r="G17" s="275">
        <v>10932</v>
      </c>
      <c r="H17" s="275">
        <v>10624</v>
      </c>
      <c r="I17" s="275">
        <v>11605</v>
      </c>
      <c r="J17" s="275">
        <v>11782</v>
      </c>
      <c r="K17" s="275">
        <v>15120</v>
      </c>
      <c r="L17" s="275">
        <v>13884</v>
      </c>
      <c r="M17" s="289"/>
    </row>
    <row r="18" spans="1:14" ht="23.25" customHeight="1">
      <c r="A18" s="273" t="s">
        <v>0</v>
      </c>
      <c r="B18" s="272">
        <f t="shared" ref="B18:L18" si="1">SUM(B19:B28)</f>
        <v>3305</v>
      </c>
      <c r="C18" s="272">
        <f t="shared" si="1"/>
        <v>2614</v>
      </c>
      <c r="D18" s="272">
        <f t="shared" si="1"/>
        <v>3026</v>
      </c>
      <c r="E18" s="272">
        <f t="shared" si="1"/>
        <v>2618</v>
      </c>
      <c r="F18" s="272">
        <f t="shared" si="1"/>
        <v>2689</v>
      </c>
      <c r="G18" s="272">
        <f t="shared" si="1"/>
        <v>2539</v>
      </c>
      <c r="H18" s="272">
        <f t="shared" si="1"/>
        <v>2579</v>
      </c>
      <c r="I18" s="272">
        <f t="shared" si="1"/>
        <v>2918</v>
      </c>
      <c r="J18" s="272">
        <f t="shared" si="1"/>
        <v>3006</v>
      </c>
      <c r="K18" s="272">
        <f t="shared" si="1"/>
        <v>3819</v>
      </c>
      <c r="L18" s="272">
        <f t="shared" si="1"/>
        <v>3943</v>
      </c>
    </row>
    <row r="19" spans="1:14">
      <c r="A19" s="271" t="s">
        <v>420</v>
      </c>
      <c r="B19" s="270">
        <v>2835</v>
      </c>
      <c r="C19" s="270">
        <v>2151</v>
      </c>
      <c r="D19" s="269">
        <v>2303</v>
      </c>
      <c r="E19" s="269">
        <v>1980</v>
      </c>
      <c r="F19" s="269">
        <v>2162</v>
      </c>
      <c r="G19" s="269">
        <v>2061</v>
      </c>
      <c r="H19" s="269">
        <v>2155</v>
      </c>
      <c r="I19" s="269">
        <v>2419</v>
      </c>
      <c r="J19" s="269">
        <v>2531</v>
      </c>
      <c r="K19" s="269">
        <v>3207</v>
      </c>
      <c r="L19" s="269">
        <v>3095</v>
      </c>
      <c r="M19" s="289"/>
    </row>
    <row r="20" spans="1:14">
      <c r="A20" s="271" t="s">
        <v>448</v>
      </c>
      <c r="B20" s="270">
        <v>124</v>
      </c>
      <c r="C20" s="270">
        <v>76</v>
      </c>
      <c r="D20" s="269">
        <v>204</v>
      </c>
      <c r="E20" s="269">
        <v>128</v>
      </c>
      <c r="F20" s="269">
        <v>137</v>
      </c>
      <c r="G20" s="269">
        <v>112</v>
      </c>
      <c r="H20" s="269">
        <v>67</v>
      </c>
      <c r="I20" s="269">
        <v>91</v>
      </c>
      <c r="J20" s="269">
        <v>57</v>
      </c>
      <c r="K20" s="269">
        <v>51</v>
      </c>
      <c r="L20" s="269">
        <v>86</v>
      </c>
      <c r="M20" s="289"/>
    </row>
    <row r="21" spans="1:14">
      <c r="A21" s="271" t="s">
        <v>447</v>
      </c>
      <c r="B21" s="270">
        <v>105</v>
      </c>
      <c r="C21" s="270">
        <v>81</v>
      </c>
      <c r="D21" s="269">
        <v>91</v>
      </c>
      <c r="E21" s="269">
        <v>109</v>
      </c>
      <c r="F21" s="269">
        <v>67</v>
      </c>
      <c r="G21" s="269">
        <v>40</v>
      </c>
      <c r="H21" s="269">
        <v>24</v>
      </c>
      <c r="I21" s="269">
        <f>2+50</f>
        <v>52</v>
      </c>
      <c r="J21" s="269">
        <v>16</v>
      </c>
      <c r="K21" s="269">
        <v>12</v>
      </c>
      <c r="L21" s="269">
        <v>52</v>
      </c>
      <c r="M21" s="289"/>
    </row>
    <row r="22" spans="1:14">
      <c r="A22" s="281" t="s">
        <v>454</v>
      </c>
      <c r="B22" s="270">
        <v>19</v>
      </c>
      <c r="C22" s="270">
        <v>30</v>
      </c>
      <c r="D22" s="269">
        <v>64</v>
      </c>
      <c r="E22" s="269">
        <v>33</v>
      </c>
      <c r="F22" s="269">
        <v>38</v>
      </c>
      <c r="G22" s="269">
        <v>2</v>
      </c>
      <c r="H22" s="269">
        <v>0</v>
      </c>
      <c r="I22" s="270" t="s">
        <v>6</v>
      </c>
      <c r="J22" s="270" t="s">
        <v>6</v>
      </c>
      <c r="K22" s="270" t="s">
        <v>6</v>
      </c>
      <c r="L22" s="270" t="s">
        <v>6</v>
      </c>
      <c r="M22" s="289"/>
    </row>
    <row r="23" spans="1:14">
      <c r="A23" s="271" t="s">
        <v>416</v>
      </c>
      <c r="B23" s="270">
        <v>29</v>
      </c>
      <c r="C23" s="270">
        <v>19</v>
      </c>
      <c r="D23" s="269">
        <v>40</v>
      </c>
      <c r="E23" s="269">
        <v>36</v>
      </c>
      <c r="F23" s="269">
        <v>26</v>
      </c>
      <c r="G23" s="269">
        <v>17</v>
      </c>
      <c r="H23" s="269">
        <v>23</v>
      </c>
      <c r="I23" s="269">
        <v>19</v>
      </c>
      <c r="J23" s="269">
        <v>29</v>
      </c>
      <c r="K23" s="269">
        <v>21</v>
      </c>
      <c r="L23" s="269">
        <v>23</v>
      </c>
      <c r="M23" s="289"/>
    </row>
    <row r="24" spans="1:14">
      <c r="A24" s="271" t="s">
        <v>415</v>
      </c>
      <c r="B24" s="270">
        <v>181</v>
      </c>
      <c r="C24" s="270">
        <v>242</v>
      </c>
      <c r="D24" s="269">
        <v>307</v>
      </c>
      <c r="E24" s="269">
        <v>317</v>
      </c>
      <c r="F24" s="269">
        <v>251</v>
      </c>
      <c r="G24" s="269">
        <v>285</v>
      </c>
      <c r="H24" s="269">
        <v>295</v>
      </c>
      <c r="I24" s="269">
        <v>333</v>
      </c>
      <c r="J24" s="269">
        <v>325</v>
      </c>
      <c r="K24" s="269">
        <v>431</v>
      </c>
      <c r="L24" s="269">
        <v>415</v>
      </c>
      <c r="M24" s="289"/>
    </row>
    <row r="25" spans="1:14">
      <c r="A25" s="271" t="s">
        <v>96</v>
      </c>
      <c r="B25" s="270">
        <v>3</v>
      </c>
      <c r="C25" s="270">
        <v>9</v>
      </c>
      <c r="D25" s="269">
        <v>13</v>
      </c>
      <c r="E25" s="269">
        <v>11</v>
      </c>
      <c r="F25" s="269">
        <v>0</v>
      </c>
      <c r="G25" s="269">
        <v>0</v>
      </c>
      <c r="H25" s="269">
        <v>0</v>
      </c>
      <c r="I25" s="269">
        <v>1</v>
      </c>
      <c r="J25" s="269">
        <v>0</v>
      </c>
      <c r="K25" s="269">
        <v>2</v>
      </c>
      <c r="L25" s="269">
        <v>3</v>
      </c>
      <c r="M25" s="289"/>
    </row>
    <row r="26" spans="1:14">
      <c r="A26" s="271" t="s">
        <v>445</v>
      </c>
      <c r="B26" s="270">
        <v>0</v>
      </c>
      <c r="C26" s="270">
        <v>0</v>
      </c>
      <c r="D26" s="269">
        <v>0</v>
      </c>
      <c r="E26" s="269">
        <v>0</v>
      </c>
      <c r="F26" s="269">
        <v>1</v>
      </c>
      <c r="G26" s="269">
        <v>1</v>
      </c>
      <c r="H26" s="269">
        <v>0</v>
      </c>
      <c r="I26" s="270" t="s">
        <v>52</v>
      </c>
      <c r="J26" s="270" t="s">
        <v>52</v>
      </c>
      <c r="K26" s="270" t="s">
        <v>52</v>
      </c>
      <c r="L26" s="270" t="s">
        <v>52</v>
      </c>
      <c r="M26" s="289"/>
    </row>
    <row r="27" spans="1:14" s="438" customFormat="1" ht="15" customHeight="1">
      <c r="A27" s="444" t="s">
        <v>179</v>
      </c>
      <c r="B27" s="434">
        <v>0</v>
      </c>
      <c r="C27" s="434">
        <v>0</v>
      </c>
      <c r="D27" s="435">
        <v>0</v>
      </c>
      <c r="E27" s="435">
        <v>0</v>
      </c>
      <c r="F27" s="435">
        <v>0</v>
      </c>
      <c r="G27" s="435">
        <v>0</v>
      </c>
      <c r="H27" s="435">
        <v>0</v>
      </c>
      <c r="I27" s="435">
        <v>0</v>
      </c>
      <c r="J27" s="435">
        <v>0</v>
      </c>
      <c r="K27" s="435">
        <v>0</v>
      </c>
      <c r="L27" s="435">
        <v>0</v>
      </c>
      <c r="M27" s="436"/>
      <c r="N27" s="437"/>
    </row>
    <row r="28" spans="1:14" s="443" customFormat="1" ht="18.600000000000001" customHeight="1">
      <c r="A28" s="445" t="s">
        <v>176</v>
      </c>
      <c r="B28" s="439">
        <v>9</v>
      </c>
      <c r="C28" s="439">
        <v>6</v>
      </c>
      <c r="D28" s="440">
        <v>4</v>
      </c>
      <c r="E28" s="440">
        <v>4</v>
      </c>
      <c r="F28" s="440">
        <v>7</v>
      </c>
      <c r="G28" s="440">
        <v>21</v>
      </c>
      <c r="H28" s="440">
        <v>15</v>
      </c>
      <c r="I28" s="440">
        <v>3</v>
      </c>
      <c r="J28" s="440">
        <v>48</v>
      </c>
      <c r="K28" s="440">
        <v>95</v>
      </c>
      <c r="L28" s="440">
        <v>269</v>
      </c>
      <c r="M28" s="441"/>
      <c r="N28" s="442"/>
    </row>
    <row r="29" spans="1:14">
      <c r="A29" s="265"/>
      <c r="B29" s="265"/>
      <c r="C29" s="265"/>
      <c r="D29" s="265"/>
      <c r="E29" s="265"/>
      <c r="F29" s="267"/>
      <c r="G29" s="267"/>
      <c r="H29" s="267"/>
      <c r="I29" s="267"/>
      <c r="J29" s="267"/>
      <c r="K29" s="267"/>
      <c r="L29" s="267"/>
      <c r="M29" s="289"/>
    </row>
    <row r="30" spans="1:14">
      <c r="A30" s="265" t="s">
        <v>441</v>
      </c>
      <c r="B30" s="265"/>
      <c r="C30" s="265"/>
      <c r="D30" s="265"/>
      <c r="E30" s="265"/>
      <c r="J30" s="267"/>
      <c r="K30" s="267"/>
      <c r="L30" s="266"/>
    </row>
    <row r="31" spans="1:14">
      <c r="A31" s="265" t="s">
        <v>440</v>
      </c>
      <c r="B31" s="268"/>
      <c r="C31" s="265"/>
      <c r="D31" s="265"/>
      <c r="E31" s="265"/>
      <c r="J31" s="267"/>
      <c r="K31" s="267"/>
      <c r="L31" s="266"/>
    </row>
    <row r="32" spans="1:14">
      <c r="A32" s="265" t="s">
        <v>439</v>
      </c>
      <c r="B32" s="265"/>
      <c r="C32" s="265"/>
      <c r="D32" s="265"/>
      <c r="E32" s="265"/>
      <c r="J32" s="267"/>
      <c r="K32" s="267"/>
      <c r="L32" s="266"/>
    </row>
    <row r="33" spans="1:12">
      <c r="A33" s="265" t="s">
        <v>438</v>
      </c>
      <c r="B33" s="265"/>
      <c r="C33" s="265"/>
      <c r="D33" s="265"/>
      <c r="E33" s="265"/>
      <c r="J33" s="267"/>
      <c r="K33" s="267"/>
      <c r="L33" s="266"/>
    </row>
    <row r="34" spans="1:12">
      <c r="A34" s="263" t="s">
        <v>437</v>
      </c>
      <c r="J34" s="267"/>
      <c r="K34" s="267"/>
      <c r="L34" s="266"/>
    </row>
    <row r="35" spans="1:12">
      <c r="A35" s="265" t="s">
        <v>453</v>
      </c>
      <c r="B35" s="265"/>
      <c r="C35" s="265"/>
      <c r="D35" s="265"/>
      <c r="E35" s="265"/>
      <c r="I35" s="288"/>
      <c r="J35" s="287"/>
      <c r="K35" s="267"/>
    </row>
    <row r="36" spans="1:12">
      <c r="A36" s="265" t="s">
        <v>412</v>
      </c>
      <c r="B36" s="265"/>
      <c r="C36" s="265"/>
      <c r="D36" s="265"/>
      <c r="E36" s="265"/>
      <c r="J36" s="287"/>
      <c r="K36" s="267"/>
    </row>
    <row r="37" spans="1:12">
      <c r="A37" s="265" t="s">
        <v>411</v>
      </c>
      <c r="B37" s="265"/>
      <c r="C37" s="265"/>
      <c r="D37" s="265"/>
      <c r="E37" s="265"/>
      <c r="J37" s="287"/>
      <c r="K37" s="267"/>
    </row>
    <row r="38" spans="1:12">
      <c r="A38" s="265" t="s">
        <v>410</v>
      </c>
      <c r="B38" s="265"/>
      <c r="C38" s="265"/>
      <c r="D38" s="265"/>
      <c r="E38" s="265"/>
      <c r="J38" s="287"/>
      <c r="K38" s="267"/>
    </row>
    <row r="39" spans="1:12">
      <c r="A39" s="265" t="s">
        <v>409</v>
      </c>
      <c r="B39" s="265"/>
      <c r="C39" s="265"/>
      <c r="D39" s="265"/>
      <c r="E39" s="265"/>
      <c r="J39" s="287"/>
      <c r="K39" s="267"/>
    </row>
    <row r="40" spans="1:12">
      <c r="A40" s="265" t="s">
        <v>408</v>
      </c>
      <c r="B40" s="265"/>
      <c r="C40" s="265"/>
      <c r="D40" s="265"/>
      <c r="E40" s="265"/>
      <c r="J40" s="287"/>
      <c r="K40" s="267"/>
    </row>
    <row r="41" spans="1:12">
      <c r="A41" s="265" t="s">
        <v>407</v>
      </c>
      <c r="B41" s="265"/>
      <c r="C41" s="265"/>
      <c r="D41" s="265"/>
      <c r="E41" s="265"/>
      <c r="J41" s="287"/>
      <c r="K41" s="267"/>
    </row>
  </sheetData>
  <printOptions gridLinesSet="0"/>
  <pageMargins left="0.61" right="0.3" top="0.75" bottom="0.75" header="0.3" footer="0.3"/>
  <pageSetup firstPageNumber="27" orientation="portrait" useFirstPageNumber="1" verticalDpi="597" r:id="rId1"/>
  <headerFooter>
    <oddFooter>&amp;C&amp;P of 31</oddFooter>
  </headerFooter>
  <ignoredErrors>
    <ignoredError sqref="B6:H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30"/>
  <sheetViews>
    <sheetView showGridLines="0" zoomScaleNormal="100" workbookViewId="0">
      <selection activeCell="L1" sqref="L1"/>
    </sheetView>
  </sheetViews>
  <sheetFormatPr defaultColWidth="9.33203125" defaultRowHeight="11.25"/>
  <cols>
    <col min="1" max="1" width="26.5" style="291" customWidth="1"/>
    <col min="2" max="2" width="10.5" style="291" customWidth="1"/>
    <col min="3" max="3" width="11.33203125" style="291" customWidth="1"/>
    <col min="4" max="4" width="7.83203125" style="291" customWidth="1"/>
    <col min="5" max="5" width="9.1640625" style="292" customWidth="1"/>
    <col min="6" max="6" width="9.1640625" style="291" customWidth="1"/>
    <col min="7" max="7" width="11.33203125" style="291" customWidth="1"/>
    <col min="8" max="8" width="8.5" style="291" customWidth="1"/>
    <col min="9" max="9" width="9.1640625" style="292" customWidth="1"/>
    <col min="10" max="10" width="9.6640625" style="291" customWidth="1"/>
    <col min="11" max="16384" width="9.33203125" style="291"/>
  </cols>
  <sheetData>
    <row r="1" spans="1:9" s="322" customFormat="1">
      <c r="A1" s="324" t="s">
        <v>464</v>
      </c>
      <c r="B1" s="324"/>
      <c r="C1" s="324"/>
      <c r="D1" s="324"/>
      <c r="E1" s="323"/>
      <c r="F1" s="324"/>
      <c r="G1" s="324"/>
      <c r="H1" s="324"/>
      <c r="I1" s="323"/>
    </row>
    <row r="2" spans="1:9" s="322" customFormat="1" ht="13.5" customHeight="1">
      <c r="A2" s="324" t="s">
        <v>463</v>
      </c>
      <c r="B2" s="324"/>
      <c r="C2" s="324"/>
      <c r="D2" s="324"/>
      <c r="E2" s="323"/>
      <c r="F2" s="324"/>
      <c r="G2" s="324"/>
      <c r="H2" s="324"/>
      <c r="I2" s="323"/>
    </row>
    <row r="3" spans="1:9" s="322" customFormat="1">
      <c r="A3" s="324" t="s">
        <v>551</v>
      </c>
      <c r="B3" s="324"/>
      <c r="C3" s="324"/>
      <c r="D3" s="324"/>
      <c r="E3" s="323"/>
      <c r="F3" s="324"/>
      <c r="G3" s="324"/>
      <c r="H3" s="324"/>
      <c r="I3" s="323"/>
    </row>
    <row r="4" spans="1:9">
      <c r="A4" s="322"/>
      <c r="B4" s="291" t="s">
        <v>7</v>
      </c>
    </row>
    <row r="5" spans="1:9" ht="12.75">
      <c r="A5" s="321"/>
      <c r="B5" s="320" t="s">
        <v>429</v>
      </c>
      <c r="C5" s="317"/>
      <c r="D5" s="316"/>
      <c r="E5" s="319"/>
      <c r="F5" s="318" t="s">
        <v>428</v>
      </c>
      <c r="G5" s="317"/>
      <c r="H5" s="316"/>
      <c r="I5" s="315"/>
    </row>
    <row r="6" spans="1:9" ht="22.5">
      <c r="A6" s="312" t="s">
        <v>431</v>
      </c>
      <c r="B6" s="312" t="s">
        <v>462</v>
      </c>
      <c r="C6" s="313" t="s">
        <v>557</v>
      </c>
      <c r="D6" s="314" t="s">
        <v>25</v>
      </c>
      <c r="E6" s="311" t="s">
        <v>461</v>
      </c>
      <c r="F6" s="314" t="s">
        <v>462</v>
      </c>
      <c r="G6" s="313" t="s">
        <v>557</v>
      </c>
      <c r="H6" s="312" t="s">
        <v>25</v>
      </c>
      <c r="I6" s="311" t="s">
        <v>461</v>
      </c>
    </row>
    <row r="7" spans="1:9">
      <c r="A7" s="305" t="s">
        <v>1</v>
      </c>
      <c r="B7" s="303">
        <f>SUM(B8:B15)</f>
        <v>27714</v>
      </c>
      <c r="C7" s="303">
        <f>SUM(C8:C15)</f>
        <v>6722</v>
      </c>
      <c r="D7" s="303">
        <f>SUM(D8:D15)</f>
        <v>34436</v>
      </c>
      <c r="E7" s="304">
        <f>B7/D7</f>
        <v>0.80479730514577763</v>
      </c>
      <c r="F7" s="303">
        <f>SUM(F8:F15)</f>
        <v>447</v>
      </c>
      <c r="G7" s="303">
        <f>SUM(G8:G15)</f>
        <v>77</v>
      </c>
      <c r="H7" s="303">
        <f>SUM(H8:H15)</f>
        <v>524</v>
      </c>
      <c r="I7" s="310">
        <f>F7/H7</f>
        <v>0.85305343511450382</v>
      </c>
    </row>
    <row r="8" spans="1:9" ht="11.65" customHeight="1">
      <c r="A8" s="298" t="s">
        <v>425</v>
      </c>
      <c r="B8" s="222">
        <v>50</v>
      </c>
      <c r="C8" s="222">
        <v>9</v>
      </c>
      <c r="D8" s="297">
        <f>B8+C8</f>
        <v>59</v>
      </c>
      <c r="E8" s="299">
        <f>B8/D8</f>
        <v>0.84745762711864403</v>
      </c>
      <c r="F8" s="222">
        <v>0</v>
      </c>
      <c r="G8" s="222">
        <v>0</v>
      </c>
      <c r="H8" s="297">
        <f>F8+G8</f>
        <v>0</v>
      </c>
      <c r="I8" s="300" t="s">
        <v>52</v>
      </c>
    </row>
    <row r="9" spans="1:9" ht="11.65" customHeight="1">
      <c r="A9" s="298" t="s">
        <v>206</v>
      </c>
      <c r="B9" s="222">
        <v>480</v>
      </c>
      <c r="C9" s="222">
        <v>45</v>
      </c>
      <c r="D9" s="297">
        <f>B9+C9</f>
        <v>525</v>
      </c>
      <c r="E9" s="299">
        <f>B9/D9</f>
        <v>0.91428571428571426</v>
      </c>
      <c r="F9" s="222">
        <v>2</v>
      </c>
      <c r="G9" s="222">
        <v>0</v>
      </c>
      <c r="H9" s="297">
        <f>F9+G9</f>
        <v>2</v>
      </c>
      <c r="I9" s="296">
        <f>F9/H9</f>
        <v>1</v>
      </c>
    </row>
    <row r="10" spans="1:9" ht="11.65" customHeight="1">
      <c r="A10" s="298" t="s">
        <v>58</v>
      </c>
      <c r="B10" s="222"/>
      <c r="C10" s="222"/>
      <c r="D10" s="297"/>
      <c r="E10" s="299" t="s">
        <v>7</v>
      </c>
      <c r="F10" s="403"/>
      <c r="G10" s="403"/>
      <c r="H10" s="297"/>
      <c r="I10" s="296" t="s">
        <v>7</v>
      </c>
    </row>
    <row r="11" spans="1:9" ht="11.65" customHeight="1">
      <c r="A11" s="309" t="s">
        <v>185</v>
      </c>
      <c r="B11" s="222">
        <v>14784</v>
      </c>
      <c r="C11" s="222">
        <v>4500</v>
      </c>
      <c r="D11" s="297">
        <f t="shared" ref="D11:D16" si="0">B11+C11</f>
        <v>19284</v>
      </c>
      <c r="E11" s="299">
        <f t="shared" ref="E11:E19" si="1">B11/D11</f>
        <v>0.76664592408214061</v>
      </c>
      <c r="F11" s="222">
        <v>49</v>
      </c>
      <c r="G11" s="222">
        <v>20</v>
      </c>
      <c r="H11" s="297">
        <f t="shared" ref="H11:H16" si="2">F11+G11</f>
        <v>69</v>
      </c>
      <c r="I11" s="296">
        <f t="shared" ref="I11:I19" si="3">F11/H11</f>
        <v>0.71014492753623193</v>
      </c>
    </row>
    <row r="12" spans="1:9" ht="11.65" customHeight="1">
      <c r="A12" s="309" t="s">
        <v>186</v>
      </c>
      <c r="B12" s="222">
        <v>5798</v>
      </c>
      <c r="C12" s="222">
        <v>1465</v>
      </c>
      <c r="D12" s="297">
        <f t="shared" si="0"/>
        <v>7263</v>
      </c>
      <c r="E12" s="299">
        <f t="shared" si="1"/>
        <v>0.79829271650832989</v>
      </c>
      <c r="F12" s="222">
        <v>49</v>
      </c>
      <c r="G12" s="222">
        <v>9</v>
      </c>
      <c r="H12" s="297">
        <f t="shared" si="2"/>
        <v>58</v>
      </c>
      <c r="I12" s="296">
        <f t="shared" si="3"/>
        <v>0.84482758620689657</v>
      </c>
    </row>
    <row r="13" spans="1:9" ht="11.65" customHeight="1">
      <c r="A13" s="309" t="s">
        <v>187</v>
      </c>
      <c r="B13" s="222">
        <v>4312</v>
      </c>
      <c r="C13" s="222">
        <v>525</v>
      </c>
      <c r="D13" s="297">
        <f t="shared" si="0"/>
        <v>4837</v>
      </c>
      <c r="E13" s="299">
        <f t="shared" si="1"/>
        <v>0.8914616497829233</v>
      </c>
      <c r="F13" s="222">
        <v>276</v>
      </c>
      <c r="G13" s="222">
        <v>45</v>
      </c>
      <c r="H13" s="297">
        <f t="shared" si="2"/>
        <v>321</v>
      </c>
      <c r="I13" s="296">
        <f t="shared" si="3"/>
        <v>0.85981308411214952</v>
      </c>
    </row>
    <row r="14" spans="1:9" ht="11.65" customHeight="1">
      <c r="A14" s="298" t="s">
        <v>423</v>
      </c>
      <c r="B14" s="222">
        <v>2077</v>
      </c>
      <c r="C14" s="222">
        <v>170</v>
      </c>
      <c r="D14" s="297">
        <f t="shared" si="0"/>
        <v>2247</v>
      </c>
      <c r="E14" s="299">
        <f t="shared" si="1"/>
        <v>0.92434356920338234</v>
      </c>
      <c r="F14" s="222">
        <v>69</v>
      </c>
      <c r="G14" s="222">
        <v>3</v>
      </c>
      <c r="H14" s="297">
        <f t="shared" si="2"/>
        <v>72</v>
      </c>
      <c r="I14" s="296">
        <f t="shared" si="3"/>
        <v>0.95833333333333337</v>
      </c>
    </row>
    <row r="15" spans="1:9" ht="11.65" customHeight="1">
      <c r="A15" s="298" t="s">
        <v>422</v>
      </c>
      <c r="B15" s="222">
        <v>213</v>
      </c>
      <c r="C15" s="222">
        <v>8</v>
      </c>
      <c r="D15" s="297">
        <f t="shared" si="0"/>
        <v>221</v>
      </c>
      <c r="E15" s="299">
        <f t="shared" si="1"/>
        <v>0.96380090497737558</v>
      </c>
      <c r="F15" s="222">
        <v>2</v>
      </c>
      <c r="G15" s="222">
        <v>0</v>
      </c>
      <c r="H15" s="297">
        <f t="shared" si="2"/>
        <v>2</v>
      </c>
      <c r="I15" s="296">
        <f t="shared" si="3"/>
        <v>1</v>
      </c>
    </row>
    <row r="16" spans="1:9" s="423" customFormat="1" ht="20.25" customHeight="1">
      <c r="A16" s="418" t="s">
        <v>421</v>
      </c>
      <c r="B16" s="419">
        <v>1739</v>
      </c>
      <c r="C16" s="419">
        <v>777</v>
      </c>
      <c r="D16" s="420">
        <f t="shared" si="0"/>
        <v>2516</v>
      </c>
      <c r="E16" s="421">
        <f t="shared" si="1"/>
        <v>0.69117647058823528</v>
      </c>
      <c r="F16" s="419">
        <v>828</v>
      </c>
      <c r="G16" s="419">
        <v>381</v>
      </c>
      <c r="H16" s="420">
        <f t="shared" si="2"/>
        <v>1209</v>
      </c>
      <c r="I16" s="422">
        <f t="shared" si="3"/>
        <v>0.68486352357320102</v>
      </c>
    </row>
    <row r="17" spans="1:9" ht="19.5" customHeight="1">
      <c r="A17" s="305" t="s">
        <v>0</v>
      </c>
      <c r="B17" s="303">
        <f>SUM(B18:B27)</f>
        <v>8627</v>
      </c>
      <c r="C17" s="303">
        <f>SUM(C18:C27)</f>
        <v>1868</v>
      </c>
      <c r="D17" s="303">
        <f>SUM(D18:D27)</f>
        <v>10495</v>
      </c>
      <c r="E17" s="304">
        <f t="shared" si="1"/>
        <v>0.82201048118151498</v>
      </c>
      <c r="F17" s="303">
        <f>SUM(F18:F27)</f>
        <v>207</v>
      </c>
      <c r="G17" s="303">
        <f>SUM(G18:G27)</f>
        <v>8</v>
      </c>
      <c r="H17" s="302">
        <f t="shared" ref="H17:H22" si="4">G17+F17</f>
        <v>215</v>
      </c>
      <c r="I17" s="301">
        <f t="shared" si="3"/>
        <v>0.96279069767441861</v>
      </c>
    </row>
    <row r="18" spans="1:9" ht="11.65" customHeight="1">
      <c r="A18" s="298" t="s">
        <v>420</v>
      </c>
      <c r="B18" s="222">
        <v>6441</v>
      </c>
      <c r="C18" s="222">
        <v>1801</v>
      </c>
      <c r="D18" s="297">
        <f t="shared" ref="D18:D27" si="5">B18+C18</f>
        <v>8242</v>
      </c>
      <c r="E18" s="299">
        <f t="shared" si="1"/>
        <v>0.78148507643775778</v>
      </c>
      <c r="F18" s="222">
        <v>49</v>
      </c>
      <c r="G18" s="222">
        <v>5</v>
      </c>
      <c r="H18" s="297">
        <f t="shared" si="4"/>
        <v>54</v>
      </c>
      <c r="I18" s="296">
        <f t="shared" si="3"/>
        <v>0.90740740740740744</v>
      </c>
    </row>
    <row r="19" spans="1:9" ht="11.65" customHeight="1">
      <c r="A19" s="298" t="s">
        <v>419</v>
      </c>
      <c r="B19" s="222">
        <v>1232</v>
      </c>
      <c r="C19" s="222">
        <v>0</v>
      </c>
      <c r="D19" s="297">
        <f t="shared" si="5"/>
        <v>1232</v>
      </c>
      <c r="E19" s="299">
        <f t="shared" si="1"/>
        <v>1</v>
      </c>
      <c r="F19" s="222">
        <v>2</v>
      </c>
      <c r="G19" s="222">
        <v>0</v>
      </c>
      <c r="H19" s="297">
        <f t="shared" si="4"/>
        <v>2</v>
      </c>
      <c r="I19" s="296">
        <f t="shared" si="3"/>
        <v>1</v>
      </c>
    </row>
    <row r="20" spans="1:9" ht="11.65" customHeight="1">
      <c r="A20" s="298" t="s">
        <v>418</v>
      </c>
      <c r="B20" s="222">
        <v>0</v>
      </c>
      <c r="C20" s="222">
        <v>0</v>
      </c>
      <c r="D20" s="297">
        <f t="shared" si="5"/>
        <v>0</v>
      </c>
      <c r="E20" s="300" t="s">
        <v>52</v>
      </c>
      <c r="F20" s="222">
        <v>0</v>
      </c>
      <c r="G20" s="222">
        <v>0</v>
      </c>
      <c r="H20" s="297">
        <f t="shared" si="4"/>
        <v>0</v>
      </c>
      <c r="I20" s="300" t="s">
        <v>52</v>
      </c>
    </row>
    <row r="21" spans="1:9" ht="11.65" customHeight="1">
      <c r="A21" s="298" t="s">
        <v>417</v>
      </c>
      <c r="B21" s="222">
        <v>0</v>
      </c>
      <c r="C21" s="222">
        <v>0</v>
      </c>
      <c r="D21" s="297">
        <f t="shared" si="5"/>
        <v>0</v>
      </c>
      <c r="E21" s="300" t="s">
        <v>52</v>
      </c>
      <c r="F21" s="222">
        <v>0</v>
      </c>
      <c r="G21" s="222">
        <v>0</v>
      </c>
      <c r="H21" s="297">
        <f t="shared" si="4"/>
        <v>0</v>
      </c>
      <c r="I21" s="300" t="s">
        <v>52</v>
      </c>
    </row>
    <row r="22" spans="1:9" ht="11.65" customHeight="1">
      <c r="A22" s="298" t="s">
        <v>416</v>
      </c>
      <c r="B22" s="222">
        <v>198</v>
      </c>
      <c r="C22" s="222">
        <v>9</v>
      </c>
      <c r="D22" s="297">
        <f t="shared" si="5"/>
        <v>207</v>
      </c>
      <c r="E22" s="299">
        <f>B22/D22</f>
        <v>0.95652173913043481</v>
      </c>
      <c r="F22" s="222">
        <v>16</v>
      </c>
      <c r="G22" s="222">
        <v>0</v>
      </c>
      <c r="H22" s="297">
        <f t="shared" si="4"/>
        <v>16</v>
      </c>
      <c r="I22" s="296">
        <f>F22/H22</f>
        <v>1</v>
      </c>
    </row>
    <row r="23" spans="1:9" ht="11.65" customHeight="1">
      <c r="A23" s="298" t="s">
        <v>445</v>
      </c>
      <c r="B23" s="222">
        <v>0</v>
      </c>
      <c r="C23" s="222">
        <v>0</v>
      </c>
      <c r="D23" s="297">
        <f t="shared" si="5"/>
        <v>0</v>
      </c>
      <c r="E23" s="300" t="s">
        <v>52</v>
      </c>
      <c r="F23" s="222">
        <v>0</v>
      </c>
      <c r="G23" s="222">
        <v>0</v>
      </c>
      <c r="H23" s="297">
        <v>0</v>
      </c>
      <c r="I23" s="300" t="s">
        <v>460</v>
      </c>
    </row>
    <row r="24" spans="1:9" ht="11.65" customHeight="1">
      <c r="A24" s="298" t="s">
        <v>415</v>
      </c>
      <c r="B24" s="222">
        <v>1</v>
      </c>
      <c r="C24" s="222">
        <v>0</v>
      </c>
      <c r="D24" s="297">
        <f t="shared" si="5"/>
        <v>1</v>
      </c>
      <c r="E24" s="299">
        <f>B24/D24</f>
        <v>1</v>
      </c>
      <c r="F24" s="222">
        <v>0</v>
      </c>
      <c r="G24" s="222">
        <v>0</v>
      </c>
      <c r="H24" s="297">
        <f>G24+F24</f>
        <v>0</v>
      </c>
      <c r="I24" s="300" t="s">
        <v>460</v>
      </c>
    </row>
    <row r="25" spans="1:9" ht="11.65" customHeight="1">
      <c r="A25" s="298" t="s">
        <v>96</v>
      </c>
      <c r="B25" s="222">
        <v>694</v>
      </c>
      <c r="C25" s="222">
        <v>58</v>
      </c>
      <c r="D25" s="297">
        <f t="shared" si="5"/>
        <v>752</v>
      </c>
      <c r="E25" s="299">
        <f>B25/D25</f>
        <v>0.9228723404255319</v>
      </c>
      <c r="F25" s="222">
        <v>124</v>
      </c>
      <c r="G25" s="222">
        <v>3</v>
      </c>
      <c r="H25" s="297">
        <f>G25+F25</f>
        <v>127</v>
      </c>
      <c r="I25" s="296">
        <f>F25/H25</f>
        <v>0.97637795275590555</v>
      </c>
    </row>
    <row r="26" spans="1:9" s="423" customFormat="1" ht="14.45" customHeight="1">
      <c r="A26" s="433" t="s">
        <v>179</v>
      </c>
      <c r="B26" s="430">
        <v>0</v>
      </c>
      <c r="C26" s="430">
        <v>0</v>
      </c>
      <c r="D26" s="431">
        <f t="shared" si="5"/>
        <v>0</v>
      </c>
      <c r="E26" s="432" t="s">
        <v>52</v>
      </c>
      <c r="F26" s="430">
        <v>0</v>
      </c>
      <c r="G26" s="430">
        <v>0</v>
      </c>
      <c r="H26" s="431">
        <f>G26+F26</f>
        <v>0</v>
      </c>
      <c r="I26" s="432" t="s">
        <v>460</v>
      </c>
    </row>
    <row r="27" spans="1:9" s="428" customFormat="1" ht="18.600000000000001" customHeight="1">
      <c r="A27" s="429" t="s">
        <v>176</v>
      </c>
      <c r="B27" s="424">
        <v>61</v>
      </c>
      <c r="C27" s="424">
        <v>0</v>
      </c>
      <c r="D27" s="425">
        <f t="shared" si="5"/>
        <v>61</v>
      </c>
      <c r="E27" s="426">
        <f>B27/D27</f>
        <v>1</v>
      </c>
      <c r="F27" s="424">
        <v>16</v>
      </c>
      <c r="G27" s="424">
        <v>0</v>
      </c>
      <c r="H27" s="425">
        <f>G27+F27</f>
        <v>16</v>
      </c>
      <c r="I27" s="427">
        <f>F27/H27</f>
        <v>1</v>
      </c>
    </row>
    <row r="28" spans="1:9">
      <c r="A28" s="295"/>
      <c r="B28" s="293"/>
      <c r="C28" s="293"/>
      <c r="D28" s="293"/>
      <c r="E28" s="294"/>
      <c r="F28" s="293"/>
      <c r="G28" s="293"/>
      <c r="H28" s="293"/>
    </row>
    <row r="29" spans="1:9">
      <c r="A29" s="295" t="s">
        <v>459</v>
      </c>
      <c r="B29" s="293"/>
      <c r="C29" s="293"/>
      <c r="D29" s="293"/>
      <c r="E29" s="294"/>
      <c r="F29" s="293"/>
      <c r="G29" s="293"/>
      <c r="H29" s="293"/>
    </row>
    <row r="30" spans="1:9">
      <c r="A30" s="291" t="s">
        <v>458</v>
      </c>
      <c r="B30" s="293"/>
      <c r="C30" s="293"/>
      <c r="F30" s="293"/>
      <c r="G30" s="293"/>
    </row>
  </sheetData>
  <printOptions gridLinesSet="0"/>
  <pageMargins left="0.7" right="0.46" top="0.75" bottom="0.75" header="0.3" footer="0.3"/>
  <pageSetup firstPageNumber="28" orientation="portrait" useFirstPageNumber="1" verticalDpi="597" r:id="rId1"/>
  <headerFooter>
    <oddFooter>&amp;C&amp;P of 31</oddFooter>
  </headerFooter>
  <ignoredErrors>
    <ignoredError sqref="B7:D7 F7:H7" formulaRange="1"/>
    <ignoredError sqref="D17 E8: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39"/>
  <sheetViews>
    <sheetView showGridLines="0" zoomScaleNormal="100" workbookViewId="0">
      <selection activeCell="L1" sqref="L1"/>
    </sheetView>
  </sheetViews>
  <sheetFormatPr defaultColWidth="9.33203125" defaultRowHeight="11.25"/>
  <cols>
    <col min="1" max="1" width="27.1640625" style="291" customWidth="1"/>
    <col min="2" max="2" width="10.5" style="291" customWidth="1"/>
    <col min="3" max="3" width="11.33203125" style="291" customWidth="1"/>
    <col min="4" max="4" width="8.5" style="291" customWidth="1"/>
    <col min="5" max="5" width="9.1640625" style="292" customWidth="1"/>
    <col min="6" max="6" width="9.1640625" style="291" customWidth="1"/>
    <col min="7" max="7" width="11.33203125" style="291" customWidth="1"/>
    <col min="8" max="8" width="8.5" style="291" customWidth="1"/>
    <col min="9" max="9" width="9.1640625" style="292" customWidth="1"/>
    <col min="10" max="10" width="9.6640625" style="291" customWidth="1"/>
    <col min="11" max="16384" width="9.33203125" style="291"/>
  </cols>
  <sheetData>
    <row r="1" spans="1:9">
      <c r="A1" s="324" t="s">
        <v>473</v>
      </c>
      <c r="B1" s="336"/>
      <c r="C1" s="336"/>
      <c r="D1" s="336"/>
      <c r="E1" s="337"/>
      <c r="F1" s="336"/>
      <c r="G1" s="336"/>
      <c r="H1" s="336"/>
      <c r="I1" s="337"/>
    </row>
    <row r="2" spans="1:9" ht="13.5" customHeight="1">
      <c r="A2" s="324" t="s">
        <v>472</v>
      </c>
      <c r="B2" s="336"/>
      <c r="C2" s="336"/>
      <c r="D2" s="336"/>
      <c r="E2" s="337"/>
      <c r="F2" s="336"/>
      <c r="G2" s="336"/>
      <c r="H2" s="336"/>
      <c r="I2" s="337"/>
    </row>
    <row r="3" spans="1:9" ht="12.75" customHeight="1">
      <c r="A3" s="324" t="s">
        <v>551</v>
      </c>
      <c r="B3" s="336"/>
      <c r="C3" s="336"/>
      <c r="D3" s="336"/>
      <c r="E3" s="337"/>
      <c r="F3" s="336"/>
      <c r="G3" s="336"/>
      <c r="H3" s="336"/>
      <c r="I3" s="337"/>
    </row>
    <row r="4" spans="1:9">
      <c r="A4" s="336"/>
      <c r="B4" s="336"/>
      <c r="C4" s="336"/>
      <c r="D4" s="336"/>
      <c r="E4" s="337"/>
      <c r="F4" s="336"/>
    </row>
    <row r="5" spans="1:9" ht="12.75">
      <c r="A5" s="321"/>
      <c r="B5" s="318" t="s">
        <v>429</v>
      </c>
      <c r="C5" s="335"/>
      <c r="D5" s="334"/>
      <c r="E5" s="319"/>
      <c r="F5" s="318" t="s">
        <v>428</v>
      </c>
      <c r="G5" s="335"/>
      <c r="H5" s="334"/>
      <c r="I5" s="333"/>
    </row>
    <row r="6" spans="1:9" ht="22.5">
      <c r="A6" s="312" t="s">
        <v>431</v>
      </c>
      <c r="B6" s="312" t="s">
        <v>462</v>
      </c>
      <c r="C6" s="313" t="s">
        <v>557</v>
      </c>
      <c r="D6" s="314" t="s">
        <v>25</v>
      </c>
      <c r="E6" s="311" t="s">
        <v>461</v>
      </c>
      <c r="F6" s="314" t="s">
        <v>462</v>
      </c>
      <c r="G6" s="313" t="s">
        <v>557</v>
      </c>
      <c r="H6" s="314" t="s">
        <v>25</v>
      </c>
      <c r="I6" s="311" t="s">
        <v>461</v>
      </c>
    </row>
    <row r="7" spans="1:9">
      <c r="A7" s="305" t="s">
        <v>1</v>
      </c>
      <c r="B7" s="303">
        <f>SUM(B8:B15)</f>
        <v>26153</v>
      </c>
      <c r="C7" s="303">
        <f>SUM(C8:C15)</f>
        <v>2821</v>
      </c>
      <c r="D7" s="303">
        <f>B7+C7</f>
        <v>28974</v>
      </c>
      <c r="E7" s="332">
        <f>B7/D7</f>
        <v>0.90263684682819079</v>
      </c>
      <c r="F7" s="303">
        <f>SUM(F8:F15)</f>
        <v>724</v>
      </c>
      <c r="G7" s="303">
        <f>SUM(G8:G15)</f>
        <v>60</v>
      </c>
      <c r="H7" s="303">
        <f>SUM(H8:H15)</f>
        <v>784</v>
      </c>
      <c r="I7" s="301">
        <f>F7/H7</f>
        <v>0.92346938775510201</v>
      </c>
    </row>
    <row r="8" spans="1:9" ht="12" customHeight="1">
      <c r="A8" s="298" t="s">
        <v>425</v>
      </c>
      <c r="B8" s="222">
        <v>0</v>
      </c>
      <c r="C8" s="222">
        <v>0</v>
      </c>
      <c r="D8" s="297">
        <f>B8+C8</f>
        <v>0</v>
      </c>
      <c r="E8" s="300" t="s">
        <v>52</v>
      </c>
      <c r="F8" s="222">
        <v>0</v>
      </c>
      <c r="G8" s="222">
        <v>0</v>
      </c>
      <c r="H8" s="297">
        <f>G8+F8</f>
        <v>0</v>
      </c>
      <c r="I8" s="300" t="s">
        <v>52</v>
      </c>
    </row>
    <row r="9" spans="1:9" ht="12" customHeight="1">
      <c r="A9" s="298" t="s">
        <v>206</v>
      </c>
      <c r="B9" s="222">
        <v>1</v>
      </c>
      <c r="C9" s="222">
        <v>0</v>
      </c>
      <c r="D9" s="297">
        <f>B9+C9</f>
        <v>1</v>
      </c>
      <c r="E9" s="296">
        <f>B9/D9</f>
        <v>1</v>
      </c>
      <c r="F9" s="222">
        <v>0</v>
      </c>
      <c r="G9" s="222">
        <v>0</v>
      </c>
      <c r="H9" s="297">
        <f>G9+F9</f>
        <v>0</v>
      </c>
      <c r="I9" s="300" t="s">
        <v>52</v>
      </c>
    </row>
    <row r="10" spans="1:9" ht="12" customHeight="1">
      <c r="A10" s="298" t="s">
        <v>58</v>
      </c>
      <c r="B10" s="222"/>
      <c r="C10" s="222"/>
      <c r="D10" s="303" t="s">
        <v>7</v>
      </c>
      <c r="E10" s="296" t="s">
        <v>7</v>
      </c>
      <c r="F10" s="403"/>
      <c r="G10" s="403"/>
      <c r="H10" s="297"/>
      <c r="I10" s="296" t="s">
        <v>7</v>
      </c>
    </row>
    <row r="11" spans="1:9" ht="12" customHeight="1">
      <c r="A11" s="309" t="s">
        <v>185</v>
      </c>
      <c r="B11" s="222">
        <v>9198</v>
      </c>
      <c r="C11" s="222">
        <v>1731</v>
      </c>
      <c r="D11" s="329">
        <f t="shared" ref="D11:D16" si="0">B11+C11</f>
        <v>10929</v>
      </c>
      <c r="E11" s="296">
        <f t="shared" ref="E11:E20" si="1">B11/D11</f>
        <v>0.84161405435080983</v>
      </c>
      <c r="F11" s="222">
        <v>45</v>
      </c>
      <c r="G11" s="222">
        <v>10</v>
      </c>
      <c r="H11" s="297">
        <f t="shared" ref="H11:H27" si="2">G11+F11</f>
        <v>55</v>
      </c>
      <c r="I11" s="296">
        <f t="shared" ref="I11:I24" si="3">F11/H11</f>
        <v>0.81818181818181823</v>
      </c>
    </row>
    <row r="12" spans="1:9" ht="12" customHeight="1">
      <c r="A12" s="309" t="s">
        <v>186</v>
      </c>
      <c r="B12" s="222">
        <v>5973</v>
      </c>
      <c r="C12" s="222">
        <v>567</v>
      </c>
      <c r="D12" s="329">
        <f t="shared" si="0"/>
        <v>6540</v>
      </c>
      <c r="E12" s="296">
        <f t="shared" si="1"/>
        <v>0.91330275229357794</v>
      </c>
      <c r="F12" s="222">
        <v>80</v>
      </c>
      <c r="G12" s="222">
        <v>6</v>
      </c>
      <c r="H12" s="297">
        <f t="shared" si="2"/>
        <v>86</v>
      </c>
      <c r="I12" s="296">
        <f t="shared" si="3"/>
        <v>0.93023255813953487</v>
      </c>
    </row>
    <row r="13" spans="1:9" ht="12" customHeight="1">
      <c r="A13" s="309" t="s">
        <v>187</v>
      </c>
      <c r="B13" s="222">
        <v>10308</v>
      </c>
      <c r="C13" s="222">
        <v>382</v>
      </c>
      <c r="D13" s="329">
        <f t="shared" si="0"/>
        <v>10690</v>
      </c>
      <c r="E13" s="296">
        <f t="shared" si="1"/>
        <v>0.96426566884939191</v>
      </c>
      <c r="F13" s="222">
        <v>575</v>
      </c>
      <c r="G13" s="222">
        <v>44</v>
      </c>
      <c r="H13" s="297">
        <f t="shared" si="2"/>
        <v>619</v>
      </c>
      <c r="I13" s="296">
        <f t="shared" si="3"/>
        <v>0.92891760904684972</v>
      </c>
    </row>
    <row r="14" spans="1:9" ht="12" customHeight="1">
      <c r="A14" s="298" t="s">
        <v>423</v>
      </c>
      <c r="B14" s="222">
        <v>669</v>
      </c>
      <c r="C14" s="222">
        <v>137</v>
      </c>
      <c r="D14" s="329">
        <f t="shared" si="0"/>
        <v>806</v>
      </c>
      <c r="E14" s="296">
        <f t="shared" si="1"/>
        <v>0.83002481389578164</v>
      </c>
      <c r="F14" s="222">
        <v>22</v>
      </c>
      <c r="G14" s="222">
        <v>0</v>
      </c>
      <c r="H14" s="297">
        <f t="shared" si="2"/>
        <v>22</v>
      </c>
      <c r="I14" s="296">
        <f t="shared" si="3"/>
        <v>1</v>
      </c>
    </row>
    <row r="15" spans="1:9" ht="12" customHeight="1">
      <c r="A15" s="298" t="s">
        <v>422</v>
      </c>
      <c r="B15" s="222">
        <v>4</v>
      </c>
      <c r="C15" s="222">
        <v>4</v>
      </c>
      <c r="D15" s="329">
        <f t="shared" si="0"/>
        <v>8</v>
      </c>
      <c r="E15" s="296">
        <f t="shared" si="1"/>
        <v>0.5</v>
      </c>
      <c r="F15" s="222">
        <v>2</v>
      </c>
      <c r="G15" s="222">
        <v>0</v>
      </c>
      <c r="H15" s="297">
        <f t="shared" si="2"/>
        <v>2</v>
      </c>
      <c r="I15" s="300" t="s">
        <v>52</v>
      </c>
    </row>
    <row r="16" spans="1:9" ht="21.75" customHeight="1">
      <c r="A16" s="308" t="s">
        <v>421</v>
      </c>
      <c r="B16" s="307">
        <v>3902</v>
      </c>
      <c r="C16" s="307">
        <v>336</v>
      </c>
      <c r="D16" s="331">
        <f t="shared" si="0"/>
        <v>4238</v>
      </c>
      <c r="E16" s="306">
        <f t="shared" si="1"/>
        <v>0.92071731949032565</v>
      </c>
      <c r="F16" s="307">
        <v>115</v>
      </c>
      <c r="G16" s="307">
        <v>30</v>
      </c>
      <c r="H16" s="331">
        <f t="shared" si="2"/>
        <v>145</v>
      </c>
      <c r="I16" s="306">
        <f t="shared" si="3"/>
        <v>0.7931034482758621</v>
      </c>
    </row>
    <row r="17" spans="1:10" ht="21" customHeight="1">
      <c r="A17" s="305" t="s">
        <v>0</v>
      </c>
      <c r="B17" s="303">
        <f>SUM(B18:B27)</f>
        <v>2976</v>
      </c>
      <c r="C17" s="303">
        <f>SUM(C18:C27)</f>
        <v>247</v>
      </c>
      <c r="D17" s="303">
        <f>SUM(D18:D27)</f>
        <v>3223</v>
      </c>
      <c r="E17" s="301">
        <f t="shared" si="1"/>
        <v>0.92336332609370153</v>
      </c>
      <c r="F17" s="303">
        <f>SUM(F18:F27)</f>
        <v>26</v>
      </c>
      <c r="G17" s="303">
        <f>SUM(G18:G27)</f>
        <v>2</v>
      </c>
      <c r="H17" s="302">
        <f t="shared" si="2"/>
        <v>28</v>
      </c>
      <c r="I17" s="301">
        <f t="shared" si="3"/>
        <v>0.9285714285714286</v>
      </c>
    </row>
    <row r="18" spans="1:10" ht="12" customHeight="1">
      <c r="A18" s="298" t="s">
        <v>420</v>
      </c>
      <c r="B18" s="222">
        <v>2826</v>
      </c>
      <c r="C18" s="222">
        <v>247</v>
      </c>
      <c r="D18" s="297">
        <f t="shared" ref="D18:D27" si="4">B18+C18</f>
        <v>3073</v>
      </c>
      <c r="E18" s="296">
        <f t="shared" si="1"/>
        <v>0.91962251871135703</v>
      </c>
      <c r="F18" s="222">
        <v>6</v>
      </c>
      <c r="G18" s="222">
        <v>2</v>
      </c>
      <c r="H18" s="329">
        <f t="shared" si="2"/>
        <v>8</v>
      </c>
      <c r="I18" s="330">
        <f t="shared" si="3"/>
        <v>0.75</v>
      </c>
    </row>
    <row r="19" spans="1:10" ht="12" customHeight="1">
      <c r="A19" s="298" t="s">
        <v>419</v>
      </c>
      <c r="B19" s="222">
        <v>117</v>
      </c>
      <c r="C19" s="222">
        <v>0</v>
      </c>
      <c r="D19" s="297">
        <f t="shared" si="4"/>
        <v>117</v>
      </c>
      <c r="E19" s="296">
        <f t="shared" si="1"/>
        <v>1</v>
      </c>
      <c r="F19" s="222">
        <v>0</v>
      </c>
      <c r="G19" s="222">
        <v>0</v>
      </c>
      <c r="H19" s="329">
        <f t="shared" si="2"/>
        <v>0</v>
      </c>
      <c r="I19" s="300" t="s">
        <v>52</v>
      </c>
    </row>
    <row r="20" spans="1:10" ht="12" customHeight="1">
      <c r="A20" s="298" t="s">
        <v>418</v>
      </c>
      <c r="B20" s="222">
        <v>3</v>
      </c>
      <c r="C20" s="222">
        <v>0</v>
      </c>
      <c r="D20" s="297">
        <f t="shared" si="4"/>
        <v>3</v>
      </c>
      <c r="E20" s="296">
        <f t="shared" si="1"/>
        <v>1</v>
      </c>
      <c r="F20" s="222">
        <v>13</v>
      </c>
      <c r="G20" s="222">
        <v>0</v>
      </c>
      <c r="H20" s="329">
        <f t="shared" si="2"/>
        <v>13</v>
      </c>
      <c r="I20" s="330">
        <f t="shared" si="3"/>
        <v>1</v>
      </c>
    </row>
    <row r="21" spans="1:10" ht="12" customHeight="1">
      <c r="A21" s="298" t="s">
        <v>417</v>
      </c>
      <c r="B21" s="222">
        <v>0</v>
      </c>
      <c r="C21" s="222">
        <v>0</v>
      </c>
      <c r="D21" s="297">
        <f t="shared" si="4"/>
        <v>0</v>
      </c>
      <c r="E21" s="300" t="s">
        <v>52</v>
      </c>
      <c r="F21" s="222">
        <v>0</v>
      </c>
      <c r="G21" s="222">
        <v>0</v>
      </c>
      <c r="H21" s="329">
        <f t="shared" si="2"/>
        <v>0</v>
      </c>
      <c r="I21" s="300" t="s">
        <v>52</v>
      </c>
    </row>
    <row r="22" spans="1:10" ht="12" customHeight="1">
      <c r="A22" s="298" t="s">
        <v>416</v>
      </c>
      <c r="B22" s="222">
        <v>23</v>
      </c>
      <c r="C22" s="222">
        <v>0</v>
      </c>
      <c r="D22" s="297">
        <f t="shared" si="4"/>
        <v>23</v>
      </c>
      <c r="E22" s="296">
        <f>B22/D22</f>
        <v>1</v>
      </c>
      <c r="F22" s="222">
        <v>4</v>
      </c>
      <c r="G22" s="222">
        <v>0</v>
      </c>
      <c r="H22" s="329">
        <f t="shared" si="2"/>
        <v>4</v>
      </c>
      <c r="I22" s="330">
        <f t="shared" si="3"/>
        <v>1</v>
      </c>
    </row>
    <row r="23" spans="1:10" ht="12" customHeight="1">
      <c r="A23" s="298" t="s">
        <v>445</v>
      </c>
      <c r="B23" s="222">
        <v>0</v>
      </c>
      <c r="C23" s="222">
        <v>0</v>
      </c>
      <c r="D23" s="297">
        <f t="shared" si="4"/>
        <v>0</v>
      </c>
      <c r="E23" s="300" t="s">
        <v>52</v>
      </c>
      <c r="F23" s="222">
        <v>0</v>
      </c>
      <c r="G23" s="222">
        <v>0</v>
      </c>
      <c r="H23" s="329">
        <f t="shared" si="2"/>
        <v>0</v>
      </c>
      <c r="I23" s="300" t="s">
        <v>52</v>
      </c>
    </row>
    <row r="24" spans="1:10" ht="12" customHeight="1">
      <c r="A24" s="298" t="s">
        <v>415</v>
      </c>
      <c r="B24" s="222">
        <v>0</v>
      </c>
      <c r="C24" s="222">
        <v>0</v>
      </c>
      <c r="D24" s="297">
        <f t="shared" si="4"/>
        <v>0</v>
      </c>
      <c r="E24" s="300" t="s">
        <v>52</v>
      </c>
      <c r="F24" s="222">
        <v>1</v>
      </c>
      <c r="G24" s="222">
        <v>0</v>
      </c>
      <c r="H24" s="329">
        <f t="shared" si="2"/>
        <v>1</v>
      </c>
      <c r="I24" s="330">
        <f t="shared" si="3"/>
        <v>1</v>
      </c>
    </row>
    <row r="25" spans="1:10" ht="12" customHeight="1">
      <c r="A25" s="298" t="s">
        <v>96</v>
      </c>
      <c r="B25" s="222">
        <v>3</v>
      </c>
      <c r="C25" s="222">
        <v>0</v>
      </c>
      <c r="D25" s="297">
        <f t="shared" si="4"/>
        <v>3</v>
      </c>
      <c r="E25" s="296">
        <f>B25/D25</f>
        <v>1</v>
      </c>
      <c r="F25" s="222">
        <v>0</v>
      </c>
      <c r="G25" s="222">
        <v>0</v>
      </c>
      <c r="H25" s="329">
        <f t="shared" si="2"/>
        <v>0</v>
      </c>
      <c r="I25" s="300" t="s">
        <v>52</v>
      </c>
    </row>
    <row r="26" spans="1:10" s="423" customFormat="1" ht="15" customHeight="1">
      <c r="A26" s="433" t="s">
        <v>179</v>
      </c>
      <c r="B26" s="430">
        <v>0</v>
      </c>
      <c r="C26" s="430">
        <v>0</v>
      </c>
      <c r="D26" s="431">
        <f t="shared" si="4"/>
        <v>0</v>
      </c>
      <c r="E26" s="432" t="s">
        <v>52</v>
      </c>
      <c r="F26" s="430">
        <v>0</v>
      </c>
      <c r="G26" s="430">
        <v>0</v>
      </c>
      <c r="H26" s="462">
        <f t="shared" si="2"/>
        <v>0</v>
      </c>
      <c r="I26" s="432" t="s">
        <v>52</v>
      </c>
    </row>
    <row r="27" spans="1:10" s="428" customFormat="1" ht="19.149999999999999" customHeight="1">
      <c r="A27" s="429" t="s">
        <v>176</v>
      </c>
      <c r="B27" s="424">
        <v>4</v>
      </c>
      <c r="C27" s="424">
        <v>0</v>
      </c>
      <c r="D27" s="425">
        <f t="shared" si="4"/>
        <v>4</v>
      </c>
      <c r="E27" s="427">
        <f>B27/D27</f>
        <v>1</v>
      </c>
      <c r="F27" s="424">
        <v>2</v>
      </c>
      <c r="G27" s="424">
        <v>0</v>
      </c>
      <c r="H27" s="460">
        <f t="shared" si="2"/>
        <v>2</v>
      </c>
      <c r="I27" s="427">
        <f>F27/H27</f>
        <v>1</v>
      </c>
      <c r="J27" s="461"/>
    </row>
    <row r="28" spans="1:10">
      <c r="A28" s="295"/>
      <c r="B28" s="293"/>
      <c r="C28" s="293"/>
      <c r="D28" s="293"/>
      <c r="F28" s="293"/>
      <c r="G28" s="293"/>
      <c r="H28" s="327"/>
      <c r="I28" s="326"/>
      <c r="J28" s="295"/>
    </row>
    <row r="29" spans="1:10">
      <c r="A29" s="295" t="s">
        <v>412</v>
      </c>
      <c r="B29" s="293"/>
      <c r="C29" s="293"/>
      <c r="D29" s="293"/>
      <c r="F29" s="293"/>
      <c r="G29" s="293"/>
      <c r="H29" s="293"/>
      <c r="I29" s="326"/>
      <c r="J29" s="295"/>
    </row>
    <row r="30" spans="1:10">
      <c r="A30" s="295" t="s">
        <v>471</v>
      </c>
      <c r="B30" s="295"/>
      <c r="C30" s="295"/>
      <c r="D30" s="295"/>
      <c r="E30" s="325"/>
      <c r="F30" s="295"/>
      <c r="G30" s="295"/>
      <c r="H30" s="295"/>
      <c r="I30" s="325"/>
      <c r="J30" s="295"/>
    </row>
    <row r="31" spans="1:10">
      <c r="A31" s="295" t="s">
        <v>470</v>
      </c>
      <c r="B31" s="295"/>
      <c r="C31" s="295"/>
      <c r="D31" s="295"/>
      <c r="E31" s="325"/>
      <c r="F31" s="295"/>
      <c r="G31" s="295"/>
      <c r="H31" s="295"/>
      <c r="I31" s="325"/>
      <c r="J31" s="295"/>
    </row>
    <row r="32" spans="1:10">
      <c r="A32" s="295" t="s">
        <v>469</v>
      </c>
      <c r="B32" s="295"/>
      <c r="C32" s="295"/>
      <c r="D32" s="295"/>
      <c r="E32" s="325"/>
      <c r="F32" s="295"/>
      <c r="G32" s="295"/>
      <c r="H32" s="295"/>
      <c r="I32" s="325"/>
      <c r="J32" s="295"/>
    </row>
    <row r="33" spans="1:10">
      <c r="A33" s="295" t="s">
        <v>468</v>
      </c>
      <c r="B33" s="295"/>
      <c r="C33" s="295"/>
      <c r="D33" s="295"/>
      <c r="E33" s="325"/>
      <c r="F33" s="295"/>
      <c r="G33" s="295"/>
      <c r="H33" s="295"/>
      <c r="I33" s="325"/>
      <c r="J33" s="295"/>
    </row>
    <row r="34" spans="1:10">
      <c r="A34" s="295" t="s">
        <v>467</v>
      </c>
      <c r="B34" s="295"/>
      <c r="C34" s="295"/>
      <c r="D34" s="295"/>
      <c r="E34" s="325"/>
      <c r="F34" s="295"/>
      <c r="G34" s="295"/>
      <c r="H34" s="295"/>
      <c r="I34" s="325"/>
      <c r="J34" s="295"/>
    </row>
    <row r="35" spans="1:10">
      <c r="A35" s="295" t="s">
        <v>466</v>
      </c>
      <c r="B35" s="295"/>
      <c r="C35" s="295"/>
      <c r="D35" s="295"/>
      <c r="E35" s="325"/>
      <c r="F35" s="295"/>
      <c r="G35" s="295"/>
      <c r="H35" s="295"/>
      <c r="I35" s="325"/>
      <c r="J35" s="295"/>
    </row>
    <row r="36" spans="1:10">
      <c r="A36" s="295" t="s">
        <v>465</v>
      </c>
      <c r="B36" s="295"/>
      <c r="C36" s="295"/>
      <c r="D36" s="295"/>
      <c r="E36" s="325"/>
      <c r="F36" s="295"/>
      <c r="G36" s="295"/>
      <c r="H36" s="295"/>
      <c r="I36" s="325"/>
      <c r="J36" s="295"/>
    </row>
    <row r="37" spans="1:10">
      <c r="A37" s="291" t="s">
        <v>458</v>
      </c>
    </row>
    <row r="39" spans="1:10">
      <c r="B39" s="293"/>
      <c r="C39" s="293"/>
      <c r="F39" s="293"/>
      <c r="G39" s="293"/>
    </row>
  </sheetData>
  <printOptions gridLinesSet="0"/>
  <pageMargins left="0.7" right="0.46" top="0.75" bottom="0.75" header="0.3" footer="0.3"/>
  <pageSetup scale="98" firstPageNumber="29" orientation="portrait" useFirstPageNumber="1" verticalDpi="597" r:id="rId1"/>
  <headerFooter>
    <oddFooter>&amp;C&amp;P of 31</oddFooter>
  </headerFooter>
  <ignoredErrors>
    <ignoredError sqref="B7:H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40"/>
  <sheetViews>
    <sheetView showGridLines="0" workbookViewId="0">
      <selection activeCell="O1" sqref="O1"/>
    </sheetView>
  </sheetViews>
  <sheetFormatPr defaultRowHeight="12.75"/>
  <cols>
    <col min="1" max="1" width="23.6640625" style="338" customWidth="1"/>
    <col min="2" max="10" width="7.6640625" style="338" customWidth="1"/>
    <col min="11" max="11" width="7.83203125" style="338" customWidth="1"/>
    <col min="12" max="12" width="7.83203125" style="338" hidden="1" customWidth="1"/>
    <col min="13" max="13" width="7.6640625" style="338" customWidth="1"/>
    <col min="14" max="20" width="9.33203125" style="339"/>
    <col min="21" max="257" width="9.33203125" style="338"/>
    <col min="258" max="258" width="30.83203125" style="338" customWidth="1"/>
    <col min="259" max="262" width="8.1640625" style="338" customWidth="1"/>
    <col min="263" max="265" width="8.1640625" style="338" bestFit="1" customWidth="1"/>
    <col min="266" max="268" width="8.1640625" style="338" customWidth="1"/>
    <col min="269" max="269" width="7.6640625" style="338" customWidth="1"/>
    <col min="270" max="513" width="9.33203125" style="338"/>
    <col min="514" max="514" width="30.83203125" style="338" customWidth="1"/>
    <col min="515" max="518" width="8.1640625" style="338" customWidth="1"/>
    <col min="519" max="521" width="8.1640625" style="338" bestFit="1" customWidth="1"/>
    <col min="522" max="524" width="8.1640625" style="338" customWidth="1"/>
    <col min="525" max="525" width="7.6640625" style="338" customWidth="1"/>
    <col min="526" max="769" width="9.33203125" style="338"/>
    <col min="770" max="770" width="30.83203125" style="338" customWidth="1"/>
    <col min="771" max="774" width="8.1640625" style="338" customWidth="1"/>
    <col min="775" max="777" width="8.1640625" style="338" bestFit="1" customWidth="1"/>
    <col min="778" max="780" width="8.1640625" style="338" customWidth="1"/>
    <col min="781" max="781" width="7.6640625" style="338" customWidth="1"/>
    <col min="782" max="1025" width="9.33203125" style="338"/>
    <col min="1026" max="1026" width="30.83203125" style="338" customWidth="1"/>
    <col min="1027" max="1030" width="8.1640625" style="338" customWidth="1"/>
    <col min="1031" max="1033" width="8.1640625" style="338" bestFit="1" customWidth="1"/>
    <col min="1034" max="1036" width="8.1640625" style="338" customWidth="1"/>
    <col min="1037" max="1037" width="7.6640625" style="338" customWidth="1"/>
    <col min="1038" max="1281" width="9.33203125" style="338"/>
    <col min="1282" max="1282" width="30.83203125" style="338" customWidth="1"/>
    <col min="1283" max="1286" width="8.1640625" style="338" customWidth="1"/>
    <col min="1287" max="1289" width="8.1640625" style="338" bestFit="1" customWidth="1"/>
    <col min="1290" max="1292" width="8.1640625" style="338" customWidth="1"/>
    <col min="1293" max="1293" width="7.6640625" style="338" customWidth="1"/>
    <col min="1294" max="1537" width="9.33203125" style="338"/>
    <col min="1538" max="1538" width="30.83203125" style="338" customWidth="1"/>
    <col min="1539" max="1542" width="8.1640625" style="338" customWidth="1"/>
    <col min="1543" max="1545" width="8.1640625" style="338" bestFit="1" customWidth="1"/>
    <col min="1546" max="1548" width="8.1640625" style="338" customWidth="1"/>
    <col min="1549" max="1549" width="7.6640625" style="338" customWidth="1"/>
    <col min="1550" max="1793" width="9.33203125" style="338"/>
    <col min="1794" max="1794" width="30.83203125" style="338" customWidth="1"/>
    <col min="1795" max="1798" width="8.1640625" style="338" customWidth="1"/>
    <col min="1799" max="1801" width="8.1640625" style="338" bestFit="1" customWidth="1"/>
    <col min="1802" max="1804" width="8.1640625" style="338" customWidth="1"/>
    <col min="1805" max="1805" width="7.6640625" style="338" customWidth="1"/>
    <col min="1806" max="2049" width="9.33203125" style="338"/>
    <col min="2050" max="2050" width="30.83203125" style="338" customWidth="1"/>
    <col min="2051" max="2054" width="8.1640625" style="338" customWidth="1"/>
    <col min="2055" max="2057" width="8.1640625" style="338" bestFit="1" customWidth="1"/>
    <col min="2058" max="2060" width="8.1640625" style="338" customWidth="1"/>
    <col min="2061" max="2061" width="7.6640625" style="338" customWidth="1"/>
    <col min="2062" max="2305" width="9.33203125" style="338"/>
    <col min="2306" max="2306" width="30.83203125" style="338" customWidth="1"/>
    <col min="2307" max="2310" width="8.1640625" style="338" customWidth="1"/>
    <col min="2311" max="2313" width="8.1640625" style="338" bestFit="1" customWidth="1"/>
    <col min="2314" max="2316" width="8.1640625" style="338" customWidth="1"/>
    <col min="2317" max="2317" width="7.6640625" style="338" customWidth="1"/>
    <col min="2318" max="2561" width="9.33203125" style="338"/>
    <col min="2562" max="2562" width="30.83203125" style="338" customWidth="1"/>
    <col min="2563" max="2566" width="8.1640625" style="338" customWidth="1"/>
    <col min="2567" max="2569" width="8.1640625" style="338" bestFit="1" customWidth="1"/>
    <col min="2570" max="2572" width="8.1640625" style="338" customWidth="1"/>
    <col min="2573" max="2573" width="7.6640625" style="338" customWidth="1"/>
    <col min="2574" max="2817" width="9.33203125" style="338"/>
    <col min="2818" max="2818" width="30.83203125" style="338" customWidth="1"/>
    <col min="2819" max="2822" width="8.1640625" style="338" customWidth="1"/>
    <col min="2823" max="2825" width="8.1640625" style="338" bestFit="1" customWidth="1"/>
    <col min="2826" max="2828" width="8.1640625" style="338" customWidth="1"/>
    <col min="2829" max="2829" width="7.6640625" style="338" customWidth="1"/>
    <col min="2830" max="3073" width="9.33203125" style="338"/>
    <col min="3074" max="3074" width="30.83203125" style="338" customWidth="1"/>
    <col min="3075" max="3078" width="8.1640625" style="338" customWidth="1"/>
    <col min="3079" max="3081" width="8.1640625" style="338" bestFit="1" customWidth="1"/>
    <col min="3082" max="3084" width="8.1640625" style="338" customWidth="1"/>
    <col min="3085" max="3085" width="7.6640625" style="338" customWidth="1"/>
    <col min="3086" max="3329" width="9.33203125" style="338"/>
    <col min="3330" max="3330" width="30.83203125" style="338" customWidth="1"/>
    <col min="3331" max="3334" width="8.1640625" style="338" customWidth="1"/>
    <col min="3335" max="3337" width="8.1640625" style="338" bestFit="1" customWidth="1"/>
    <col min="3338" max="3340" width="8.1640625" style="338" customWidth="1"/>
    <col min="3341" max="3341" width="7.6640625" style="338" customWidth="1"/>
    <col min="3342" max="3585" width="9.33203125" style="338"/>
    <col min="3586" max="3586" width="30.83203125" style="338" customWidth="1"/>
    <col min="3587" max="3590" width="8.1640625" style="338" customWidth="1"/>
    <col min="3591" max="3593" width="8.1640625" style="338" bestFit="1" customWidth="1"/>
    <col min="3594" max="3596" width="8.1640625" style="338" customWidth="1"/>
    <col min="3597" max="3597" width="7.6640625" style="338" customWidth="1"/>
    <col min="3598" max="3841" width="9.33203125" style="338"/>
    <col min="3842" max="3842" width="30.83203125" style="338" customWidth="1"/>
    <col min="3843" max="3846" width="8.1640625" style="338" customWidth="1"/>
    <col min="3847" max="3849" width="8.1640625" style="338" bestFit="1" customWidth="1"/>
    <col min="3850" max="3852" width="8.1640625" style="338" customWidth="1"/>
    <col min="3853" max="3853" width="7.6640625" style="338" customWidth="1"/>
    <col min="3854" max="4097" width="9.33203125" style="338"/>
    <col min="4098" max="4098" width="30.83203125" style="338" customWidth="1"/>
    <col min="4099" max="4102" width="8.1640625" style="338" customWidth="1"/>
    <col min="4103" max="4105" width="8.1640625" style="338" bestFit="1" customWidth="1"/>
    <col min="4106" max="4108" width="8.1640625" style="338" customWidth="1"/>
    <col min="4109" max="4109" width="7.6640625" style="338" customWidth="1"/>
    <col min="4110" max="4353" width="9.33203125" style="338"/>
    <col min="4354" max="4354" width="30.83203125" style="338" customWidth="1"/>
    <col min="4355" max="4358" width="8.1640625" style="338" customWidth="1"/>
    <col min="4359" max="4361" width="8.1640625" style="338" bestFit="1" customWidth="1"/>
    <col min="4362" max="4364" width="8.1640625" style="338" customWidth="1"/>
    <col min="4365" max="4365" width="7.6640625" style="338" customWidth="1"/>
    <col min="4366" max="4609" width="9.33203125" style="338"/>
    <col min="4610" max="4610" width="30.83203125" style="338" customWidth="1"/>
    <col min="4611" max="4614" width="8.1640625" style="338" customWidth="1"/>
    <col min="4615" max="4617" width="8.1640625" style="338" bestFit="1" customWidth="1"/>
    <col min="4618" max="4620" width="8.1640625" style="338" customWidth="1"/>
    <col min="4621" max="4621" width="7.6640625" style="338" customWidth="1"/>
    <col min="4622" max="4865" width="9.33203125" style="338"/>
    <col min="4866" max="4866" width="30.83203125" style="338" customWidth="1"/>
    <col min="4867" max="4870" width="8.1640625" style="338" customWidth="1"/>
    <col min="4871" max="4873" width="8.1640625" style="338" bestFit="1" customWidth="1"/>
    <col min="4874" max="4876" width="8.1640625" style="338" customWidth="1"/>
    <col min="4877" max="4877" width="7.6640625" style="338" customWidth="1"/>
    <col min="4878" max="5121" width="9.33203125" style="338"/>
    <col min="5122" max="5122" width="30.83203125" style="338" customWidth="1"/>
    <col min="5123" max="5126" width="8.1640625" style="338" customWidth="1"/>
    <col min="5127" max="5129" width="8.1640625" style="338" bestFit="1" customWidth="1"/>
    <col min="5130" max="5132" width="8.1640625" style="338" customWidth="1"/>
    <col min="5133" max="5133" width="7.6640625" style="338" customWidth="1"/>
    <col min="5134" max="5377" width="9.33203125" style="338"/>
    <col min="5378" max="5378" width="30.83203125" style="338" customWidth="1"/>
    <col min="5379" max="5382" width="8.1640625" style="338" customWidth="1"/>
    <col min="5383" max="5385" width="8.1640625" style="338" bestFit="1" customWidth="1"/>
    <col min="5386" max="5388" width="8.1640625" style="338" customWidth="1"/>
    <col min="5389" max="5389" width="7.6640625" style="338" customWidth="1"/>
    <col min="5390" max="5633" width="9.33203125" style="338"/>
    <col min="5634" max="5634" width="30.83203125" style="338" customWidth="1"/>
    <col min="5635" max="5638" width="8.1640625" style="338" customWidth="1"/>
    <col min="5639" max="5641" width="8.1640625" style="338" bestFit="1" customWidth="1"/>
    <col min="5642" max="5644" width="8.1640625" style="338" customWidth="1"/>
    <col min="5645" max="5645" width="7.6640625" style="338" customWidth="1"/>
    <col min="5646" max="5889" width="9.33203125" style="338"/>
    <col min="5890" max="5890" width="30.83203125" style="338" customWidth="1"/>
    <col min="5891" max="5894" width="8.1640625" style="338" customWidth="1"/>
    <col min="5895" max="5897" width="8.1640625" style="338" bestFit="1" customWidth="1"/>
    <col min="5898" max="5900" width="8.1640625" style="338" customWidth="1"/>
    <col min="5901" max="5901" width="7.6640625" style="338" customWidth="1"/>
    <col min="5902" max="6145" width="9.33203125" style="338"/>
    <col min="6146" max="6146" width="30.83203125" style="338" customWidth="1"/>
    <col min="6147" max="6150" width="8.1640625" style="338" customWidth="1"/>
    <col min="6151" max="6153" width="8.1640625" style="338" bestFit="1" customWidth="1"/>
    <col min="6154" max="6156" width="8.1640625" style="338" customWidth="1"/>
    <col min="6157" max="6157" width="7.6640625" style="338" customWidth="1"/>
    <col min="6158" max="6401" width="9.33203125" style="338"/>
    <col min="6402" max="6402" width="30.83203125" style="338" customWidth="1"/>
    <col min="6403" max="6406" width="8.1640625" style="338" customWidth="1"/>
    <col min="6407" max="6409" width="8.1640625" style="338" bestFit="1" customWidth="1"/>
    <col min="6410" max="6412" width="8.1640625" style="338" customWidth="1"/>
    <col min="6413" max="6413" width="7.6640625" style="338" customWidth="1"/>
    <col min="6414" max="6657" width="9.33203125" style="338"/>
    <col min="6658" max="6658" width="30.83203125" style="338" customWidth="1"/>
    <col min="6659" max="6662" width="8.1640625" style="338" customWidth="1"/>
    <col min="6663" max="6665" width="8.1640625" style="338" bestFit="1" customWidth="1"/>
    <col min="6666" max="6668" width="8.1640625" style="338" customWidth="1"/>
    <col min="6669" max="6669" width="7.6640625" style="338" customWidth="1"/>
    <col min="6670" max="6913" width="9.33203125" style="338"/>
    <col min="6914" max="6914" width="30.83203125" style="338" customWidth="1"/>
    <col min="6915" max="6918" width="8.1640625" style="338" customWidth="1"/>
    <col min="6919" max="6921" width="8.1640625" style="338" bestFit="1" customWidth="1"/>
    <col min="6922" max="6924" width="8.1640625" style="338" customWidth="1"/>
    <col min="6925" max="6925" width="7.6640625" style="338" customWidth="1"/>
    <col min="6926" max="7169" width="9.33203125" style="338"/>
    <col min="7170" max="7170" width="30.83203125" style="338" customWidth="1"/>
    <col min="7171" max="7174" width="8.1640625" style="338" customWidth="1"/>
    <col min="7175" max="7177" width="8.1640625" style="338" bestFit="1" customWidth="1"/>
    <col min="7178" max="7180" width="8.1640625" style="338" customWidth="1"/>
    <col min="7181" max="7181" width="7.6640625" style="338" customWidth="1"/>
    <col min="7182" max="7425" width="9.33203125" style="338"/>
    <col min="7426" max="7426" width="30.83203125" style="338" customWidth="1"/>
    <col min="7427" max="7430" width="8.1640625" style="338" customWidth="1"/>
    <col min="7431" max="7433" width="8.1640625" style="338" bestFit="1" customWidth="1"/>
    <col min="7434" max="7436" width="8.1640625" style="338" customWidth="1"/>
    <col min="7437" max="7437" width="7.6640625" style="338" customWidth="1"/>
    <col min="7438" max="7681" width="9.33203125" style="338"/>
    <col min="7682" max="7682" width="30.83203125" style="338" customWidth="1"/>
    <col min="7683" max="7686" width="8.1640625" style="338" customWidth="1"/>
    <col min="7687" max="7689" width="8.1640625" style="338" bestFit="1" customWidth="1"/>
    <col min="7690" max="7692" width="8.1640625" style="338" customWidth="1"/>
    <col min="7693" max="7693" width="7.6640625" style="338" customWidth="1"/>
    <col min="7694" max="7937" width="9.33203125" style="338"/>
    <col min="7938" max="7938" width="30.83203125" style="338" customWidth="1"/>
    <col min="7939" max="7942" width="8.1640625" style="338" customWidth="1"/>
    <col min="7943" max="7945" width="8.1640625" style="338" bestFit="1" customWidth="1"/>
    <col min="7946" max="7948" width="8.1640625" style="338" customWidth="1"/>
    <col min="7949" max="7949" width="7.6640625" style="338" customWidth="1"/>
    <col min="7950" max="8193" width="9.33203125" style="338"/>
    <col min="8194" max="8194" width="30.83203125" style="338" customWidth="1"/>
    <col min="8195" max="8198" width="8.1640625" style="338" customWidth="1"/>
    <col min="8199" max="8201" width="8.1640625" style="338" bestFit="1" customWidth="1"/>
    <col min="8202" max="8204" width="8.1640625" style="338" customWidth="1"/>
    <col min="8205" max="8205" width="7.6640625" style="338" customWidth="1"/>
    <col min="8206" max="8449" width="9.33203125" style="338"/>
    <col min="8450" max="8450" width="30.83203125" style="338" customWidth="1"/>
    <col min="8451" max="8454" width="8.1640625" style="338" customWidth="1"/>
    <col min="8455" max="8457" width="8.1640625" style="338" bestFit="1" customWidth="1"/>
    <col min="8458" max="8460" width="8.1640625" style="338" customWidth="1"/>
    <col min="8461" max="8461" width="7.6640625" style="338" customWidth="1"/>
    <col min="8462" max="8705" width="9.33203125" style="338"/>
    <col min="8706" max="8706" width="30.83203125" style="338" customWidth="1"/>
    <col min="8707" max="8710" width="8.1640625" style="338" customWidth="1"/>
    <col min="8711" max="8713" width="8.1640625" style="338" bestFit="1" customWidth="1"/>
    <col min="8714" max="8716" width="8.1640625" style="338" customWidth="1"/>
    <col min="8717" max="8717" width="7.6640625" style="338" customWidth="1"/>
    <col min="8718" max="8961" width="9.33203125" style="338"/>
    <col min="8962" max="8962" width="30.83203125" style="338" customWidth="1"/>
    <col min="8963" max="8966" width="8.1640625" style="338" customWidth="1"/>
    <col min="8967" max="8969" width="8.1640625" style="338" bestFit="1" customWidth="1"/>
    <col min="8970" max="8972" width="8.1640625" style="338" customWidth="1"/>
    <col min="8973" max="8973" width="7.6640625" style="338" customWidth="1"/>
    <col min="8974" max="9217" width="9.33203125" style="338"/>
    <col min="9218" max="9218" width="30.83203125" style="338" customWidth="1"/>
    <col min="9219" max="9222" width="8.1640625" style="338" customWidth="1"/>
    <col min="9223" max="9225" width="8.1640625" style="338" bestFit="1" customWidth="1"/>
    <col min="9226" max="9228" width="8.1640625" style="338" customWidth="1"/>
    <col min="9229" max="9229" width="7.6640625" style="338" customWidth="1"/>
    <col min="9230" max="9473" width="9.33203125" style="338"/>
    <col min="9474" max="9474" width="30.83203125" style="338" customWidth="1"/>
    <col min="9475" max="9478" width="8.1640625" style="338" customWidth="1"/>
    <col min="9479" max="9481" width="8.1640625" style="338" bestFit="1" customWidth="1"/>
    <col min="9482" max="9484" width="8.1640625" style="338" customWidth="1"/>
    <col min="9485" max="9485" width="7.6640625" style="338" customWidth="1"/>
    <col min="9486" max="9729" width="9.33203125" style="338"/>
    <col min="9730" max="9730" width="30.83203125" style="338" customWidth="1"/>
    <col min="9731" max="9734" width="8.1640625" style="338" customWidth="1"/>
    <col min="9735" max="9737" width="8.1640625" style="338" bestFit="1" customWidth="1"/>
    <col min="9738" max="9740" width="8.1640625" style="338" customWidth="1"/>
    <col min="9741" max="9741" width="7.6640625" style="338" customWidth="1"/>
    <col min="9742" max="9985" width="9.33203125" style="338"/>
    <col min="9986" max="9986" width="30.83203125" style="338" customWidth="1"/>
    <col min="9987" max="9990" width="8.1640625" style="338" customWidth="1"/>
    <col min="9991" max="9993" width="8.1640625" style="338" bestFit="1" customWidth="1"/>
    <col min="9994" max="9996" width="8.1640625" style="338" customWidth="1"/>
    <col min="9997" max="9997" width="7.6640625" style="338" customWidth="1"/>
    <col min="9998" max="10241" width="9.33203125" style="338"/>
    <col min="10242" max="10242" width="30.83203125" style="338" customWidth="1"/>
    <col min="10243" max="10246" width="8.1640625" style="338" customWidth="1"/>
    <col min="10247" max="10249" width="8.1640625" style="338" bestFit="1" customWidth="1"/>
    <col min="10250" max="10252" width="8.1640625" style="338" customWidth="1"/>
    <col min="10253" max="10253" width="7.6640625" style="338" customWidth="1"/>
    <col min="10254" max="10497" width="9.33203125" style="338"/>
    <col min="10498" max="10498" width="30.83203125" style="338" customWidth="1"/>
    <col min="10499" max="10502" width="8.1640625" style="338" customWidth="1"/>
    <col min="10503" max="10505" width="8.1640625" style="338" bestFit="1" customWidth="1"/>
    <col min="10506" max="10508" width="8.1640625" style="338" customWidth="1"/>
    <col min="10509" max="10509" width="7.6640625" style="338" customWidth="1"/>
    <col min="10510" max="10753" width="9.33203125" style="338"/>
    <col min="10754" max="10754" width="30.83203125" style="338" customWidth="1"/>
    <col min="10755" max="10758" width="8.1640625" style="338" customWidth="1"/>
    <col min="10759" max="10761" width="8.1640625" style="338" bestFit="1" customWidth="1"/>
    <col min="10762" max="10764" width="8.1640625" style="338" customWidth="1"/>
    <col min="10765" max="10765" width="7.6640625" style="338" customWidth="1"/>
    <col min="10766" max="11009" width="9.33203125" style="338"/>
    <col min="11010" max="11010" width="30.83203125" style="338" customWidth="1"/>
    <col min="11011" max="11014" width="8.1640625" style="338" customWidth="1"/>
    <col min="11015" max="11017" width="8.1640625" style="338" bestFit="1" customWidth="1"/>
    <col min="11018" max="11020" width="8.1640625" style="338" customWidth="1"/>
    <col min="11021" max="11021" width="7.6640625" style="338" customWidth="1"/>
    <col min="11022" max="11265" width="9.33203125" style="338"/>
    <col min="11266" max="11266" width="30.83203125" style="338" customWidth="1"/>
    <col min="11267" max="11270" width="8.1640625" style="338" customWidth="1"/>
    <col min="11271" max="11273" width="8.1640625" style="338" bestFit="1" customWidth="1"/>
    <col min="11274" max="11276" width="8.1640625" style="338" customWidth="1"/>
    <col min="11277" max="11277" width="7.6640625" style="338" customWidth="1"/>
    <col min="11278" max="11521" width="9.33203125" style="338"/>
    <col min="11522" max="11522" width="30.83203125" style="338" customWidth="1"/>
    <col min="11523" max="11526" width="8.1640625" style="338" customWidth="1"/>
    <col min="11527" max="11529" width="8.1640625" style="338" bestFit="1" customWidth="1"/>
    <col min="11530" max="11532" width="8.1640625" style="338" customWidth="1"/>
    <col min="11533" max="11533" width="7.6640625" style="338" customWidth="1"/>
    <col min="11534" max="11777" width="9.33203125" style="338"/>
    <col min="11778" max="11778" width="30.83203125" style="338" customWidth="1"/>
    <col min="11779" max="11782" width="8.1640625" style="338" customWidth="1"/>
    <col min="11783" max="11785" width="8.1640625" style="338" bestFit="1" customWidth="1"/>
    <col min="11786" max="11788" width="8.1640625" style="338" customWidth="1"/>
    <col min="11789" max="11789" width="7.6640625" style="338" customWidth="1"/>
    <col min="11790" max="12033" width="9.33203125" style="338"/>
    <col min="12034" max="12034" width="30.83203125" style="338" customWidth="1"/>
    <col min="12035" max="12038" width="8.1640625" style="338" customWidth="1"/>
    <col min="12039" max="12041" width="8.1640625" style="338" bestFit="1" customWidth="1"/>
    <col min="12042" max="12044" width="8.1640625" style="338" customWidth="1"/>
    <col min="12045" max="12045" width="7.6640625" style="338" customWidth="1"/>
    <col min="12046" max="12289" width="9.33203125" style="338"/>
    <col min="12290" max="12290" width="30.83203125" style="338" customWidth="1"/>
    <col min="12291" max="12294" width="8.1640625" style="338" customWidth="1"/>
    <col min="12295" max="12297" width="8.1640625" style="338" bestFit="1" customWidth="1"/>
    <col min="12298" max="12300" width="8.1640625" style="338" customWidth="1"/>
    <col min="12301" max="12301" width="7.6640625" style="338" customWidth="1"/>
    <col min="12302" max="12545" width="9.33203125" style="338"/>
    <col min="12546" max="12546" width="30.83203125" style="338" customWidth="1"/>
    <col min="12547" max="12550" width="8.1640625" style="338" customWidth="1"/>
    <col min="12551" max="12553" width="8.1640625" style="338" bestFit="1" customWidth="1"/>
    <col min="12554" max="12556" width="8.1640625" style="338" customWidth="1"/>
    <col min="12557" max="12557" width="7.6640625" style="338" customWidth="1"/>
    <col min="12558" max="12801" width="9.33203125" style="338"/>
    <col min="12802" max="12802" width="30.83203125" style="338" customWidth="1"/>
    <col min="12803" max="12806" width="8.1640625" style="338" customWidth="1"/>
    <col min="12807" max="12809" width="8.1640625" style="338" bestFit="1" customWidth="1"/>
    <col min="12810" max="12812" width="8.1640625" style="338" customWidth="1"/>
    <col min="12813" max="12813" width="7.6640625" style="338" customWidth="1"/>
    <col min="12814" max="13057" width="9.33203125" style="338"/>
    <col min="13058" max="13058" width="30.83203125" style="338" customWidth="1"/>
    <col min="13059" max="13062" width="8.1640625" style="338" customWidth="1"/>
    <col min="13063" max="13065" width="8.1640625" style="338" bestFit="1" customWidth="1"/>
    <col min="13066" max="13068" width="8.1640625" style="338" customWidth="1"/>
    <col min="13069" max="13069" width="7.6640625" style="338" customWidth="1"/>
    <col min="13070" max="13313" width="9.33203125" style="338"/>
    <col min="13314" max="13314" width="30.83203125" style="338" customWidth="1"/>
    <col min="13315" max="13318" width="8.1640625" style="338" customWidth="1"/>
    <col min="13319" max="13321" width="8.1640625" style="338" bestFit="1" customWidth="1"/>
    <col min="13322" max="13324" width="8.1640625" style="338" customWidth="1"/>
    <col min="13325" max="13325" width="7.6640625" style="338" customWidth="1"/>
    <col min="13326" max="13569" width="9.33203125" style="338"/>
    <col min="13570" max="13570" width="30.83203125" style="338" customWidth="1"/>
    <col min="13571" max="13574" width="8.1640625" style="338" customWidth="1"/>
    <col min="13575" max="13577" width="8.1640625" style="338" bestFit="1" customWidth="1"/>
    <col min="13578" max="13580" width="8.1640625" style="338" customWidth="1"/>
    <col min="13581" max="13581" width="7.6640625" style="338" customWidth="1"/>
    <col min="13582" max="13825" width="9.33203125" style="338"/>
    <col min="13826" max="13826" width="30.83203125" style="338" customWidth="1"/>
    <col min="13827" max="13830" width="8.1640625" style="338" customWidth="1"/>
    <col min="13831" max="13833" width="8.1640625" style="338" bestFit="1" customWidth="1"/>
    <col min="13834" max="13836" width="8.1640625" style="338" customWidth="1"/>
    <col min="13837" max="13837" width="7.6640625" style="338" customWidth="1"/>
    <col min="13838" max="14081" width="9.33203125" style="338"/>
    <col min="14082" max="14082" width="30.83203125" style="338" customWidth="1"/>
    <col min="14083" max="14086" width="8.1640625" style="338" customWidth="1"/>
    <col min="14087" max="14089" width="8.1640625" style="338" bestFit="1" customWidth="1"/>
    <col min="14090" max="14092" width="8.1640625" style="338" customWidth="1"/>
    <col min="14093" max="14093" width="7.6640625" style="338" customWidth="1"/>
    <col min="14094" max="14337" width="9.33203125" style="338"/>
    <col min="14338" max="14338" width="30.83203125" style="338" customWidth="1"/>
    <col min="14339" max="14342" width="8.1640625" style="338" customWidth="1"/>
    <col min="14343" max="14345" width="8.1640625" style="338" bestFit="1" customWidth="1"/>
    <col min="14346" max="14348" width="8.1640625" style="338" customWidth="1"/>
    <col min="14349" max="14349" width="7.6640625" style="338" customWidth="1"/>
    <col min="14350" max="14593" width="9.33203125" style="338"/>
    <col min="14594" max="14594" width="30.83203125" style="338" customWidth="1"/>
    <col min="14595" max="14598" width="8.1640625" style="338" customWidth="1"/>
    <col min="14599" max="14601" width="8.1640625" style="338" bestFit="1" customWidth="1"/>
    <col min="14602" max="14604" width="8.1640625" style="338" customWidth="1"/>
    <col min="14605" max="14605" width="7.6640625" style="338" customWidth="1"/>
    <col min="14606" max="14849" width="9.33203125" style="338"/>
    <col min="14850" max="14850" width="30.83203125" style="338" customWidth="1"/>
    <col min="14851" max="14854" width="8.1640625" style="338" customWidth="1"/>
    <col min="14855" max="14857" width="8.1640625" style="338" bestFit="1" customWidth="1"/>
    <col min="14858" max="14860" width="8.1640625" style="338" customWidth="1"/>
    <col min="14861" max="14861" width="7.6640625" style="338" customWidth="1"/>
    <col min="14862" max="15105" width="9.33203125" style="338"/>
    <col min="15106" max="15106" width="30.83203125" style="338" customWidth="1"/>
    <col min="15107" max="15110" width="8.1640625" style="338" customWidth="1"/>
    <col min="15111" max="15113" width="8.1640625" style="338" bestFit="1" customWidth="1"/>
    <col min="15114" max="15116" width="8.1640625" style="338" customWidth="1"/>
    <col min="15117" max="15117" width="7.6640625" style="338" customWidth="1"/>
    <col min="15118" max="15361" width="9.33203125" style="338"/>
    <col min="15362" max="15362" width="30.83203125" style="338" customWidth="1"/>
    <col min="15363" max="15366" width="8.1640625" style="338" customWidth="1"/>
    <col min="15367" max="15369" width="8.1640625" style="338" bestFit="1" customWidth="1"/>
    <col min="15370" max="15372" width="8.1640625" style="338" customWidth="1"/>
    <col min="15373" max="15373" width="7.6640625" style="338" customWidth="1"/>
    <col min="15374" max="15617" width="9.33203125" style="338"/>
    <col min="15618" max="15618" width="30.83203125" style="338" customWidth="1"/>
    <col min="15619" max="15622" width="8.1640625" style="338" customWidth="1"/>
    <col min="15623" max="15625" width="8.1640625" style="338" bestFit="1" customWidth="1"/>
    <col min="15626" max="15628" width="8.1640625" style="338" customWidth="1"/>
    <col min="15629" max="15629" width="7.6640625" style="338" customWidth="1"/>
    <col min="15630" max="15873" width="9.33203125" style="338"/>
    <col min="15874" max="15874" width="30.83203125" style="338" customWidth="1"/>
    <col min="15875" max="15878" width="8.1640625" style="338" customWidth="1"/>
    <col min="15879" max="15881" width="8.1640625" style="338" bestFit="1" customWidth="1"/>
    <col min="15882" max="15884" width="8.1640625" style="338" customWidth="1"/>
    <col min="15885" max="15885" width="7.6640625" style="338" customWidth="1"/>
    <col min="15886" max="16129" width="9.33203125" style="338"/>
    <col min="16130" max="16130" width="30.83203125" style="338" customWidth="1"/>
    <col min="16131" max="16134" width="8.1640625" style="338" customWidth="1"/>
    <col min="16135" max="16137" width="8.1640625" style="338" bestFit="1" customWidth="1"/>
    <col min="16138" max="16140" width="8.1640625" style="338" customWidth="1"/>
    <col min="16141" max="16141" width="7.6640625" style="338" customWidth="1"/>
    <col min="16142" max="16384" width="9.33203125" style="338"/>
  </cols>
  <sheetData>
    <row r="1" spans="1:20" ht="11.1" customHeight="1">
      <c r="A1" s="359" t="s">
        <v>476</v>
      </c>
      <c r="B1" s="359"/>
      <c r="C1" s="359"/>
      <c r="D1" s="359"/>
      <c r="E1" s="359"/>
      <c r="F1" s="359"/>
      <c r="G1" s="358"/>
      <c r="H1" s="358"/>
      <c r="I1" s="358"/>
      <c r="J1" s="357"/>
      <c r="K1" s="357"/>
      <c r="L1" s="357"/>
      <c r="M1" s="357"/>
    </row>
    <row r="2" spans="1:20" ht="13.5" customHeight="1">
      <c r="A2" s="359" t="s">
        <v>475</v>
      </c>
      <c r="B2" s="359"/>
      <c r="C2" s="359"/>
      <c r="D2" s="359"/>
      <c r="E2" s="359"/>
      <c r="F2" s="359"/>
      <c r="G2" s="358"/>
      <c r="H2" s="358"/>
      <c r="I2" s="358"/>
      <c r="J2" s="357"/>
      <c r="K2" s="357"/>
      <c r="L2" s="357"/>
      <c r="M2" s="357"/>
    </row>
    <row r="3" spans="1:20" ht="12" customHeight="1">
      <c r="A3" s="359" t="s">
        <v>550</v>
      </c>
      <c r="B3" s="359"/>
      <c r="C3" s="359"/>
      <c r="D3" s="359"/>
      <c r="E3" s="359"/>
      <c r="F3" s="359"/>
      <c r="G3" s="358"/>
      <c r="H3" s="358"/>
      <c r="I3" s="358"/>
      <c r="J3" s="357"/>
      <c r="K3" s="357"/>
      <c r="L3" s="357"/>
      <c r="M3" s="357"/>
    </row>
    <row r="4" spans="1:20">
      <c r="G4" s="356"/>
      <c r="H4" s="356"/>
      <c r="J4" s="356"/>
      <c r="K4" s="356"/>
      <c r="L4" s="356"/>
      <c r="M4" s="356"/>
    </row>
    <row r="5" spans="1:20" s="353" customFormat="1" ht="16.5" customHeight="1">
      <c r="A5" s="355" t="s">
        <v>474</v>
      </c>
      <c r="B5" s="355">
        <v>2011</v>
      </c>
      <c r="C5" s="355">
        <v>2010</v>
      </c>
      <c r="D5" s="355">
        <v>2009</v>
      </c>
      <c r="E5" s="355">
        <v>2008</v>
      </c>
      <c r="F5" s="355">
        <v>2007</v>
      </c>
      <c r="G5" s="355">
        <v>2006</v>
      </c>
      <c r="H5" s="355">
        <v>2005</v>
      </c>
      <c r="I5" s="355">
        <v>2004</v>
      </c>
      <c r="J5" s="355">
        <v>2003</v>
      </c>
      <c r="K5" s="355">
        <v>2002</v>
      </c>
      <c r="L5" s="355">
        <v>2001</v>
      </c>
      <c r="M5" s="354"/>
      <c r="N5" s="339"/>
      <c r="O5" s="339"/>
      <c r="P5" s="339"/>
      <c r="Q5" s="339"/>
      <c r="R5" s="339"/>
      <c r="S5" s="339"/>
      <c r="T5" s="339"/>
    </row>
    <row r="6" spans="1:20">
      <c r="A6" s="352" t="s">
        <v>19</v>
      </c>
      <c r="B6" s="351">
        <f t="shared" ref="B6:L6" si="0">(B8+B9+B11)</f>
        <v>18677</v>
      </c>
      <c r="C6" s="351">
        <f t="shared" si="0"/>
        <v>17603</v>
      </c>
      <c r="D6" s="351">
        <f t="shared" si="0"/>
        <v>25337</v>
      </c>
      <c r="E6" s="351">
        <f t="shared" si="0"/>
        <v>23686</v>
      </c>
      <c r="F6" s="351">
        <f t="shared" si="0"/>
        <v>22342</v>
      </c>
      <c r="G6" s="351">
        <f t="shared" si="0"/>
        <v>20491</v>
      </c>
      <c r="H6" s="351">
        <f t="shared" si="0"/>
        <v>20466</v>
      </c>
      <c r="I6" s="351">
        <f t="shared" si="0"/>
        <v>22057</v>
      </c>
      <c r="J6" s="351">
        <f t="shared" si="0"/>
        <v>21851</v>
      </c>
      <c r="K6" s="351">
        <f t="shared" si="0"/>
        <v>27746</v>
      </c>
      <c r="L6" s="351">
        <f t="shared" si="0"/>
        <v>25436</v>
      </c>
      <c r="M6" s="350"/>
    </row>
    <row r="7" spans="1:20">
      <c r="A7" s="346" t="s">
        <v>58</v>
      </c>
      <c r="B7" s="302"/>
      <c r="C7" s="302"/>
      <c r="D7" s="302"/>
      <c r="E7" s="302"/>
      <c r="F7" s="349"/>
      <c r="G7" s="349"/>
      <c r="H7" s="349"/>
      <c r="I7" s="349"/>
      <c r="J7" s="349"/>
      <c r="K7" s="349"/>
      <c r="L7" s="349"/>
      <c r="M7" s="348"/>
    </row>
    <row r="8" spans="1:20">
      <c r="A8" s="347" t="s">
        <v>207</v>
      </c>
      <c r="B8" s="222">
        <v>7837</v>
      </c>
      <c r="C8" s="222">
        <v>7607</v>
      </c>
      <c r="D8" s="329">
        <v>11283</v>
      </c>
      <c r="E8" s="329">
        <v>10703</v>
      </c>
      <c r="F8" s="329">
        <v>10293</v>
      </c>
      <c r="G8" s="329">
        <v>9490</v>
      </c>
      <c r="H8" s="329">
        <v>9452</v>
      </c>
      <c r="I8" s="329">
        <v>10486</v>
      </c>
      <c r="J8" s="329">
        <v>10858</v>
      </c>
      <c r="K8" s="329">
        <v>13891</v>
      </c>
      <c r="L8" s="329">
        <v>12547</v>
      </c>
      <c r="M8" s="340"/>
    </row>
    <row r="9" spans="1:20">
      <c r="A9" s="347" t="s">
        <v>247</v>
      </c>
      <c r="B9" s="345">
        <v>8865</v>
      </c>
      <c r="C9" s="329">
        <v>8391</v>
      </c>
      <c r="D9" s="329">
        <v>11753</v>
      </c>
      <c r="E9" s="329">
        <v>10916</v>
      </c>
      <c r="F9" s="329">
        <v>9735</v>
      </c>
      <c r="G9" s="329">
        <v>8999</v>
      </c>
      <c r="H9" s="329">
        <v>9168</v>
      </c>
      <c r="I9" s="329">
        <v>10144</v>
      </c>
      <c r="J9" s="329">
        <v>9979</v>
      </c>
      <c r="K9" s="329">
        <v>12779</v>
      </c>
      <c r="L9" s="329">
        <v>12077</v>
      </c>
      <c r="M9" s="340"/>
    </row>
    <row r="10" spans="1:20">
      <c r="A10" s="346"/>
      <c r="B10" s="345"/>
      <c r="C10" s="329"/>
      <c r="D10" s="329"/>
      <c r="E10" s="329"/>
      <c r="F10" s="344"/>
      <c r="G10" s="344"/>
      <c r="H10" s="344"/>
      <c r="I10" s="344"/>
      <c r="J10" s="344"/>
      <c r="K10" s="344"/>
      <c r="L10" s="343"/>
      <c r="M10" s="343"/>
    </row>
    <row r="11" spans="1:20">
      <c r="A11" s="342" t="s">
        <v>423</v>
      </c>
      <c r="B11" s="341">
        <v>1975</v>
      </c>
      <c r="C11" s="328">
        <v>1605</v>
      </c>
      <c r="D11" s="328">
        <v>2301</v>
      </c>
      <c r="E11" s="328">
        <v>2067</v>
      </c>
      <c r="F11" s="328">
        <v>2314</v>
      </c>
      <c r="G11" s="328">
        <v>2002</v>
      </c>
      <c r="H11" s="328">
        <v>1846</v>
      </c>
      <c r="I11" s="328">
        <v>1427</v>
      </c>
      <c r="J11" s="328">
        <v>1014</v>
      </c>
      <c r="K11" s="328">
        <v>1076</v>
      </c>
      <c r="L11" s="328">
        <v>812</v>
      </c>
      <c r="M11" s="340"/>
    </row>
    <row r="13" spans="1:20">
      <c r="G13" s="339"/>
      <c r="H13" s="339"/>
      <c r="M13" s="339"/>
    </row>
    <row r="14" spans="1:20">
      <c r="G14" s="339"/>
      <c r="H14" s="339"/>
      <c r="M14" s="339"/>
    </row>
    <row r="15" spans="1:20">
      <c r="G15" s="339"/>
      <c r="H15" s="339"/>
      <c r="M15" s="339"/>
    </row>
    <row r="16" spans="1:20">
      <c r="G16" s="339"/>
      <c r="H16" s="339"/>
      <c r="M16" s="339"/>
    </row>
    <row r="17" spans="7:13">
      <c r="G17" s="339"/>
      <c r="H17" s="339"/>
      <c r="M17" s="339"/>
    </row>
    <row r="18" spans="7:13">
      <c r="G18" s="339"/>
      <c r="H18" s="339"/>
      <c r="M18" s="339"/>
    </row>
    <row r="19" spans="7:13">
      <c r="G19" s="339"/>
      <c r="H19" s="339"/>
      <c r="M19" s="339"/>
    </row>
    <row r="20" spans="7:13">
      <c r="G20" s="339"/>
      <c r="H20" s="339"/>
      <c r="M20" s="339"/>
    </row>
    <row r="21" spans="7:13">
      <c r="G21" s="339"/>
      <c r="H21" s="339"/>
      <c r="M21" s="339"/>
    </row>
    <row r="22" spans="7:13">
      <c r="G22" s="339"/>
      <c r="H22" s="339"/>
      <c r="M22" s="339"/>
    </row>
    <row r="23" spans="7:13">
      <c r="G23" s="339"/>
      <c r="H23" s="339"/>
      <c r="M23" s="339"/>
    </row>
    <row r="24" spans="7:13">
      <c r="G24" s="339"/>
      <c r="H24" s="339"/>
      <c r="M24" s="339"/>
    </row>
    <row r="25" spans="7:13">
      <c r="G25" s="339"/>
      <c r="H25" s="339"/>
      <c r="M25" s="339"/>
    </row>
    <row r="26" spans="7:13">
      <c r="G26" s="339"/>
      <c r="H26" s="339"/>
      <c r="M26" s="339"/>
    </row>
    <row r="27" spans="7:13">
      <c r="G27" s="339"/>
      <c r="H27" s="339"/>
      <c r="M27" s="339"/>
    </row>
    <row r="28" spans="7:13">
      <c r="G28" s="339"/>
      <c r="H28" s="339"/>
      <c r="M28" s="339"/>
    </row>
    <row r="29" spans="7:13">
      <c r="G29" s="339"/>
      <c r="H29" s="339"/>
      <c r="M29" s="339"/>
    </row>
    <row r="30" spans="7:13">
      <c r="G30" s="339"/>
      <c r="H30" s="339"/>
      <c r="M30" s="339"/>
    </row>
    <row r="31" spans="7:13">
      <c r="G31" s="339"/>
      <c r="H31" s="339"/>
      <c r="M31" s="339"/>
    </row>
    <row r="32" spans="7:13">
      <c r="G32" s="339"/>
      <c r="H32" s="339"/>
      <c r="M32" s="339"/>
    </row>
    <row r="33" spans="7:13">
      <c r="G33" s="339"/>
      <c r="H33" s="339"/>
      <c r="M33" s="339"/>
    </row>
    <row r="34" spans="7:13">
      <c r="G34" s="339"/>
      <c r="H34" s="339"/>
      <c r="M34" s="339"/>
    </row>
    <row r="35" spans="7:13">
      <c r="G35" s="339"/>
      <c r="H35" s="339"/>
      <c r="M35" s="339"/>
    </row>
    <row r="36" spans="7:13">
      <c r="G36" s="339"/>
      <c r="H36" s="339"/>
      <c r="M36" s="339"/>
    </row>
    <row r="37" spans="7:13">
      <c r="G37" s="339"/>
      <c r="H37" s="339"/>
      <c r="M37" s="339"/>
    </row>
    <row r="38" spans="7:13">
      <c r="G38" s="339"/>
      <c r="H38" s="339"/>
      <c r="M38" s="339"/>
    </row>
    <row r="39" spans="7:13">
      <c r="G39" s="339"/>
      <c r="H39" s="339"/>
      <c r="M39" s="339"/>
    </row>
    <row r="40" spans="7:13">
      <c r="G40" s="339"/>
      <c r="H40" s="339"/>
      <c r="M40" s="339"/>
    </row>
  </sheetData>
  <pageMargins left="0.63" right="0.46" top="0.75" bottom="0.75" header="0.3" footer="0.3"/>
  <pageSetup firstPageNumber="30" orientation="portrait" useFirstPageNumber="1" verticalDpi="597" r:id="rId1"/>
  <headerFooter>
    <oddFooter>&amp;C&amp;P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50"/>
  <sheetViews>
    <sheetView showGridLines="0" zoomScaleNormal="100" workbookViewId="0">
      <selection activeCell="O1" sqref="O1"/>
    </sheetView>
  </sheetViews>
  <sheetFormatPr defaultColWidth="9.33203125" defaultRowHeight="11.25"/>
  <cols>
    <col min="1" max="1" width="18.6640625" style="360" customWidth="1"/>
    <col min="2" max="11" width="8.33203125" style="360" customWidth="1"/>
    <col min="12" max="12" width="7.83203125" style="360" hidden="1" customWidth="1"/>
    <col min="13" max="16384" width="9.33203125" style="360"/>
  </cols>
  <sheetData>
    <row r="1" spans="1:18">
      <c r="A1" s="384" t="s">
        <v>492</v>
      </c>
      <c r="B1" s="384"/>
      <c r="C1" s="384"/>
      <c r="D1" s="384"/>
      <c r="E1" s="384"/>
      <c r="F1" s="381"/>
      <c r="G1" s="381"/>
      <c r="H1" s="381"/>
      <c r="I1" s="381"/>
      <c r="J1" s="382"/>
      <c r="K1" s="381"/>
      <c r="L1" s="381"/>
    </row>
    <row r="2" spans="1:18" ht="13.5" customHeight="1">
      <c r="A2" s="384" t="s">
        <v>491</v>
      </c>
      <c r="B2" s="384"/>
      <c r="C2" s="384"/>
      <c r="D2" s="384"/>
      <c r="E2" s="384"/>
      <c r="F2" s="381"/>
      <c r="G2" s="381"/>
      <c r="H2" s="381"/>
      <c r="I2" s="381"/>
      <c r="J2" s="382"/>
      <c r="K2" s="381"/>
      <c r="L2" s="381"/>
    </row>
    <row r="3" spans="1:18" ht="12.75" customHeight="1">
      <c r="A3" s="383" t="s">
        <v>552</v>
      </c>
      <c r="B3" s="383"/>
      <c r="C3" s="383"/>
      <c r="D3" s="383"/>
      <c r="E3" s="383"/>
      <c r="F3" s="381"/>
      <c r="G3" s="381"/>
      <c r="H3" s="381"/>
      <c r="I3" s="382"/>
      <c r="J3" s="382"/>
      <c r="K3" s="382"/>
      <c r="L3" s="381"/>
    </row>
    <row r="4" spans="1:18">
      <c r="J4" s="363"/>
      <c r="L4" s="380"/>
    </row>
    <row r="5" spans="1:18" s="377" customFormat="1" ht="16.5" customHeight="1">
      <c r="A5" s="379" t="s">
        <v>490</v>
      </c>
      <c r="B5" s="378">
        <v>2011</v>
      </c>
      <c r="C5" s="378">
        <v>2010</v>
      </c>
      <c r="D5" s="378">
        <v>2009</v>
      </c>
      <c r="E5" s="378">
        <v>2008</v>
      </c>
      <c r="F5" s="378">
        <v>2007</v>
      </c>
      <c r="G5" s="378">
        <v>2006</v>
      </c>
      <c r="H5" s="378">
        <v>2005</v>
      </c>
      <c r="I5" s="378">
        <v>2004</v>
      </c>
      <c r="J5" s="378">
        <v>2003</v>
      </c>
      <c r="K5" s="378">
        <v>2002</v>
      </c>
      <c r="L5" s="378">
        <v>2001</v>
      </c>
    </row>
    <row r="6" spans="1:18" ht="12.75" customHeight="1">
      <c r="A6" s="376" t="s">
        <v>489</v>
      </c>
      <c r="B6" s="375">
        <f t="shared" ref="B6:L6" si="0">SUM(B7:B18)</f>
        <v>55298</v>
      </c>
      <c r="C6" s="375">
        <f t="shared" si="0"/>
        <v>54064</v>
      </c>
      <c r="D6" s="375">
        <f t="shared" si="0"/>
        <v>54876</v>
      </c>
      <c r="E6" s="375">
        <f t="shared" si="0"/>
        <v>61194</v>
      </c>
      <c r="F6" s="375">
        <f t="shared" si="0"/>
        <v>66953</v>
      </c>
      <c r="G6" s="375">
        <f t="shared" si="0"/>
        <v>61448</v>
      </c>
      <c r="H6" s="375">
        <f t="shared" si="0"/>
        <v>53576</v>
      </c>
      <c r="I6" s="375">
        <f t="shared" si="0"/>
        <v>58362</v>
      </c>
      <c r="J6" s="375">
        <f t="shared" si="0"/>
        <v>55446</v>
      </c>
      <c r="K6" s="375">
        <f t="shared" si="0"/>
        <v>65421</v>
      </c>
      <c r="L6" s="375">
        <f t="shared" si="0"/>
        <v>61839</v>
      </c>
    </row>
    <row r="7" spans="1:18" ht="12.75" customHeight="1">
      <c r="A7" s="374" t="s">
        <v>488</v>
      </c>
      <c r="B7" s="372">
        <v>4319</v>
      </c>
      <c r="C7" s="372">
        <v>4232</v>
      </c>
      <c r="D7" s="372">
        <v>4466</v>
      </c>
      <c r="E7" s="372">
        <v>5628</v>
      </c>
      <c r="F7" s="372">
        <v>5343</v>
      </c>
      <c r="G7" s="372">
        <v>4489</v>
      </c>
      <c r="H7" s="372">
        <v>4248</v>
      </c>
      <c r="I7" s="372">
        <v>4747</v>
      </c>
      <c r="J7" s="372">
        <v>5346</v>
      </c>
      <c r="K7" s="372">
        <v>4954</v>
      </c>
      <c r="L7" s="372">
        <v>4883</v>
      </c>
    </row>
    <row r="8" spans="1:18" ht="12.75" customHeight="1">
      <c r="A8" s="374" t="s">
        <v>487</v>
      </c>
      <c r="B8" s="372">
        <v>3841</v>
      </c>
      <c r="C8" s="372">
        <v>3719</v>
      </c>
      <c r="D8" s="372">
        <v>4347</v>
      </c>
      <c r="E8" s="372">
        <v>4752</v>
      </c>
      <c r="F8" s="372">
        <v>4701</v>
      </c>
      <c r="G8" s="372">
        <v>3951</v>
      </c>
      <c r="H8" s="372">
        <v>3824</v>
      </c>
      <c r="I8" s="372">
        <v>4317</v>
      </c>
      <c r="J8" s="372">
        <v>4114</v>
      </c>
      <c r="K8" s="372">
        <v>4602</v>
      </c>
      <c r="L8" s="372">
        <v>4442</v>
      </c>
    </row>
    <row r="9" spans="1:18" ht="12.75" customHeight="1">
      <c r="A9" s="374" t="s">
        <v>486</v>
      </c>
      <c r="B9" s="372">
        <v>4762</v>
      </c>
      <c r="C9" s="372">
        <v>4390</v>
      </c>
      <c r="D9" s="372">
        <v>4414</v>
      </c>
      <c r="E9" s="372">
        <v>4944</v>
      </c>
      <c r="F9" s="372">
        <v>5523</v>
      </c>
      <c r="G9" s="372">
        <v>4605</v>
      </c>
      <c r="H9" s="372">
        <v>4687</v>
      </c>
      <c r="I9" s="372">
        <v>4853</v>
      </c>
      <c r="J9" s="372">
        <v>4306</v>
      </c>
      <c r="K9" s="372">
        <v>4897</v>
      </c>
      <c r="L9" s="372">
        <v>5273</v>
      </c>
    </row>
    <row r="10" spans="1:18" ht="12.75" customHeight="1">
      <c r="A10" s="374" t="s">
        <v>485</v>
      </c>
      <c r="B10" s="372">
        <v>4201</v>
      </c>
      <c r="C10" s="372">
        <v>4432</v>
      </c>
      <c r="D10" s="372">
        <v>4402</v>
      </c>
      <c r="E10" s="372">
        <v>5061</v>
      </c>
      <c r="F10" s="372">
        <v>5162</v>
      </c>
      <c r="G10" s="372">
        <v>4375</v>
      </c>
      <c r="H10" s="372">
        <v>4486</v>
      </c>
      <c r="I10" s="372">
        <v>4616</v>
      </c>
      <c r="J10" s="372">
        <v>4294</v>
      </c>
      <c r="K10" s="372">
        <v>5313</v>
      </c>
      <c r="L10" s="372">
        <v>4584</v>
      </c>
    </row>
    <row r="11" spans="1:18" ht="12.75" customHeight="1">
      <c r="A11" s="374" t="s">
        <v>484</v>
      </c>
      <c r="B11" s="372">
        <v>4590</v>
      </c>
      <c r="C11" s="372">
        <v>4346</v>
      </c>
      <c r="D11" s="372">
        <v>4736</v>
      </c>
      <c r="E11" s="372">
        <v>5363</v>
      </c>
      <c r="F11" s="372">
        <v>6094</v>
      </c>
      <c r="G11" s="372">
        <v>5217</v>
      </c>
      <c r="H11" s="372">
        <v>4706</v>
      </c>
      <c r="I11" s="372">
        <v>4613</v>
      </c>
      <c r="J11" s="372">
        <v>4982</v>
      </c>
      <c r="K11" s="372">
        <v>5196</v>
      </c>
      <c r="L11" s="372">
        <v>5644</v>
      </c>
    </row>
    <row r="12" spans="1:18" ht="12.75" customHeight="1">
      <c r="A12" s="374" t="s">
        <v>483</v>
      </c>
      <c r="B12" s="372">
        <v>5190</v>
      </c>
      <c r="C12" s="372">
        <v>5224</v>
      </c>
      <c r="D12" s="372">
        <v>5231</v>
      </c>
      <c r="E12" s="372">
        <v>5956</v>
      </c>
      <c r="F12" s="372">
        <v>6401</v>
      </c>
      <c r="G12" s="372">
        <v>6050</v>
      </c>
      <c r="H12" s="372">
        <v>5509</v>
      </c>
      <c r="I12" s="372">
        <v>5485</v>
      </c>
      <c r="J12" s="372">
        <v>5531</v>
      </c>
      <c r="K12" s="372">
        <v>6197</v>
      </c>
      <c r="L12" s="372">
        <v>6560</v>
      </c>
    </row>
    <row r="13" spans="1:18" ht="12.75" customHeight="1">
      <c r="A13" s="373" t="s">
        <v>482</v>
      </c>
      <c r="B13" s="372">
        <v>5286</v>
      </c>
      <c r="C13" s="372">
        <v>5130</v>
      </c>
      <c r="D13" s="372">
        <v>5470</v>
      </c>
      <c r="E13" s="372">
        <v>6265</v>
      </c>
      <c r="F13" s="372">
        <v>6525</v>
      </c>
      <c r="G13" s="372">
        <v>5684</v>
      </c>
      <c r="H13" s="372">
        <v>5306</v>
      </c>
      <c r="I13" s="372">
        <v>6130</v>
      </c>
      <c r="J13" s="372">
        <v>6046</v>
      </c>
      <c r="K13" s="372">
        <v>7151</v>
      </c>
      <c r="L13" s="372">
        <v>6560</v>
      </c>
    </row>
    <row r="14" spans="1:18" ht="12.75" customHeight="1">
      <c r="A14" s="373" t="s">
        <v>481</v>
      </c>
      <c r="B14" s="372">
        <v>6506</v>
      </c>
      <c r="C14" s="372">
        <v>5985</v>
      </c>
      <c r="D14" s="372">
        <v>5739</v>
      </c>
      <c r="E14" s="372">
        <v>6127</v>
      </c>
      <c r="F14" s="372">
        <v>7541</v>
      </c>
      <c r="G14" s="372">
        <v>7203</v>
      </c>
      <c r="H14" s="372">
        <v>6284</v>
      </c>
      <c r="I14" s="372">
        <v>6145</v>
      </c>
      <c r="J14" s="372">
        <v>6216</v>
      </c>
      <c r="K14" s="372">
        <v>7278</v>
      </c>
      <c r="L14" s="372">
        <v>7355</v>
      </c>
    </row>
    <row r="15" spans="1:18" ht="12.75" customHeight="1">
      <c r="A15" s="373" t="s">
        <v>480</v>
      </c>
      <c r="B15" s="372">
        <v>4862</v>
      </c>
      <c r="C15" s="372">
        <v>4957</v>
      </c>
      <c r="D15" s="372">
        <v>4807</v>
      </c>
      <c r="E15" s="372">
        <v>5163</v>
      </c>
      <c r="F15" s="372">
        <v>5795</v>
      </c>
      <c r="G15" s="372">
        <v>6064</v>
      </c>
      <c r="H15" s="372">
        <v>4698</v>
      </c>
      <c r="I15" s="372">
        <v>5524</v>
      </c>
      <c r="J15" s="372">
        <v>5592</v>
      </c>
      <c r="K15" s="372">
        <v>6204</v>
      </c>
      <c r="L15" s="372">
        <v>4643</v>
      </c>
      <c r="R15" s="360" t="s">
        <v>161</v>
      </c>
    </row>
    <row r="16" spans="1:18" ht="12.75" customHeight="1">
      <c r="A16" s="373" t="s">
        <v>479</v>
      </c>
      <c r="B16" s="372">
        <v>4238</v>
      </c>
      <c r="C16" s="372">
        <v>4380</v>
      </c>
      <c r="D16" s="372">
        <v>4218</v>
      </c>
      <c r="E16" s="372">
        <v>4977</v>
      </c>
      <c r="F16" s="372">
        <v>5473</v>
      </c>
      <c r="G16" s="372">
        <v>5437</v>
      </c>
      <c r="H16" s="372">
        <v>3985</v>
      </c>
      <c r="I16" s="372">
        <v>4800</v>
      </c>
      <c r="J16" s="372">
        <v>5201</v>
      </c>
      <c r="K16" s="372">
        <v>5621</v>
      </c>
      <c r="L16" s="372">
        <v>5029</v>
      </c>
    </row>
    <row r="17" spans="1:12" ht="12.75" customHeight="1">
      <c r="A17" s="373" t="s">
        <v>478</v>
      </c>
      <c r="B17" s="372">
        <v>3881</v>
      </c>
      <c r="C17" s="372">
        <v>3733</v>
      </c>
      <c r="D17" s="372">
        <v>3423</v>
      </c>
      <c r="E17" s="372">
        <v>3554</v>
      </c>
      <c r="F17" s="372">
        <v>4583</v>
      </c>
      <c r="G17" s="372">
        <v>4468</v>
      </c>
      <c r="H17" s="372">
        <v>3443</v>
      </c>
      <c r="I17" s="372">
        <v>4353</v>
      </c>
      <c r="J17" s="372">
        <v>3818</v>
      </c>
      <c r="K17" s="372">
        <v>4287</v>
      </c>
      <c r="L17" s="372">
        <v>4095</v>
      </c>
    </row>
    <row r="18" spans="1:12" ht="12.75" customHeight="1">
      <c r="A18" s="371" t="s">
        <v>477</v>
      </c>
      <c r="B18" s="369">
        <v>3622</v>
      </c>
      <c r="C18" s="369">
        <v>3536</v>
      </c>
      <c r="D18" s="369">
        <v>3623</v>
      </c>
      <c r="E18" s="369">
        <v>3404</v>
      </c>
      <c r="F18" s="369">
        <v>3812</v>
      </c>
      <c r="G18" s="369">
        <v>3905</v>
      </c>
      <c r="H18" s="369">
        <v>2400</v>
      </c>
      <c r="I18" s="369">
        <f>2734+45</f>
        <v>2779</v>
      </c>
      <c r="J18" s="370" t="s">
        <v>52</v>
      </c>
      <c r="K18" s="369">
        <v>3721</v>
      </c>
      <c r="L18" s="369">
        <v>2771</v>
      </c>
    </row>
    <row r="19" spans="1:12">
      <c r="A19" s="364"/>
      <c r="B19" s="364"/>
      <c r="C19" s="364"/>
      <c r="D19" s="364"/>
      <c r="E19" s="364"/>
      <c r="F19" s="363"/>
      <c r="G19" s="363"/>
      <c r="H19" s="363"/>
      <c r="I19" s="363"/>
      <c r="J19" s="367"/>
      <c r="K19" s="363"/>
      <c r="L19" s="363"/>
    </row>
    <row r="20" spans="1:12">
      <c r="A20" s="368" t="s">
        <v>520</v>
      </c>
      <c r="B20" s="368"/>
      <c r="C20" s="368"/>
      <c r="D20" s="368"/>
      <c r="E20" s="368"/>
      <c r="F20" s="363"/>
      <c r="G20" s="363"/>
      <c r="H20" s="363"/>
      <c r="I20" s="363"/>
      <c r="J20" s="367"/>
      <c r="K20" s="366"/>
      <c r="L20" s="365"/>
    </row>
    <row r="21" spans="1:12">
      <c r="A21" s="364"/>
      <c r="B21" s="364"/>
      <c r="C21" s="364"/>
      <c r="D21" s="364"/>
      <c r="E21" s="364"/>
      <c r="F21" s="364"/>
      <c r="G21" s="364"/>
      <c r="I21" s="362"/>
      <c r="J21" s="363"/>
      <c r="K21" s="362"/>
      <c r="L21" s="362"/>
    </row>
    <row r="23" spans="1:12" ht="12.75">
      <c r="L23" s="361"/>
    </row>
    <row r="24" spans="1:12" ht="12.75">
      <c r="F24" s="361"/>
      <c r="G24" s="361"/>
      <c r="L24" s="361"/>
    </row>
    <row r="25" spans="1:12" ht="12.75">
      <c r="F25" s="361"/>
      <c r="G25" s="361"/>
      <c r="L25" s="361"/>
    </row>
    <row r="26" spans="1:12" ht="12.75">
      <c r="F26" s="361"/>
      <c r="G26" s="361"/>
      <c r="L26" s="361"/>
    </row>
    <row r="27" spans="1:12" ht="12.75">
      <c r="F27" s="361"/>
      <c r="G27" s="361"/>
      <c r="L27" s="361"/>
    </row>
    <row r="28" spans="1:12" ht="12.75">
      <c r="F28" s="361"/>
      <c r="G28" s="361"/>
      <c r="L28" s="361"/>
    </row>
    <row r="29" spans="1:12" ht="12.75">
      <c r="F29" s="361"/>
      <c r="G29" s="361"/>
      <c r="L29" s="361"/>
    </row>
    <row r="30" spans="1:12" ht="12.75">
      <c r="F30" s="361"/>
      <c r="G30" s="361"/>
      <c r="L30" s="361"/>
    </row>
    <row r="31" spans="1:12" ht="12.75">
      <c r="F31" s="361"/>
      <c r="G31" s="361"/>
      <c r="L31" s="361"/>
    </row>
    <row r="32" spans="1:12" ht="12.75">
      <c r="F32" s="361"/>
      <c r="G32" s="361"/>
      <c r="L32" s="361"/>
    </row>
    <row r="33" spans="6:12" ht="12.75">
      <c r="F33" s="361"/>
      <c r="G33" s="361"/>
      <c r="L33" s="361"/>
    </row>
    <row r="34" spans="6:12" ht="12.75">
      <c r="F34" s="361"/>
      <c r="G34" s="361"/>
    </row>
    <row r="35" spans="6:12" ht="12.75">
      <c r="F35" s="361"/>
      <c r="G35" s="361"/>
    </row>
    <row r="36" spans="6:12" ht="12.75">
      <c r="F36" s="361"/>
      <c r="G36" s="361"/>
    </row>
    <row r="37" spans="6:12" ht="12.75">
      <c r="F37" s="361"/>
      <c r="G37" s="361"/>
    </row>
    <row r="38" spans="6:12" ht="12.75">
      <c r="F38" s="361"/>
      <c r="G38" s="361"/>
    </row>
    <row r="39" spans="6:12" ht="12.75">
      <c r="F39" s="361"/>
      <c r="G39" s="361"/>
    </row>
    <row r="40" spans="6:12" ht="12.75">
      <c r="F40" s="361"/>
      <c r="G40" s="361"/>
    </row>
    <row r="41" spans="6:12" ht="12.75">
      <c r="F41" s="361"/>
      <c r="G41" s="361"/>
    </row>
    <row r="42" spans="6:12" ht="12.75">
      <c r="F42" s="361"/>
      <c r="G42" s="361"/>
    </row>
    <row r="43" spans="6:12" ht="12.75">
      <c r="F43" s="361"/>
      <c r="G43" s="361"/>
    </row>
    <row r="44" spans="6:12" ht="12.75">
      <c r="F44" s="361"/>
      <c r="G44" s="361"/>
    </row>
    <row r="45" spans="6:12" ht="12.75">
      <c r="F45" s="361"/>
      <c r="G45" s="361"/>
    </row>
    <row r="46" spans="6:12" ht="12.75">
      <c r="F46" s="361"/>
      <c r="G46" s="361"/>
    </row>
    <row r="47" spans="6:12" ht="12.75">
      <c r="F47" s="361"/>
      <c r="G47" s="361"/>
    </row>
    <row r="48" spans="6:12" ht="12.75">
      <c r="F48" s="361"/>
      <c r="G48" s="361"/>
    </row>
    <row r="49" spans="6:7" ht="12.75">
      <c r="F49" s="361"/>
      <c r="G49" s="361"/>
    </row>
    <row r="50" spans="6:7" ht="12.75">
      <c r="F50" s="361"/>
      <c r="G50" s="361"/>
    </row>
  </sheetData>
  <pageMargins left="0.7" right="0.46" top="0.88" bottom="0.75" header="0.3" footer="0.3"/>
  <pageSetup firstPageNumber="31" orientation="portrait" useFirstPageNumber="1" verticalDpi="597" r:id="rId1"/>
  <headerFooter>
    <oddFooter>&amp;C&amp;P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showGridLines="0" zoomScaleNormal="100" workbookViewId="0">
      <selection activeCell="O1" sqref="O1"/>
    </sheetView>
  </sheetViews>
  <sheetFormatPr defaultColWidth="11.83203125" defaultRowHeight="11.25"/>
  <cols>
    <col min="1" max="1" width="23.1640625" style="1" customWidth="1"/>
    <col min="2" max="7" width="8.33203125" style="1" customWidth="1"/>
    <col min="8" max="10" width="8.33203125" style="2" customWidth="1"/>
    <col min="11" max="11" width="7.6640625" style="1" customWidth="1"/>
    <col min="12" max="12" width="7.6640625" style="1" hidden="1" customWidth="1"/>
    <col min="13" max="13" width="7.6640625" style="1" customWidth="1"/>
    <col min="14" max="14" width="8.83203125" style="1" customWidth="1"/>
    <col min="15" max="16384" width="11.83203125" style="1"/>
  </cols>
  <sheetData>
    <row r="1" spans="1:13">
      <c r="A1" s="27" t="s">
        <v>10</v>
      </c>
      <c r="B1" s="27"/>
      <c r="C1" s="27"/>
      <c r="D1" s="27"/>
      <c r="E1" s="27"/>
      <c r="F1" s="27"/>
      <c r="G1" s="25"/>
      <c r="H1" s="26"/>
      <c r="I1" s="26"/>
      <c r="J1" s="26"/>
      <c r="K1" s="25"/>
      <c r="L1" s="25"/>
    </row>
    <row r="2" spans="1:13" ht="13.5" customHeight="1">
      <c r="A2" s="27" t="s">
        <v>9</v>
      </c>
      <c r="B2" s="27"/>
      <c r="C2" s="27"/>
      <c r="D2" s="27"/>
      <c r="E2" s="27"/>
      <c r="F2" s="27"/>
      <c r="G2" s="25"/>
      <c r="H2" s="26"/>
      <c r="I2" s="26"/>
      <c r="J2" s="26"/>
      <c r="K2" s="25"/>
      <c r="L2" s="25"/>
    </row>
    <row r="3" spans="1:13">
      <c r="A3" s="27" t="s">
        <v>125</v>
      </c>
      <c r="B3" s="27"/>
      <c r="C3" s="27"/>
      <c r="D3" s="27"/>
      <c r="E3" s="27"/>
      <c r="F3" s="27"/>
      <c r="G3" s="25"/>
      <c r="H3" s="26"/>
      <c r="I3" s="26"/>
      <c r="J3" s="26"/>
      <c r="K3" s="25"/>
      <c r="L3" s="25"/>
    </row>
    <row r="4" spans="1:13">
      <c r="A4" s="25"/>
      <c r="B4" s="25"/>
      <c r="C4" s="25"/>
      <c r="D4" s="25"/>
      <c r="E4" s="25"/>
      <c r="F4" s="25"/>
      <c r="G4" s="25"/>
      <c r="H4" s="26"/>
      <c r="I4" s="26"/>
      <c r="J4" s="26"/>
      <c r="K4" s="25"/>
      <c r="L4" s="25"/>
    </row>
    <row r="5" spans="1:13" s="22" customFormat="1" ht="13.5" customHeight="1">
      <c r="A5" s="24" t="s">
        <v>8</v>
      </c>
      <c r="B5" s="24">
        <v>2011</v>
      </c>
      <c r="C5" s="24">
        <v>2010</v>
      </c>
      <c r="D5" s="24">
        <v>2009</v>
      </c>
      <c r="E5" s="24">
        <v>2008</v>
      </c>
      <c r="F5" s="24">
        <v>2007</v>
      </c>
      <c r="G5" s="24">
        <v>2006</v>
      </c>
      <c r="H5" s="24">
        <v>2005</v>
      </c>
      <c r="I5" s="24">
        <v>2004</v>
      </c>
      <c r="J5" s="24">
        <v>2003</v>
      </c>
      <c r="K5" s="24">
        <v>2002</v>
      </c>
      <c r="L5" s="24">
        <v>2001</v>
      </c>
      <c r="M5" s="23"/>
    </row>
    <row r="6" spans="1:13" ht="24" customHeight="1">
      <c r="A6" s="20" t="s">
        <v>1</v>
      </c>
      <c r="B6" s="16">
        <f t="shared" ref="B6:L6" si="0">SUM(B7:B12)</f>
        <v>41316</v>
      </c>
      <c r="C6" s="16">
        <f t="shared" si="0"/>
        <v>42218</v>
      </c>
      <c r="D6" s="16">
        <f t="shared" si="0"/>
        <v>36808</v>
      </c>
      <c r="E6" s="16">
        <f t="shared" si="0"/>
        <v>37981</v>
      </c>
      <c r="F6" s="16">
        <f t="shared" si="0"/>
        <v>35784</v>
      </c>
      <c r="G6" s="16">
        <f t="shared" si="0"/>
        <v>36101</v>
      </c>
      <c r="H6" s="16">
        <f t="shared" si="0"/>
        <v>36584</v>
      </c>
      <c r="I6" s="16">
        <f t="shared" si="0"/>
        <v>37243</v>
      </c>
      <c r="J6" s="16">
        <f t="shared" si="0"/>
        <v>37694</v>
      </c>
      <c r="K6" s="16">
        <f t="shared" si="0"/>
        <v>38257</v>
      </c>
      <c r="L6" s="16">
        <f t="shared" si="0"/>
        <v>34706</v>
      </c>
      <c r="M6" s="15"/>
    </row>
    <row r="7" spans="1:13">
      <c r="A7" s="147" t="s">
        <v>183</v>
      </c>
      <c r="B7" s="14">
        <v>14683</v>
      </c>
      <c r="C7" s="14">
        <v>14767</v>
      </c>
      <c r="D7" s="14">
        <v>8450</v>
      </c>
      <c r="E7" s="14">
        <v>9127</v>
      </c>
      <c r="F7" s="14">
        <v>9559</v>
      </c>
      <c r="G7" s="14">
        <v>9640</v>
      </c>
      <c r="H7" s="14">
        <v>9717</v>
      </c>
      <c r="I7" s="14">
        <v>9857</v>
      </c>
      <c r="J7" s="14">
        <v>9897</v>
      </c>
      <c r="K7" s="14">
        <v>10082</v>
      </c>
      <c r="L7" s="14">
        <v>10230</v>
      </c>
      <c r="M7" s="10"/>
    </row>
    <row r="8" spans="1:13">
      <c r="A8" s="147" t="s">
        <v>205</v>
      </c>
      <c r="B8" s="14">
        <v>18</v>
      </c>
      <c r="C8" s="14">
        <v>12</v>
      </c>
      <c r="D8" s="14">
        <v>13</v>
      </c>
      <c r="E8" s="14">
        <v>20</v>
      </c>
      <c r="F8" s="14">
        <v>17</v>
      </c>
      <c r="G8" s="14">
        <v>17</v>
      </c>
      <c r="H8" s="14">
        <v>20</v>
      </c>
      <c r="I8" s="14">
        <v>21</v>
      </c>
      <c r="J8" s="14">
        <v>24</v>
      </c>
      <c r="K8" s="14">
        <v>23</v>
      </c>
      <c r="L8" s="14">
        <v>20</v>
      </c>
      <c r="M8" s="10"/>
    </row>
    <row r="9" spans="1:13">
      <c r="A9" s="147" t="s">
        <v>206</v>
      </c>
      <c r="B9" s="14">
        <v>135</v>
      </c>
      <c r="C9" s="14">
        <v>118</v>
      </c>
      <c r="D9" s="14">
        <v>98</v>
      </c>
      <c r="E9" s="14">
        <v>79</v>
      </c>
      <c r="F9" s="14">
        <v>64</v>
      </c>
      <c r="G9" s="14">
        <v>26</v>
      </c>
      <c r="H9" s="14">
        <v>7</v>
      </c>
      <c r="I9" s="13" t="s">
        <v>6</v>
      </c>
      <c r="J9" s="13" t="s">
        <v>6</v>
      </c>
      <c r="K9" s="13" t="s">
        <v>6</v>
      </c>
      <c r="L9" s="13" t="s">
        <v>6</v>
      </c>
      <c r="M9" s="12"/>
    </row>
    <row r="10" spans="1:13">
      <c r="A10" s="147" t="s">
        <v>204</v>
      </c>
      <c r="B10" s="14">
        <v>12927</v>
      </c>
      <c r="C10" s="14">
        <v>13566</v>
      </c>
      <c r="D10" s="14">
        <v>14322</v>
      </c>
      <c r="E10" s="14">
        <v>15015</v>
      </c>
      <c r="F10" s="14">
        <v>13694</v>
      </c>
      <c r="G10" s="14">
        <v>14111</v>
      </c>
      <c r="H10" s="14">
        <v>14517</v>
      </c>
      <c r="I10" s="14">
        <v>15036</v>
      </c>
      <c r="J10" s="14">
        <v>15487</v>
      </c>
      <c r="K10" s="14">
        <v>15906</v>
      </c>
      <c r="L10" s="14">
        <v>13894</v>
      </c>
      <c r="M10" s="10"/>
    </row>
    <row r="11" spans="1:13">
      <c r="A11" s="147" t="s">
        <v>203</v>
      </c>
      <c r="B11" s="14">
        <v>7956</v>
      </c>
      <c r="C11" s="14">
        <v>8175</v>
      </c>
      <c r="D11" s="14">
        <v>8289</v>
      </c>
      <c r="E11" s="14">
        <v>8083</v>
      </c>
      <c r="F11" s="14">
        <v>7101</v>
      </c>
      <c r="G11" s="14">
        <v>7236</v>
      </c>
      <c r="H11" s="14">
        <v>7315</v>
      </c>
      <c r="I11" s="14">
        <v>7421</v>
      </c>
      <c r="J11" s="14">
        <v>7436</v>
      </c>
      <c r="K11" s="14">
        <v>7454</v>
      </c>
      <c r="L11" s="14">
        <v>5932</v>
      </c>
      <c r="M11" s="10"/>
    </row>
    <row r="12" spans="1:13">
      <c r="A12" s="147" t="s">
        <v>202</v>
      </c>
      <c r="B12" s="14">
        <v>5597</v>
      </c>
      <c r="C12" s="14">
        <v>5580</v>
      </c>
      <c r="D12" s="14">
        <v>5636</v>
      </c>
      <c r="E12" s="14">
        <v>5657</v>
      </c>
      <c r="F12" s="14">
        <v>5349</v>
      </c>
      <c r="G12" s="14">
        <v>5071</v>
      </c>
      <c r="H12" s="14">
        <v>5008</v>
      </c>
      <c r="I12" s="14">
        <v>4908</v>
      </c>
      <c r="J12" s="14">
        <v>4850</v>
      </c>
      <c r="K12" s="14">
        <v>4792</v>
      </c>
      <c r="L12" s="14">
        <v>4630</v>
      </c>
      <c r="M12" s="10"/>
    </row>
    <row r="13" spans="1:13" s="409" customFormat="1" ht="19.899999999999999" customHeight="1">
      <c r="A13" s="406" t="s">
        <v>182</v>
      </c>
      <c r="B13" s="407">
        <v>6350</v>
      </c>
      <c r="C13" s="407">
        <v>6359</v>
      </c>
      <c r="D13" s="407">
        <v>6362</v>
      </c>
      <c r="E13" s="407">
        <v>6293</v>
      </c>
      <c r="F13" s="407">
        <v>6232</v>
      </c>
      <c r="G13" s="407">
        <v>6158</v>
      </c>
      <c r="H13" s="407">
        <v>6067</v>
      </c>
      <c r="I13" s="407">
        <v>5970</v>
      </c>
      <c r="J13" s="407">
        <v>5811</v>
      </c>
      <c r="K13" s="407">
        <v>5667</v>
      </c>
      <c r="L13" s="407">
        <v>5386</v>
      </c>
      <c r="M13" s="408"/>
    </row>
    <row r="14" spans="1:13" ht="19.899999999999999" customHeight="1">
      <c r="A14" s="101" t="s">
        <v>0</v>
      </c>
      <c r="B14" s="16">
        <f t="shared" ref="B14:D14" si="1">SUM(B15:B22)</f>
        <v>155918</v>
      </c>
      <c r="C14" s="16">
        <f t="shared" si="1"/>
        <v>150019</v>
      </c>
      <c r="D14" s="16">
        <f t="shared" si="1"/>
        <v>147052</v>
      </c>
      <c r="E14" s="16">
        <f t="shared" ref="E14:L14" si="2">SUM(E15:E22)</f>
        <v>144968</v>
      </c>
      <c r="F14" s="16">
        <f t="shared" si="2"/>
        <v>138452</v>
      </c>
      <c r="G14" s="16">
        <f t="shared" si="2"/>
        <v>128192</v>
      </c>
      <c r="H14" s="16">
        <f t="shared" si="2"/>
        <v>119850</v>
      </c>
      <c r="I14" s="16">
        <f t="shared" si="2"/>
        <v>18666</v>
      </c>
      <c r="J14" s="16">
        <f t="shared" si="2"/>
        <v>18030</v>
      </c>
      <c r="K14" s="16">
        <f t="shared" si="2"/>
        <v>17612</v>
      </c>
      <c r="L14" s="16">
        <f t="shared" si="2"/>
        <v>17114</v>
      </c>
      <c r="M14" s="15"/>
    </row>
    <row r="15" spans="1:13">
      <c r="A15" s="149" t="s">
        <v>198</v>
      </c>
      <c r="B15" s="14">
        <v>7487</v>
      </c>
      <c r="C15" s="14">
        <v>7215</v>
      </c>
      <c r="D15" s="14">
        <v>6980</v>
      </c>
      <c r="E15" s="14">
        <v>6740</v>
      </c>
      <c r="F15" s="14">
        <v>6524</v>
      </c>
      <c r="G15" s="14">
        <v>6345</v>
      </c>
      <c r="H15" s="14">
        <v>6152</v>
      </c>
      <c r="I15" s="14">
        <v>5932</v>
      </c>
      <c r="J15" s="14">
        <v>5734</v>
      </c>
      <c r="K15" s="14">
        <v>5559</v>
      </c>
      <c r="L15" s="14">
        <v>5295</v>
      </c>
      <c r="M15" s="10"/>
    </row>
    <row r="16" spans="1:13">
      <c r="A16" s="149" t="s">
        <v>199</v>
      </c>
      <c r="B16" s="14">
        <v>2278</v>
      </c>
      <c r="C16" s="14">
        <v>2312</v>
      </c>
      <c r="D16" s="14">
        <v>2335</v>
      </c>
      <c r="E16" s="14">
        <v>2284</v>
      </c>
      <c r="F16" s="14">
        <v>2193</v>
      </c>
      <c r="G16" s="14">
        <v>2180</v>
      </c>
      <c r="H16" s="14">
        <v>2108</v>
      </c>
      <c r="I16" s="14">
        <v>2039</v>
      </c>
      <c r="J16" s="14">
        <v>1800</v>
      </c>
      <c r="K16" s="14">
        <v>1722</v>
      </c>
      <c r="L16" s="14">
        <v>1789</v>
      </c>
      <c r="M16" s="10"/>
    </row>
    <row r="17" spans="1:13">
      <c r="A17" s="149" t="s">
        <v>200</v>
      </c>
      <c r="B17" s="14">
        <v>683</v>
      </c>
      <c r="C17" s="14">
        <v>655</v>
      </c>
      <c r="D17" s="14">
        <v>633</v>
      </c>
      <c r="E17" s="14">
        <v>615</v>
      </c>
      <c r="F17" s="14">
        <v>594</v>
      </c>
      <c r="G17" s="14">
        <v>584</v>
      </c>
      <c r="H17" s="14">
        <v>556</v>
      </c>
      <c r="I17" s="14">
        <v>540</v>
      </c>
      <c r="J17" s="14">
        <v>521</v>
      </c>
      <c r="K17" s="14">
        <v>500</v>
      </c>
      <c r="L17" s="14">
        <v>475</v>
      </c>
      <c r="M17" s="10"/>
    </row>
    <row r="18" spans="1:13">
      <c r="A18" s="149" t="s">
        <v>197</v>
      </c>
      <c r="B18" s="14">
        <v>5880</v>
      </c>
      <c r="C18" s="14">
        <v>5894</v>
      </c>
      <c r="D18" s="14">
        <v>5860</v>
      </c>
      <c r="E18" s="14">
        <v>5785</v>
      </c>
      <c r="F18" s="14">
        <v>5726</v>
      </c>
      <c r="G18" s="14">
        <v>5669</v>
      </c>
      <c r="H18" s="14">
        <v>5612</v>
      </c>
      <c r="I18" s="14">
        <v>5500</v>
      </c>
      <c r="J18" s="14">
        <v>5385</v>
      </c>
      <c r="K18" s="14">
        <v>5321</v>
      </c>
      <c r="L18" s="14">
        <v>5169</v>
      </c>
      <c r="M18" s="10"/>
    </row>
    <row r="19" spans="1:13">
      <c r="A19" s="149" t="s">
        <v>201</v>
      </c>
      <c r="B19" s="14">
        <v>3744</v>
      </c>
      <c r="C19" s="14">
        <v>3530</v>
      </c>
      <c r="D19" s="14">
        <v>3381</v>
      </c>
      <c r="E19" s="14">
        <v>3230</v>
      </c>
      <c r="F19" s="14">
        <v>3087</v>
      </c>
      <c r="G19" s="14">
        <v>2934</v>
      </c>
      <c r="H19" s="14">
        <v>2805</v>
      </c>
      <c r="I19" s="14">
        <v>2647</v>
      </c>
      <c r="J19" s="14">
        <v>2520</v>
      </c>
      <c r="K19" s="14">
        <v>2410</v>
      </c>
      <c r="L19" s="14">
        <v>2262</v>
      </c>
      <c r="M19" s="10"/>
    </row>
    <row r="20" spans="1:13">
      <c r="A20" s="147" t="s">
        <v>179</v>
      </c>
      <c r="B20" s="14">
        <v>1</v>
      </c>
      <c r="C20" s="14">
        <v>1</v>
      </c>
      <c r="D20" s="14">
        <v>1</v>
      </c>
      <c r="E20" s="14">
        <v>1</v>
      </c>
      <c r="F20" s="14">
        <v>1</v>
      </c>
      <c r="G20" s="14">
        <v>1</v>
      </c>
      <c r="H20" s="14">
        <v>1</v>
      </c>
      <c r="I20" s="14">
        <v>1</v>
      </c>
      <c r="J20" s="14">
        <v>0</v>
      </c>
      <c r="K20" s="14">
        <v>0</v>
      </c>
      <c r="L20" s="14">
        <v>0</v>
      </c>
      <c r="M20" s="10"/>
    </row>
    <row r="21" spans="1:13">
      <c r="A21" s="147" t="s">
        <v>196</v>
      </c>
      <c r="B21" s="14">
        <v>134114</v>
      </c>
      <c r="C21" s="14">
        <v>128646</v>
      </c>
      <c r="D21" s="14">
        <v>126034</v>
      </c>
      <c r="E21" s="14">
        <v>124419</v>
      </c>
      <c r="F21" s="14">
        <v>118426</v>
      </c>
      <c r="G21" s="14">
        <v>108559</v>
      </c>
      <c r="H21" s="14">
        <v>100630</v>
      </c>
      <c r="I21" s="13" t="s">
        <v>6</v>
      </c>
      <c r="J21" s="13" t="s">
        <v>6</v>
      </c>
      <c r="K21" s="13" t="s">
        <v>6</v>
      </c>
      <c r="L21" s="13" t="s">
        <v>6</v>
      </c>
      <c r="M21" s="12"/>
    </row>
    <row r="22" spans="1:13" s="107" customFormat="1" ht="15" customHeight="1">
      <c r="A22" s="412" t="s">
        <v>176</v>
      </c>
      <c r="B22" s="410">
        <v>1731</v>
      </c>
      <c r="C22" s="410">
        <v>1766</v>
      </c>
      <c r="D22" s="410">
        <v>1828</v>
      </c>
      <c r="E22" s="410">
        <v>1894</v>
      </c>
      <c r="F22" s="410">
        <v>1901</v>
      </c>
      <c r="G22" s="410">
        <v>1920</v>
      </c>
      <c r="H22" s="410">
        <v>1986</v>
      </c>
      <c r="I22" s="410">
        <v>2007</v>
      </c>
      <c r="J22" s="410">
        <v>2070</v>
      </c>
      <c r="K22" s="410">
        <v>2100</v>
      </c>
      <c r="L22" s="410">
        <v>2124</v>
      </c>
      <c r="M22" s="411"/>
    </row>
    <row r="23" spans="1:13">
      <c r="A23" s="3"/>
      <c r="B23" s="3"/>
      <c r="C23" s="3"/>
      <c r="D23" s="3"/>
      <c r="E23" s="9"/>
      <c r="F23" s="2"/>
      <c r="G23" s="2"/>
      <c r="K23" s="2"/>
      <c r="L23" s="2"/>
      <c r="M23" s="2"/>
    </row>
    <row r="24" spans="1:13">
      <c r="A24" s="8" t="s">
        <v>5</v>
      </c>
      <c r="B24" s="8"/>
      <c r="C24" s="8"/>
      <c r="D24" s="8"/>
      <c r="E24" s="8"/>
      <c r="F24" s="5"/>
      <c r="I24" s="1"/>
      <c r="K24" s="7"/>
      <c r="L24" s="7"/>
    </row>
    <row r="25" spans="1:13">
      <c r="A25" s="8" t="s">
        <v>554</v>
      </c>
      <c r="B25" s="8"/>
      <c r="C25" s="8"/>
      <c r="D25" s="8"/>
      <c r="E25" s="8"/>
      <c r="F25" s="5"/>
      <c r="I25" s="1"/>
      <c r="K25" s="7"/>
      <c r="L25" s="7"/>
    </row>
    <row r="26" spans="1:13">
      <c r="A26" s="8" t="s">
        <v>4</v>
      </c>
      <c r="B26" s="8"/>
      <c r="C26" s="8"/>
      <c r="D26" s="8"/>
      <c r="E26" s="8"/>
      <c r="F26" s="5"/>
      <c r="I26" s="1"/>
      <c r="K26" s="7"/>
      <c r="L26" s="7"/>
    </row>
    <row r="27" spans="1:13">
      <c r="A27" s="8" t="s">
        <v>119</v>
      </c>
      <c r="B27" s="8"/>
      <c r="C27" s="8"/>
      <c r="D27" s="8"/>
      <c r="E27" s="8"/>
      <c r="F27" s="5"/>
      <c r="I27" s="1"/>
      <c r="K27" s="7"/>
    </row>
    <row r="28" spans="1:13">
      <c r="A28" s="8" t="s">
        <v>120</v>
      </c>
      <c r="B28" s="4"/>
      <c r="C28" s="4"/>
      <c r="D28" s="4"/>
      <c r="E28" s="4"/>
      <c r="F28" s="5"/>
      <c r="I28" s="1"/>
    </row>
    <row r="29" spans="1:13">
      <c r="A29" s="8" t="s">
        <v>121</v>
      </c>
      <c r="B29" s="4"/>
      <c r="C29" s="4"/>
      <c r="D29" s="4"/>
      <c r="E29" s="4"/>
      <c r="F29" s="5"/>
      <c r="I29" s="1"/>
    </row>
    <row r="30" spans="1:13">
      <c r="A30" s="4" t="s">
        <v>122</v>
      </c>
      <c r="B30" s="4"/>
      <c r="C30" s="4"/>
      <c r="D30" s="4"/>
      <c r="E30" s="4"/>
      <c r="F30" s="5"/>
      <c r="I30" s="1"/>
    </row>
    <row r="31" spans="1:13" s="5" customFormat="1">
      <c r="A31" s="4" t="s">
        <v>130</v>
      </c>
      <c r="B31" s="6"/>
      <c r="C31" s="6"/>
      <c r="D31" s="6"/>
      <c r="E31" s="6"/>
      <c r="G31" s="1"/>
      <c r="H31" s="2"/>
      <c r="I31" s="1"/>
      <c r="J31" s="2"/>
      <c r="K31" s="1"/>
      <c r="L31" s="1"/>
    </row>
    <row r="32" spans="1:13" s="5" customFormat="1">
      <c r="A32" s="4" t="s">
        <v>555</v>
      </c>
      <c r="B32" s="4"/>
      <c r="C32" s="4"/>
      <c r="D32" s="4"/>
      <c r="E32" s="4"/>
      <c r="G32" s="1"/>
      <c r="H32" s="2"/>
      <c r="I32" s="1"/>
      <c r="J32" s="2"/>
      <c r="K32" s="1"/>
      <c r="L32" s="1"/>
    </row>
    <row r="33" spans="1:9">
      <c r="A33" s="4" t="s">
        <v>131</v>
      </c>
      <c r="B33" s="4"/>
      <c r="C33" s="4"/>
      <c r="D33" s="4"/>
      <c r="E33" s="4"/>
      <c r="F33" s="5"/>
      <c r="I33" s="1"/>
    </row>
    <row r="34" spans="1:9">
      <c r="A34" s="4" t="s">
        <v>149</v>
      </c>
      <c r="B34" s="4"/>
      <c r="C34" s="4"/>
      <c r="D34" s="4"/>
      <c r="F34" s="3"/>
      <c r="I34" s="1"/>
    </row>
    <row r="35" spans="1:9">
      <c r="A35" s="4" t="s">
        <v>2</v>
      </c>
      <c r="I35" s="1"/>
    </row>
  </sheetData>
  <pageMargins left="0.7" right="0.33" top="0.75" bottom="0.75" header="0.3" footer="0.3"/>
  <pageSetup firstPageNumber="2" orientation="portrait" useFirstPageNumber="1" verticalDpi="597" r:id="rId1"/>
  <headerFooter>
    <oddFooter>&amp;C&amp;P of 31</oddFooter>
  </headerFooter>
  <ignoredErrors>
    <ignoredError sqref="D14" formula="1"/>
    <ignoredError sqref="D6" formula="1" formulaRange="1"/>
    <ignoredError sqref="E6:M6 B6:C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N1" sqref="N1"/>
    </sheetView>
  </sheetViews>
  <sheetFormatPr defaultColWidth="11.83203125" defaultRowHeight="11.25"/>
  <cols>
    <col min="1" max="1" width="30.1640625" style="70" customWidth="1"/>
    <col min="2" max="2" width="7.83203125" style="70" customWidth="1"/>
    <col min="3" max="3" width="7.33203125" style="70" customWidth="1"/>
    <col min="4" max="4" width="6.83203125" style="70" customWidth="1"/>
    <col min="5" max="5" width="8" style="70" customWidth="1"/>
    <col min="6" max="6" width="7" style="70" customWidth="1"/>
    <col min="7" max="7" width="9.33203125" style="70" customWidth="1"/>
    <col min="8" max="8" width="8.1640625" style="70" customWidth="1"/>
    <col min="9" max="9" width="7" style="70" customWidth="1"/>
    <col min="10" max="10" width="8.1640625" style="70" customWidth="1"/>
    <col min="11" max="11" width="7" style="70" customWidth="1"/>
    <col min="12" max="16384" width="11.83203125" style="70"/>
  </cols>
  <sheetData>
    <row r="1" spans="1:11" ht="11.25" customHeight="1">
      <c r="A1" s="130" t="s">
        <v>50</v>
      </c>
      <c r="B1" s="130"/>
      <c r="C1" s="130"/>
      <c r="D1" s="130"/>
      <c r="E1" s="130"/>
      <c r="F1" s="130"/>
      <c r="G1" s="130"/>
      <c r="H1" s="130"/>
      <c r="I1" s="130"/>
      <c r="J1" s="130"/>
      <c r="K1" s="130"/>
    </row>
    <row r="2" spans="1:11" ht="13.5" customHeight="1">
      <c r="A2" s="130" t="s">
        <v>49</v>
      </c>
      <c r="B2" s="130"/>
      <c r="C2" s="130"/>
      <c r="D2" s="130"/>
      <c r="E2" s="130"/>
      <c r="F2" s="130"/>
      <c r="G2" s="130"/>
      <c r="H2" s="130"/>
      <c r="I2" s="130"/>
      <c r="J2" s="130"/>
      <c r="K2" s="130"/>
    </row>
    <row r="3" spans="1:11" ht="11.1" customHeight="1">
      <c r="A3" s="130" t="s">
        <v>48</v>
      </c>
      <c r="B3" s="130"/>
      <c r="C3" s="130"/>
      <c r="D3" s="130"/>
      <c r="E3" s="130"/>
      <c r="F3" s="130"/>
      <c r="G3" s="130"/>
      <c r="H3" s="130"/>
      <c r="I3" s="130"/>
      <c r="J3" s="130"/>
      <c r="K3" s="130"/>
    </row>
    <row r="4" spans="1:11" ht="11.1" customHeight="1">
      <c r="A4" s="131">
        <v>40908</v>
      </c>
      <c r="B4" s="131"/>
      <c r="C4" s="131"/>
      <c r="D4" s="131"/>
      <c r="E4" s="131"/>
      <c r="F4" s="131"/>
      <c r="G4" s="131"/>
      <c r="H4" s="131"/>
      <c r="I4" s="131"/>
      <c r="J4" s="131"/>
      <c r="K4" s="131"/>
    </row>
    <row r="5" spans="1:11" ht="11.1" customHeight="1"/>
    <row r="6" spans="1:11" s="86" customFormat="1" ht="22.5" customHeight="1">
      <c r="A6" s="99" t="s">
        <v>47</v>
      </c>
      <c r="B6" s="87" t="s">
        <v>46</v>
      </c>
      <c r="C6" s="87" t="s">
        <v>45</v>
      </c>
      <c r="D6" s="87" t="s">
        <v>106</v>
      </c>
      <c r="E6" s="87" t="s">
        <v>107</v>
      </c>
      <c r="F6" s="87" t="s">
        <v>44</v>
      </c>
      <c r="G6" s="87" t="s">
        <v>43</v>
      </c>
      <c r="H6" s="87" t="s">
        <v>108</v>
      </c>
      <c r="I6" s="87" t="s">
        <v>109</v>
      </c>
      <c r="J6" s="87" t="s">
        <v>42</v>
      </c>
      <c r="K6" s="87" t="s">
        <v>41</v>
      </c>
    </row>
    <row r="7" spans="1:11" s="1" customFormat="1" ht="11.1" customHeight="1">
      <c r="A7" s="45" t="s">
        <v>19</v>
      </c>
      <c r="B7" s="85">
        <f t="shared" ref="B7:K7" si="0">SUM(B8+B9++B10+B12+B20+B37+B41+B53)</f>
        <v>617128</v>
      </c>
      <c r="C7" s="85">
        <f t="shared" si="0"/>
        <v>8272</v>
      </c>
      <c r="D7" s="85">
        <f t="shared" si="0"/>
        <v>43978</v>
      </c>
      <c r="E7" s="85">
        <f t="shared" si="0"/>
        <v>106967</v>
      </c>
      <c r="F7" s="85">
        <f t="shared" si="0"/>
        <v>87495</v>
      </c>
      <c r="G7" s="85">
        <f t="shared" si="0"/>
        <v>66230</v>
      </c>
      <c r="H7" s="85">
        <f t="shared" si="0"/>
        <v>87497</v>
      </c>
      <c r="I7" s="85">
        <f t="shared" si="0"/>
        <v>78586</v>
      </c>
      <c r="J7" s="85">
        <f t="shared" si="0"/>
        <v>93004</v>
      </c>
      <c r="K7" s="78">
        <f t="shared" si="0"/>
        <v>45099</v>
      </c>
    </row>
    <row r="8" spans="1:11" s="1" customFormat="1" ht="11.1" customHeight="1">
      <c r="A8" s="45" t="s">
        <v>55</v>
      </c>
      <c r="B8" s="78">
        <f t="shared" ref="B8:B9" si="1">SUM(C8:K8)</f>
        <v>118657</v>
      </c>
      <c r="C8" s="77">
        <v>1068</v>
      </c>
      <c r="D8" s="77">
        <v>7577</v>
      </c>
      <c r="E8" s="77">
        <v>21287</v>
      </c>
      <c r="F8" s="77">
        <v>14794</v>
      </c>
      <c r="G8" s="77">
        <v>11959</v>
      </c>
      <c r="H8" s="77">
        <v>17905</v>
      </c>
      <c r="I8" s="77">
        <v>16126</v>
      </c>
      <c r="J8" s="77">
        <v>17898</v>
      </c>
      <c r="K8" s="77">
        <v>10043</v>
      </c>
    </row>
    <row r="9" spans="1:11" s="1" customFormat="1" ht="11.1" customHeight="1">
      <c r="A9" s="45" t="s">
        <v>40</v>
      </c>
      <c r="B9" s="78">
        <f t="shared" si="1"/>
        <v>227</v>
      </c>
      <c r="C9" s="77">
        <v>0</v>
      </c>
      <c r="D9" s="77">
        <v>14</v>
      </c>
      <c r="E9" s="77">
        <v>81</v>
      </c>
      <c r="F9" s="77">
        <v>80</v>
      </c>
      <c r="G9" s="77">
        <v>12</v>
      </c>
      <c r="H9" s="77">
        <v>16</v>
      </c>
      <c r="I9" s="77">
        <v>16</v>
      </c>
      <c r="J9" s="77">
        <v>8</v>
      </c>
      <c r="K9" s="77">
        <v>0</v>
      </c>
    </row>
    <row r="10" spans="1:11" s="1" customFormat="1" ht="11.1" customHeight="1">
      <c r="A10" s="45" t="s">
        <v>39</v>
      </c>
      <c r="B10" s="78">
        <f>SUM(C10:K10)</f>
        <v>4066</v>
      </c>
      <c r="C10" s="77">
        <v>47</v>
      </c>
      <c r="D10" s="77">
        <v>379</v>
      </c>
      <c r="E10" s="77">
        <v>719</v>
      </c>
      <c r="F10" s="77">
        <v>1002</v>
      </c>
      <c r="G10" s="77">
        <v>412</v>
      </c>
      <c r="H10" s="77">
        <v>589</v>
      </c>
      <c r="I10" s="77">
        <v>481</v>
      </c>
      <c r="J10" s="77">
        <v>420</v>
      </c>
      <c r="K10" s="77">
        <v>17</v>
      </c>
    </row>
    <row r="11" spans="1:11" s="17" customFormat="1" ht="11.1" customHeight="1">
      <c r="A11" s="92" t="s">
        <v>38</v>
      </c>
      <c r="B11" s="78"/>
      <c r="C11" s="78"/>
      <c r="D11" s="78"/>
      <c r="E11" s="78"/>
      <c r="F11" s="78"/>
      <c r="G11" s="78"/>
      <c r="H11" s="78"/>
      <c r="I11" s="78"/>
      <c r="J11" s="78"/>
      <c r="K11" s="78"/>
    </row>
    <row r="12" spans="1:11" s="1" customFormat="1" ht="11.1" customHeight="1">
      <c r="A12" s="150" t="s">
        <v>207</v>
      </c>
      <c r="B12" s="78">
        <f t="shared" ref="B12" si="2">SUM(B13:B19)</f>
        <v>194441</v>
      </c>
      <c r="C12" s="78">
        <f t="shared" ref="C12:K12" si="3">SUM(C13:C19)</f>
        <v>3040</v>
      </c>
      <c r="D12" s="78">
        <f t="shared" si="3"/>
        <v>15470</v>
      </c>
      <c r="E12" s="78">
        <f t="shared" si="3"/>
        <v>36007</v>
      </c>
      <c r="F12" s="78">
        <f t="shared" si="3"/>
        <v>32217</v>
      </c>
      <c r="G12" s="78">
        <f t="shared" si="3"/>
        <v>21224</v>
      </c>
      <c r="H12" s="78">
        <f t="shared" si="3"/>
        <v>24049</v>
      </c>
      <c r="I12" s="78">
        <f t="shared" si="3"/>
        <v>24098</v>
      </c>
      <c r="J12" s="78">
        <f t="shared" si="3"/>
        <v>30561</v>
      </c>
      <c r="K12" s="78">
        <f t="shared" si="3"/>
        <v>7775</v>
      </c>
    </row>
    <row r="13" spans="1:11" s="1" customFormat="1" ht="11.1" customHeight="1">
      <c r="A13" s="152" t="s">
        <v>209</v>
      </c>
      <c r="B13" s="80">
        <f t="shared" ref="B13:B19" si="4">SUM(C13:K13)</f>
        <v>186005</v>
      </c>
      <c r="C13" s="79">
        <v>2984</v>
      </c>
      <c r="D13" s="79">
        <v>14865</v>
      </c>
      <c r="E13" s="79">
        <v>34555</v>
      </c>
      <c r="F13" s="79">
        <v>30916</v>
      </c>
      <c r="G13" s="79">
        <v>20211</v>
      </c>
      <c r="H13" s="79">
        <v>23158</v>
      </c>
      <c r="I13" s="79">
        <v>22778</v>
      </c>
      <c r="J13" s="79">
        <v>29065</v>
      </c>
      <c r="K13" s="79">
        <v>7473</v>
      </c>
    </row>
    <row r="14" spans="1:11" s="1" customFormat="1" ht="11.1" customHeight="1">
      <c r="A14" s="152" t="s">
        <v>210</v>
      </c>
      <c r="B14" s="80">
        <f t="shared" si="4"/>
        <v>2712</v>
      </c>
      <c r="C14" s="79">
        <v>21</v>
      </c>
      <c r="D14" s="79">
        <v>153</v>
      </c>
      <c r="E14" s="79">
        <v>545</v>
      </c>
      <c r="F14" s="79">
        <v>341</v>
      </c>
      <c r="G14" s="79">
        <v>347</v>
      </c>
      <c r="H14" s="79">
        <v>319</v>
      </c>
      <c r="I14" s="79">
        <v>299</v>
      </c>
      <c r="J14" s="79">
        <v>597</v>
      </c>
      <c r="K14" s="79">
        <v>90</v>
      </c>
    </row>
    <row r="15" spans="1:11" s="1" customFormat="1" ht="11.1" customHeight="1">
      <c r="A15" s="152" t="s">
        <v>211</v>
      </c>
      <c r="B15" s="80">
        <f t="shared" si="4"/>
        <v>35</v>
      </c>
      <c r="C15" s="79">
        <v>0</v>
      </c>
      <c r="D15" s="79">
        <v>5</v>
      </c>
      <c r="E15" s="79">
        <v>2</v>
      </c>
      <c r="F15" s="79">
        <v>10</v>
      </c>
      <c r="G15" s="79">
        <v>4</v>
      </c>
      <c r="H15" s="79">
        <v>5</v>
      </c>
      <c r="I15" s="79">
        <v>7</v>
      </c>
      <c r="J15" s="79">
        <v>2</v>
      </c>
      <c r="K15" s="79">
        <v>0</v>
      </c>
    </row>
    <row r="16" spans="1:11" s="1" customFormat="1" ht="11.1" customHeight="1">
      <c r="A16" s="152" t="s">
        <v>212</v>
      </c>
      <c r="B16" s="80">
        <f t="shared" si="4"/>
        <v>2332</v>
      </c>
      <c r="C16" s="79">
        <v>27</v>
      </c>
      <c r="D16" s="79">
        <v>132</v>
      </c>
      <c r="E16" s="79">
        <v>397</v>
      </c>
      <c r="F16" s="79">
        <v>267</v>
      </c>
      <c r="G16" s="79">
        <v>295</v>
      </c>
      <c r="H16" s="79">
        <v>354</v>
      </c>
      <c r="I16" s="79">
        <v>272</v>
      </c>
      <c r="J16" s="79">
        <v>458</v>
      </c>
      <c r="K16" s="79">
        <v>130</v>
      </c>
    </row>
    <row r="17" spans="1:11" s="1" customFormat="1" ht="21.75" customHeight="1">
      <c r="A17" s="153" t="s">
        <v>238</v>
      </c>
      <c r="B17" s="80">
        <f t="shared" si="4"/>
        <v>78</v>
      </c>
      <c r="C17" s="79">
        <v>0</v>
      </c>
      <c r="D17" s="79">
        <v>4</v>
      </c>
      <c r="E17" s="79">
        <v>12</v>
      </c>
      <c r="F17" s="79">
        <v>8</v>
      </c>
      <c r="G17" s="79">
        <v>11</v>
      </c>
      <c r="H17" s="79">
        <v>15</v>
      </c>
      <c r="I17" s="79">
        <v>6</v>
      </c>
      <c r="J17" s="79">
        <v>16</v>
      </c>
      <c r="K17" s="79">
        <v>6</v>
      </c>
    </row>
    <row r="18" spans="1:11" s="1" customFormat="1" ht="11.1" customHeight="1">
      <c r="A18" s="152" t="s">
        <v>213</v>
      </c>
      <c r="B18" s="80">
        <f t="shared" si="4"/>
        <v>1</v>
      </c>
      <c r="C18" s="157">
        <v>0</v>
      </c>
      <c r="D18" s="157">
        <v>0</v>
      </c>
      <c r="E18" s="157">
        <v>0</v>
      </c>
      <c r="F18" s="157">
        <v>0</v>
      </c>
      <c r="G18" s="157">
        <v>0</v>
      </c>
      <c r="H18" s="157">
        <v>0</v>
      </c>
      <c r="I18" s="157">
        <v>0</v>
      </c>
      <c r="J18" s="157">
        <v>1</v>
      </c>
      <c r="K18" s="157">
        <v>0</v>
      </c>
    </row>
    <row r="19" spans="1:11" s="36" customFormat="1" ht="12.75" customHeight="1">
      <c r="A19" s="153" t="s">
        <v>214</v>
      </c>
      <c r="B19" s="80">
        <f t="shared" si="4"/>
        <v>3278</v>
      </c>
      <c r="C19" s="157">
        <v>8</v>
      </c>
      <c r="D19" s="157">
        <v>311</v>
      </c>
      <c r="E19" s="157">
        <v>496</v>
      </c>
      <c r="F19" s="157">
        <v>675</v>
      </c>
      <c r="G19" s="157">
        <v>356</v>
      </c>
      <c r="H19" s="157">
        <v>198</v>
      </c>
      <c r="I19" s="157">
        <v>736</v>
      </c>
      <c r="J19" s="157">
        <v>422</v>
      </c>
      <c r="K19" s="157">
        <v>76</v>
      </c>
    </row>
    <row r="20" spans="1:11" s="1" customFormat="1" ht="13.5" customHeight="1">
      <c r="A20" s="156" t="s">
        <v>68</v>
      </c>
      <c r="B20" s="83">
        <f t="shared" ref="B20" si="5">SUM(B21:B36)</f>
        <v>120865</v>
      </c>
      <c r="C20" s="83">
        <f t="shared" ref="C20:K20" si="6">SUM(C21:C36)</f>
        <v>1773</v>
      </c>
      <c r="D20" s="83">
        <f t="shared" si="6"/>
        <v>8185</v>
      </c>
      <c r="E20" s="83">
        <f t="shared" si="6"/>
        <v>18353</v>
      </c>
      <c r="F20" s="83">
        <f t="shared" si="6"/>
        <v>17043</v>
      </c>
      <c r="G20" s="83">
        <f t="shared" si="6"/>
        <v>12291</v>
      </c>
      <c r="H20" s="83">
        <f t="shared" si="6"/>
        <v>15782</v>
      </c>
      <c r="I20" s="83">
        <f t="shared" si="6"/>
        <v>14675</v>
      </c>
      <c r="J20" s="83">
        <f t="shared" si="6"/>
        <v>16855</v>
      </c>
      <c r="K20" s="83">
        <f t="shared" si="6"/>
        <v>15908</v>
      </c>
    </row>
    <row r="21" spans="1:11" s="1" customFormat="1" ht="11.1" customHeight="1">
      <c r="A21" s="153" t="s">
        <v>215</v>
      </c>
      <c r="B21" s="80">
        <f t="shared" ref="B21:B32" si="7">SUM(C21:K21)</f>
        <v>97157</v>
      </c>
      <c r="C21" s="79">
        <v>1442</v>
      </c>
      <c r="D21" s="79">
        <v>6322</v>
      </c>
      <c r="E21" s="79">
        <v>13965</v>
      </c>
      <c r="F21" s="79">
        <v>14135</v>
      </c>
      <c r="G21" s="79">
        <v>9592</v>
      </c>
      <c r="H21" s="79">
        <v>12368</v>
      </c>
      <c r="I21" s="79">
        <v>11529</v>
      </c>
      <c r="J21" s="79">
        <v>12543</v>
      </c>
      <c r="K21" s="79">
        <v>15261</v>
      </c>
    </row>
    <row r="22" spans="1:11" s="1" customFormat="1" ht="11.1" customHeight="1">
      <c r="A22" s="153" t="s">
        <v>216</v>
      </c>
      <c r="B22" s="80">
        <f t="shared" si="7"/>
        <v>1302</v>
      </c>
      <c r="C22" s="79">
        <v>35</v>
      </c>
      <c r="D22" s="79">
        <v>98</v>
      </c>
      <c r="E22" s="79">
        <v>240</v>
      </c>
      <c r="F22" s="79">
        <v>186</v>
      </c>
      <c r="G22" s="79">
        <v>178</v>
      </c>
      <c r="H22" s="79">
        <v>151</v>
      </c>
      <c r="I22" s="79">
        <v>147</v>
      </c>
      <c r="J22" s="79">
        <v>240</v>
      </c>
      <c r="K22" s="79">
        <v>27</v>
      </c>
    </row>
    <row r="23" spans="1:11" s="1" customFormat="1" ht="21" customHeight="1">
      <c r="A23" s="153" t="s">
        <v>250</v>
      </c>
      <c r="B23" s="80">
        <f t="shared" si="7"/>
        <v>2324</v>
      </c>
      <c r="C23" s="79">
        <v>36</v>
      </c>
      <c r="D23" s="79">
        <v>158</v>
      </c>
      <c r="E23" s="79">
        <v>480</v>
      </c>
      <c r="F23" s="79">
        <v>310</v>
      </c>
      <c r="G23" s="79">
        <v>324</v>
      </c>
      <c r="H23" s="79">
        <v>274</v>
      </c>
      <c r="I23" s="79">
        <v>247</v>
      </c>
      <c r="J23" s="79">
        <v>455</v>
      </c>
      <c r="K23" s="79">
        <v>40</v>
      </c>
    </row>
    <row r="24" spans="1:11" s="1" customFormat="1" ht="21" customHeight="1">
      <c r="A24" s="153" t="s">
        <v>230</v>
      </c>
      <c r="B24" s="80">
        <f t="shared" si="7"/>
        <v>7</v>
      </c>
      <c r="C24" s="79">
        <v>0</v>
      </c>
      <c r="D24" s="79">
        <v>2</v>
      </c>
      <c r="E24" s="79">
        <v>4</v>
      </c>
      <c r="F24" s="79">
        <v>1</v>
      </c>
      <c r="G24" s="79">
        <v>0</v>
      </c>
      <c r="H24" s="79">
        <v>0</v>
      </c>
      <c r="I24" s="79">
        <v>0</v>
      </c>
      <c r="J24" s="79">
        <v>0</v>
      </c>
      <c r="K24" s="79">
        <v>0</v>
      </c>
    </row>
    <row r="25" spans="1:11" s="1" customFormat="1" ht="21" customHeight="1">
      <c r="A25" s="153" t="s">
        <v>251</v>
      </c>
      <c r="B25" s="80">
        <f t="shared" si="7"/>
        <v>836</v>
      </c>
      <c r="C25" s="79">
        <v>9</v>
      </c>
      <c r="D25" s="79">
        <v>56</v>
      </c>
      <c r="E25" s="79">
        <v>172</v>
      </c>
      <c r="F25" s="79">
        <v>104</v>
      </c>
      <c r="G25" s="79">
        <v>89</v>
      </c>
      <c r="H25" s="79">
        <v>127</v>
      </c>
      <c r="I25" s="79">
        <v>98</v>
      </c>
      <c r="J25" s="79">
        <v>113</v>
      </c>
      <c r="K25" s="79">
        <v>68</v>
      </c>
    </row>
    <row r="26" spans="1:11" s="1" customFormat="1" ht="21" customHeight="1">
      <c r="A26" s="153" t="s">
        <v>232</v>
      </c>
      <c r="B26" s="80">
        <f t="shared" si="7"/>
        <v>56</v>
      </c>
      <c r="C26" s="79">
        <v>1</v>
      </c>
      <c r="D26" s="79">
        <v>1</v>
      </c>
      <c r="E26" s="79">
        <v>13</v>
      </c>
      <c r="F26" s="79">
        <v>9</v>
      </c>
      <c r="G26" s="79">
        <v>9</v>
      </c>
      <c r="H26" s="79">
        <v>6</v>
      </c>
      <c r="I26" s="79">
        <v>6</v>
      </c>
      <c r="J26" s="79">
        <v>8</v>
      </c>
      <c r="K26" s="79">
        <v>3</v>
      </c>
    </row>
    <row r="27" spans="1:11" s="1" customFormat="1" ht="21" customHeight="1">
      <c r="A27" s="153" t="s">
        <v>233</v>
      </c>
      <c r="B27" s="80">
        <f t="shared" si="7"/>
        <v>8648</v>
      </c>
      <c r="C27" s="79">
        <v>136</v>
      </c>
      <c r="D27" s="79">
        <v>561</v>
      </c>
      <c r="E27" s="79">
        <v>1677</v>
      </c>
      <c r="F27" s="79">
        <v>790</v>
      </c>
      <c r="G27" s="79">
        <v>820</v>
      </c>
      <c r="H27" s="79">
        <v>1550</v>
      </c>
      <c r="I27" s="79">
        <v>1213</v>
      </c>
      <c r="J27" s="79">
        <v>1672</v>
      </c>
      <c r="K27" s="79">
        <v>229</v>
      </c>
    </row>
    <row r="28" spans="1:11" s="1" customFormat="1" ht="21" customHeight="1">
      <c r="A28" s="153" t="s">
        <v>234</v>
      </c>
      <c r="B28" s="80">
        <f t="shared" si="7"/>
        <v>112</v>
      </c>
      <c r="C28" s="79">
        <v>0</v>
      </c>
      <c r="D28" s="79">
        <v>5</v>
      </c>
      <c r="E28" s="79">
        <v>17</v>
      </c>
      <c r="F28" s="79">
        <v>17</v>
      </c>
      <c r="G28" s="79">
        <v>13</v>
      </c>
      <c r="H28" s="79">
        <v>21</v>
      </c>
      <c r="I28" s="79">
        <v>14</v>
      </c>
      <c r="J28" s="79">
        <v>21</v>
      </c>
      <c r="K28" s="79">
        <v>4</v>
      </c>
    </row>
    <row r="29" spans="1:11" s="1" customFormat="1" ht="21" customHeight="1">
      <c r="A29" s="153" t="s">
        <v>235</v>
      </c>
      <c r="B29" s="80">
        <f t="shared" si="7"/>
        <v>309</v>
      </c>
      <c r="C29" s="79">
        <v>8</v>
      </c>
      <c r="D29" s="79">
        <v>20</v>
      </c>
      <c r="E29" s="79">
        <v>56</v>
      </c>
      <c r="F29" s="79">
        <v>35</v>
      </c>
      <c r="G29" s="79">
        <v>37</v>
      </c>
      <c r="H29" s="79">
        <v>46</v>
      </c>
      <c r="I29" s="79">
        <v>34</v>
      </c>
      <c r="J29" s="79">
        <v>70</v>
      </c>
      <c r="K29" s="79">
        <v>3</v>
      </c>
    </row>
    <row r="30" spans="1:11" s="1" customFormat="1" ht="21" customHeight="1">
      <c r="A30" s="153" t="s">
        <v>236</v>
      </c>
      <c r="B30" s="80">
        <f t="shared" si="7"/>
        <v>35</v>
      </c>
      <c r="C30" s="79">
        <v>0</v>
      </c>
      <c r="D30" s="79">
        <v>5</v>
      </c>
      <c r="E30" s="79">
        <v>3</v>
      </c>
      <c r="F30" s="79">
        <v>4</v>
      </c>
      <c r="G30" s="79">
        <v>5</v>
      </c>
      <c r="H30" s="79">
        <v>6</v>
      </c>
      <c r="I30" s="79">
        <v>7</v>
      </c>
      <c r="J30" s="79">
        <v>1</v>
      </c>
      <c r="K30" s="79">
        <v>4</v>
      </c>
    </row>
    <row r="31" spans="1:11" s="1" customFormat="1" ht="21" customHeight="1">
      <c r="A31" s="153" t="s">
        <v>239</v>
      </c>
      <c r="B31" s="80">
        <f t="shared" si="7"/>
        <v>12</v>
      </c>
      <c r="C31" s="79">
        <v>1</v>
      </c>
      <c r="D31" s="79">
        <v>1</v>
      </c>
      <c r="E31" s="79">
        <v>2</v>
      </c>
      <c r="F31" s="79">
        <v>0</v>
      </c>
      <c r="G31" s="79">
        <v>2</v>
      </c>
      <c r="H31" s="79">
        <v>3</v>
      </c>
      <c r="I31" s="79">
        <v>2</v>
      </c>
      <c r="J31" s="79">
        <v>1</v>
      </c>
      <c r="K31" s="79">
        <v>0</v>
      </c>
    </row>
    <row r="32" spans="1:11" s="1" customFormat="1" ht="30" customHeight="1">
      <c r="A32" s="153" t="s">
        <v>237</v>
      </c>
      <c r="B32" s="80">
        <f t="shared" si="7"/>
        <v>16</v>
      </c>
      <c r="C32" s="79">
        <v>0</v>
      </c>
      <c r="D32" s="79">
        <v>3</v>
      </c>
      <c r="E32" s="79">
        <v>1</v>
      </c>
      <c r="F32" s="79">
        <v>1</v>
      </c>
      <c r="G32" s="79">
        <v>0</v>
      </c>
      <c r="H32" s="79">
        <v>4</v>
      </c>
      <c r="I32" s="79">
        <v>1</v>
      </c>
      <c r="J32" s="79">
        <v>6</v>
      </c>
      <c r="K32" s="79">
        <v>0</v>
      </c>
    </row>
    <row r="33" spans="1:11" s="1" customFormat="1" ht="21" customHeight="1">
      <c r="A33" s="153" t="s">
        <v>246</v>
      </c>
      <c r="B33" s="80">
        <f t="shared" ref="B33:B36" si="8">SUM(C33:K33)</f>
        <v>21</v>
      </c>
      <c r="C33" s="79">
        <v>0</v>
      </c>
      <c r="D33" s="79">
        <v>0</v>
      </c>
      <c r="E33" s="79">
        <v>6</v>
      </c>
      <c r="F33" s="79">
        <v>1</v>
      </c>
      <c r="G33" s="79">
        <v>0</v>
      </c>
      <c r="H33" s="79">
        <v>5</v>
      </c>
      <c r="I33" s="79">
        <v>2</v>
      </c>
      <c r="J33" s="79">
        <v>5</v>
      </c>
      <c r="K33" s="79">
        <v>2</v>
      </c>
    </row>
    <row r="34" spans="1:11" s="1" customFormat="1" ht="11.1" customHeight="1">
      <c r="A34" s="153" t="s">
        <v>217</v>
      </c>
      <c r="B34" s="80">
        <f t="shared" si="8"/>
        <v>4083</v>
      </c>
      <c r="C34" s="79">
        <v>66</v>
      </c>
      <c r="D34" s="79">
        <v>364</v>
      </c>
      <c r="E34" s="79">
        <v>608</v>
      </c>
      <c r="F34" s="79">
        <v>387</v>
      </c>
      <c r="G34" s="79">
        <v>513</v>
      </c>
      <c r="H34" s="79">
        <v>731</v>
      </c>
      <c r="I34" s="79">
        <v>506</v>
      </c>
      <c r="J34" s="79">
        <v>778</v>
      </c>
      <c r="K34" s="79">
        <v>130</v>
      </c>
    </row>
    <row r="35" spans="1:11" s="1" customFormat="1" ht="11.1" customHeight="1">
      <c r="A35" s="153" t="s">
        <v>218</v>
      </c>
      <c r="B35" s="80">
        <f t="shared" si="8"/>
        <v>429</v>
      </c>
      <c r="C35" s="79">
        <v>3</v>
      </c>
      <c r="D35" s="79">
        <v>15</v>
      </c>
      <c r="E35" s="79">
        <v>110</v>
      </c>
      <c r="F35" s="79">
        <v>74</v>
      </c>
      <c r="G35" s="79">
        <v>59</v>
      </c>
      <c r="H35" s="79">
        <v>31</v>
      </c>
      <c r="I35" s="79">
        <v>52</v>
      </c>
      <c r="J35" s="79">
        <v>82</v>
      </c>
      <c r="K35" s="82">
        <v>3</v>
      </c>
    </row>
    <row r="36" spans="1:11" s="1" customFormat="1" ht="11.1" customHeight="1">
      <c r="A36" s="153" t="s">
        <v>219</v>
      </c>
      <c r="B36" s="80">
        <f t="shared" si="8"/>
        <v>5518</v>
      </c>
      <c r="C36" s="399">
        <v>36</v>
      </c>
      <c r="D36" s="399">
        <v>574</v>
      </c>
      <c r="E36" s="399">
        <v>999</v>
      </c>
      <c r="F36" s="399">
        <v>989</v>
      </c>
      <c r="G36" s="399">
        <v>650</v>
      </c>
      <c r="H36" s="399">
        <v>459</v>
      </c>
      <c r="I36" s="399">
        <v>817</v>
      </c>
      <c r="J36" s="399">
        <v>860</v>
      </c>
      <c r="K36" s="399">
        <v>134</v>
      </c>
    </row>
    <row r="37" spans="1:11" s="1" customFormat="1" ht="11.1" customHeight="1">
      <c r="A37" s="156" t="s">
        <v>208</v>
      </c>
      <c r="B37" s="78">
        <f>SUM(C37:K37)</f>
        <v>142511</v>
      </c>
      <c r="C37" s="83">
        <f t="shared" ref="C37:K37" si="9">SUM(C38:C40)</f>
        <v>2085</v>
      </c>
      <c r="D37" s="83">
        <f t="shared" si="9"/>
        <v>10784</v>
      </c>
      <c r="E37" s="83">
        <f t="shared" si="9"/>
        <v>24008</v>
      </c>
      <c r="F37" s="83">
        <f t="shared" si="9"/>
        <v>19137</v>
      </c>
      <c r="G37" s="83">
        <f t="shared" si="9"/>
        <v>15282</v>
      </c>
      <c r="H37" s="83">
        <f t="shared" si="9"/>
        <v>24746</v>
      </c>
      <c r="I37" s="83">
        <f t="shared" si="9"/>
        <v>19341</v>
      </c>
      <c r="J37" s="83">
        <f t="shared" si="9"/>
        <v>19490</v>
      </c>
      <c r="K37" s="83">
        <f t="shared" si="9"/>
        <v>7638</v>
      </c>
    </row>
    <row r="38" spans="1:11" s="1" customFormat="1" ht="11.1" customHeight="1">
      <c r="A38" s="153" t="s">
        <v>220</v>
      </c>
      <c r="B38" s="80">
        <f>SUM(C38:K38)</f>
        <v>137967</v>
      </c>
      <c r="C38" s="79">
        <v>1985</v>
      </c>
      <c r="D38" s="79">
        <v>10524</v>
      </c>
      <c r="E38" s="79">
        <v>23004</v>
      </c>
      <c r="F38" s="79">
        <v>18785</v>
      </c>
      <c r="G38" s="79">
        <v>14879</v>
      </c>
      <c r="H38" s="79">
        <v>23905</v>
      </c>
      <c r="I38" s="79">
        <v>18531</v>
      </c>
      <c r="J38" s="79">
        <v>18895</v>
      </c>
      <c r="K38" s="79">
        <v>7459</v>
      </c>
    </row>
    <row r="39" spans="1:11" s="1" customFormat="1" ht="21" customHeight="1">
      <c r="A39" s="153" t="s">
        <v>240</v>
      </c>
      <c r="B39" s="80">
        <f>SUM(C39:K39)</f>
        <v>2391</v>
      </c>
      <c r="C39" s="79">
        <v>58</v>
      </c>
      <c r="D39" s="79">
        <v>135</v>
      </c>
      <c r="E39" s="79">
        <v>542</v>
      </c>
      <c r="F39" s="79">
        <v>216</v>
      </c>
      <c r="G39" s="79">
        <v>211</v>
      </c>
      <c r="H39" s="79">
        <v>468</v>
      </c>
      <c r="I39" s="79">
        <v>353</v>
      </c>
      <c r="J39" s="79">
        <v>325</v>
      </c>
      <c r="K39" s="79">
        <v>83</v>
      </c>
    </row>
    <row r="40" spans="1:11" s="1" customFormat="1" ht="11.1" customHeight="1">
      <c r="A40" s="153" t="s">
        <v>221</v>
      </c>
      <c r="B40" s="80">
        <f>SUM(C40:K40)</f>
        <v>2153</v>
      </c>
      <c r="C40" s="79">
        <v>42</v>
      </c>
      <c r="D40" s="79">
        <v>125</v>
      </c>
      <c r="E40" s="79">
        <v>462</v>
      </c>
      <c r="F40" s="79">
        <v>136</v>
      </c>
      <c r="G40" s="79">
        <v>192</v>
      </c>
      <c r="H40" s="79">
        <v>373</v>
      </c>
      <c r="I40" s="79">
        <v>457</v>
      </c>
      <c r="J40" s="79">
        <v>270</v>
      </c>
      <c r="K40" s="79">
        <v>96</v>
      </c>
    </row>
    <row r="41" spans="1:11" s="1" customFormat="1" ht="11.1" customHeight="1">
      <c r="A41" s="155" t="s">
        <v>37</v>
      </c>
      <c r="B41" s="78">
        <f>SUM(C41:K41)</f>
        <v>15220</v>
      </c>
      <c r="C41" s="77">
        <f t="shared" ref="C41:K41" si="10">SUM(C42:C52)</f>
        <v>141</v>
      </c>
      <c r="D41" s="77">
        <f t="shared" si="10"/>
        <v>628</v>
      </c>
      <c r="E41" s="77">
        <f t="shared" si="10"/>
        <v>1932</v>
      </c>
      <c r="F41" s="77">
        <f t="shared" si="10"/>
        <v>945</v>
      </c>
      <c r="G41" s="77">
        <f t="shared" si="10"/>
        <v>2315</v>
      </c>
      <c r="H41" s="77">
        <f t="shared" si="10"/>
        <v>2260</v>
      </c>
      <c r="I41" s="77">
        <f t="shared" si="10"/>
        <v>1653</v>
      </c>
      <c r="J41" s="77">
        <f t="shared" si="10"/>
        <v>2938</v>
      </c>
      <c r="K41" s="77">
        <f t="shared" si="10"/>
        <v>2408</v>
      </c>
    </row>
    <row r="42" spans="1:11" s="1" customFormat="1" ht="11.1" customHeight="1">
      <c r="A42" s="153" t="s">
        <v>222</v>
      </c>
      <c r="B42" s="80">
        <f t="shared" ref="B42:B44" si="11">SUM(C42:K42)</f>
        <v>14</v>
      </c>
      <c r="C42" s="79">
        <v>0</v>
      </c>
      <c r="D42" s="79">
        <v>0</v>
      </c>
      <c r="E42" s="79">
        <v>3</v>
      </c>
      <c r="F42" s="79">
        <v>5</v>
      </c>
      <c r="G42" s="79">
        <v>2</v>
      </c>
      <c r="H42" s="79">
        <v>0</v>
      </c>
      <c r="I42" s="79">
        <v>1</v>
      </c>
      <c r="J42" s="79">
        <v>2</v>
      </c>
      <c r="K42" s="79">
        <v>1</v>
      </c>
    </row>
    <row r="43" spans="1:11" s="1" customFormat="1" ht="11.1" customHeight="1">
      <c r="A43" s="153" t="s">
        <v>223</v>
      </c>
      <c r="B43" s="80">
        <f t="shared" si="11"/>
        <v>4532</v>
      </c>
      <c r="C43" s="79">
        <v>27</v>
      </c>
      <c r="D43" s="79">
        <v>135</v>
      </c>
      <c r="E43" s="79">
        <v>656</v>
      </c>
      <c r="F43" s="79">
        <v>350</v>
      </c>
      <c r="G43" s="79">
        <v>788</v>
      </c>
      <c r="H43" s="79">
        <v>569</v>
      </c>
      <c r="I43" s="79">
        <v>389</v>
      </c>
      <c r="J43" s="79">
        <v>957</v>
      </c>
      <c r="K43" s="79">
        <v>661</v>
      </c>
    </row>
    <row r="44" spans="1:11" s="1" customFormat="1" ht="11.1" customHeight="1">
      <c r="A44" s="153" t="s">
        <v>224</v>
      </c>
      <c r="B44" s="80">
        <f t="shared" si="11"/>
        <v>9402</v>
      </c>
      <c r="C44" s="79">
        <v>100</v>
      </c>
      <c r="D44" s="79">
        <v>440</v>
      </c>
      <c r="E44" s="79">
        <v>1039</v>
      </c>
      <c r="F44" s="79">
        <v>523</v>
      </c>
      <c r="G44" s="79">
        <v>1432</v>
      </c>
      <c r="H44" s="79">
        <v>1519</v>
      </c>
      <c r="I44" s="79">
        <v>1059</v>
      </c>
      <c r="J44" s="79">
        <v>1841</v>
      </c>
      <c r="K44" s="79">
        <v>1449</v>
      </c>
    </row>
    <row r="45" spans="1:11" s="1" customFormat="1" ht="11.1" customHeight="1">
      <c r="A45" s="152" t="s">
        <v>248</v>
      </c>
      <c r="B45" s="80">
        <f t="shared" ref="B45:B46" si="12">SUM(C45:K45)</f>
        <v>7</v>
      </c>
      <c r="C45" s="79">
        <v>0</v>
      </c>
      <c r="D45" s="79">
        <v>0</v>
      </c>
      <c r="E45" s="79">
        <v>0</v>
      </c>
      <c r="F45" s="79">
        <v>1</v>
      </c>
      <c r="G45" s="79">
        <v>1</v>
      </c>
      <c r="H45" s="79">
        <v>2</v>
      </c>
      <c r="I45" s="79">
        <v>0</v>
      </c>
      <c r="J45" s="79">
        <v>2</v>
      </c>
      <c r="K45" s="79">
        <v>1</v>
      </c>
    </row>
    <row r="46" spans="1:11" s="1" customFormat="1" ht="11.1" customHeight="1">
      <c r="A46" s="153" t="s">
        <v>249</v>
      </c>
      <c r="B46" s="80">
        <f t="shared" si="12"/>
        <v>4</v>
      </c>
      <c r="C46" s="79">
        <v>0</v>
      </c>
      <c r="D46" s="79">
        <v>1</v>
      </c>
      <c r="E46" s="79">
        <v>0</v>
      </c>
      <c r="F46" s="79">
        <v>0</v>
      </c>
      <c r="G46" s="79">
        <v>1</v>
      </c>
      <c r="H46" s="79">
        <v>2</v>
      </c>
      <c r="I46" s="79">
        <v>0</v>
      </c>
      <c r="J46" s="79">
        <v>0</v>
      </c>
      <c r="K46" s="79">
        <v>0</v>
      </c>
    </row>
    <row r="47" spans="1:11" s="1" customFormat="1" ht="21" customHeight="1">
      <c r="A47" s="153" t="s">
        <v>244</v>
      </c>
      <c r="B47" s="80">
        <f>SUM(C47:K47)</f>
        <v>5</v>
      </c>
      <c r="C47" s="79">
        <v>0</v>
      </c>
      <c r="D47" s="79">
        <v>0</v>
      </c>
      <c r="E47" s="79">
        <v>1</v>
      </c>
      <c r="F47" s="79">
        <v>0</v>
      </c>
      <c r="G47" s="79">
        <v>2</v>
      </c>
      <c r="H47" s="79">
        <v>0</v>
      </c>
      <c r="I47" s="79">
        <v>1</v>
      </c>
      <c r="J47" s="79">
        <v>1</v>
      </c>
      <c r="K47" s="79">
        <v>0</v>
      </c>
    </row>
    <row r="48" spans="1:11" s="1" customFormat="1" ht="21" customHeight="1">
      <c r="A48" s="153" t="s">
        <v>245</v>
      </c>
      <c r="B48" s="80">
        <f t="shared" ref="B48:B51" si="13">SUM(C48:K48)</f>
        <v>4</v>
      </c>
      <c r="C48" s="79">
        <v>0</v>
      </c>
      <c r="D48" s="79">
        <v>0</v>
      </c>
      <c r="E48" s="79">
        <v>0</v>
      </c>
      <c r="F48" s="79">
        <v>2</v>
      </c>
      <c r="G48" s="79">
        <v>0</v>
      </c>
      <c r="H48" s="79">
        <v>0</v>
      </c>
      <c r="I48" s="79">
        <v>0</v>
      </c>
      <c r="J48" s="79">
        <v>2</v>
      </c>
      <c r="K48" s="79">
        <v>0</v>
      </c>
    </row>
    <row r="49" spans="1:11" s="1" customFormat="1" ht="11.1" customHeight="1">
      <c r="A49" s="153" t="s">
        <v>225</v>
      </c>
      <c r="B49" s="80">
        <f t="shared" si="13"/>
        <v>1242</v>
      </c>
      <c r="C49" s="79">
        <v>14</v>
      </c>
      <c r="D49" s="79">
        <v>51</v>
      </c>
      <c r="E49" s="79">
        <v>229</v>
      </c>
      <c r="F49" s="79">
        <v>63</v>
      </c>
      <c r="G49" s="79">
        <v>89</v>
      </c>
      <c r="H49" s="79">
        <v>168</v>
      </c>
      <c r="I49" s="79">
        <v>203</v>
      </c>
      <c r="J49" s="79">
        <v>130</v>
      </c>
      <c r="K49" s="79">
        <v>295</v>
      </c>
    </row>
    <row r="50" spans="1:11" s="1" customFormat="1" ht="11.1" customHeight="1">
      <c r="A50" s="153" t="s">
        <v>65</v>
      </c>
      <c r="B50" s="80">
        <f t="shared" si="13"/>
        <v>1</v>
      </c>
      <c r="C50" s="79">
        <v>0</v>
      </c>
      <c r="D50" s="79">
        <v>0</v>
      </c>
      <c r="E50" s="79">
        <v>1</v>
      </c>
      <c r="F50" s="79">
        <v>0</v>
      </c>
      <c r="G50" s="79">
        <v>0</v>
      </c>
      <c r="H50" s="79">
        <v>0</v>
      </c>
      <c r="I50" s="79">
        <v>0</v>
      </c>
      <c r="J50" s="79">
        <v>0</v>
      </c>
      <c r="K50" s="79">
        <v>0</v>
      </c>
    </row>
    <row r="51" spans="1:11" s="1" customFormat="1" ht="11.1" customHeight="1">
      <c r="A51" s="153" t="s">
        <v>66</v>
      </c>
      <c r="B51" s="80">
        <f t="shared" si="13"/>
        <v>0</v>
      </c>
      <c r="C51" s="79">
        <v>0</v>
      </c>
      <c r="D51" s="79">
        <v>0</v>
      </c>
      <c r="E51" s="79">
        <v>0</v>
      </c>
      <c r="F51" s="79">
        <v>0</v>
      </c>
      <c r="G51" s="79">
        <v>0</v>
      </c>
      <c r="H51" s="79">
        <v>0</v>
      </c>
      <c r="I51" s="79">
        <v>0</v>
      </c>
      <c r="J51" s="79">
        <v>0</v>
      </c>
      <c r="K51" s="79">
        <v>0</v>
      </c>
    </row>
    <row r="52" spans="1:11" s="1" customFormat="1" ht="11.1" customHeight="1">
      <c r="A52" s="153" t="s">
        <v>226</v>
      </c>
      <c r="B52" s="80">
        <f>SUM(C52:K52)</f>
        <v>9</v>
      </c>
      <c r="C52" s="79">
        <v>0</v>
      </c>
      <c r="D52" s="79">
        <v>1</v>
      </c>
      <c r="E52" s="79">
        <v>3</v>
      </c>
      <c r="F52" s="79">
        <v>1</v>
      </c>
      <c r="G52" s="79">
        <v>0</v>
      </c>
      <c r="H52" s="79">
        <v>0</v>
      </c>
      <c r="I52" s="79">
        <v>0</v>
      </c>
      <c r="J52" s="79">
        <v>3</v>
      </c>
      <c r="K52" s="79">
        <v>1</v>
      </c>
    </row>
    <row r="53" spans="1:11" s="1" customFormat="1" ht="11.1" customHeight="1">
      <c r="A53" s="155" t="s">
        <v>36</v>
      </c>
      <c r="B53" s="78">
        <f>SUM(C53:K53)</f>
        <v>21141</v>
      </c>
      <c r="C53" s="77">
        <f t="shared" ref="C53:K53" si="14">SUM(C54:C56)</f>
        <v>118</v>
      </c>
      <c r="D53" s="77">
        <f t="shared" si="14"/>
        <v>941</v>
      </c>
      <c r="E53" s="77">
        <f t="shared" si="14"/>
        <v>4580</v>
      </c>
      <c r="F53" s="77">
        <f t="shared" si="14"/>
        <v>2277</v>
      </c>
      <c r="G53" s="77">
        <f t="shared" si="14"/>
        <v>2735</v>
      </c>
      <c r="H53" s="77">
        <f t="shared" si="14"/>
        <v>2150</v>
      </c>
      <c r="I53" s="77">
        <f t="shared" si="14"/>
        <v>2196</v>
      </c>
      <c r="J53" s="77">
        <f t="shared" si="14"/>
        <v>4834</v>
      </c>
      <c r="K53" s="77">
        <f t="shared" si="14"/>
        <v>1310</v>
      </c>
    </row>
    <row r="54" spans="1:11" s="1" customFormat="1" ht="11.1" customHeight="1">
      <c r="A54" s="153" t="s">
        <v>213</v>
      </c>
      <c r="B54" s="80">
        <f t="shared" ref="B54:B55" si="15">SUM(C54:K54)</f>
        <v>14732</v>
      </c>
      <c r="C54" s="79">
        <v>58</v>
      </c>
      <c r="D54" s="79">
        <v>642</v>
      </c>
      <c r="E54" s="79">
        <v>3187</v>
      </c>
      <c r="F54" s="79">
        <v>1603</v>
      </c>
      <c r="G54" s="79">
        <v>1824</v>
      </c>
      <c r="H54" s="79">
        <v>1372</v>
      </c>
      <c r="I54" s="79">
        <v>1453</v>
      </c>
      <c r="J54" s="79">
        <v>3494</v>
      </c>
      <c r="K54" s="79">
        <v>1099</v>
      </c>
    </row>
    <row r="55" spans="1:11" s="1" customFormat="1" ht="11.1" customHeight="1">
      <c r="A55" s="153" t="s">
        <v>227</v>
      </c>
      <c r="B55" s="80">
        <f t="shared" si="15"/>
        <v>4260</v>
      </c>
      <c r="C55" s="79">
        <v>25</v>
      </c>
      <c r="D55" s="79">
        <v>168</v>
      </c>
      <c r="E55" s="79">
        <v>1005</v>
      </c>
      <c r="F55" s="79">
        <v>480</v>
      </c>
      <c r="G55" s="79">
        <v>607</v>
      </c>
      <c r="H55" s="79">
        <v>423</v>
      </c>
      <c r="I55" s="79">
        <v>451</v>
      </c>
      <c r="J55" s="79">
        <v>960</v>
      </c>
      <c r="K55" s="79">
        <v>141</v>
      </c>
    </row>
    <row r="56" spans="1:11" s="1" customFormat="1" ht="11.1" customHeight="1">
      <c r="A56" s="153" t="s">
        <v>228</v>
      </c>
      <c r="B56" s="80">
        <f>SUM(C56:K56)</f>
        <v>2149</v>
      </c>
      <c r="C56" s="79">
        <v>35</v>
      </c>
      <c r="D56" s="79">
        <v>131</v>
      </c>
      <c r="E56" s="79">
        <v>388</v>
      </c>
      <c r="F56" s="79">
        <v>194</v>
      </c>
      <c r="G56" s="79">
        <v>304</v>
      </c>
      <c r="H56" s="79">
        <v>355</v>
      </c>
      <c r="I56" s="79">
        <v>292</v>
      </c>
      <c r="J56" s="79">
        <v>380</v>
      </c>
      <c r="K56" s="79">
        <v>70</v>
      </c>
    </row>
    <row r="57" spans="1:11" s="1" customFormat="1" ht="11.1" customHeight="1">
      <c r="A57" s="45" t="s">
        <v>35</v>
      </c>
      <c r="B57" s="78">
        <f t="shared" ref="B57" si="16">SUM(C57:K57)</f>
        <v>97409</v>
      </c>
      <c r="C57" s="77">
        <v>1313</v>
      </c>
      <c r="D57" s="77">
        <v>7448</v>
      </c>
      <c r="E57" s="77">
        <v>17034</v>
      </c>
      <c r="F57" s="77">
        <v>15552</v>
      </c>
      <c r="G57" s="77">
        <v>11572</v>
      </c>
      <c r="H57" s="77">
        <v>14704</v>
      </c>
      <c r="I57" s="77">
        <v>12328</v>
      </c>
      <c r="J57" s="77">
        <v>15051</v>
      </c>
      <c r="K57" s="77">
        <v>2407</v>
      </c>
    </row>
    <row r="58" spans="1:11" s="1" customFormat="1" ht="11.1" customHeight="1">
      <c r="A58" s="98" t="s">
        <v>34</v>
      </c>
      <c r="B58" s="75">
        <f>SUM(C58:K58)</f>
        <v>314122</v>
      </c>
      <c r="C58" s="74">
        <v>4050</v>
      </c>
      <c r="D58" s="74">
        <v>22729</v>
      </c>
      <c r="E58" s="74">
        <v>52261</v>
      </c>
      <c r="F58" s="74">
        <v>43687</v>
      </c>
      <c r="G58" s="74">
        <v>32389</v>
      </c>
      <c r="H58" s="74">
        <v>48297</v>
      </c>
      <c r="I58" s="74">
        <v>39947</v>
      </c>
      <c r="J58" s="74">
        <v>44504</v>
      </c>
      <c r="K58" s="74">
        <v>26258</v>
      </c>
    </row>
    <row r="59" spans="1:11" s="1" customFormat="1" ht="11.1" customHeight="1">
      <c r="A59" s="8"/>
      <c r="B59" s="7"/>
      <c r="C59" s="73"/>
      <c r="D59" s="73"/>
      <c r="E59" s="73"/>
      <c r="F59" s="73"/>
      <c r="G59" s="73"/>
      <c r="H59" s="73"/>
      <c r="I59" s="73"/>
      <c r="J59" s="73"/>
      <c r="K59" s="73"/>
    </row>
    <row r="60" spans="1:11" s="1" customFormat="1" ht="11.1" customHeight="1">
      <c r="A60" s="4" t="s">
        <v>33</v>
      </c>
      <c r="B60" s="7"/>
      <c r="C60" s="7"/>
      <c r="D60" s="7"/>
      <c r="E60" s="7"/>
      <c r="F60" s="7"/>
      <c r="G60" s="7"/>
      <c r="H60" s="7"/>
      <c r="I60" s="7"/>
      <c r="J60" s="7"/>
      <c r="K60" s="7"/>
    </row>
    <row r="61" spans="1:11" s="17" customFormat="1" ht="11.1" customHeight="1">
      <c r="A61" s="4" t="s">
        <v>150</v>
      </c>
      <c r="B61" s="7"/>
      <c r="C61" s="7"/>
      <c r="D61" s="7"/>
      <c r="E61" s="7"/>
      <c r="F61" s="7"/>
      <c r="G61" s="7"/>
      <c r="H61" s="7"/>
      <c r="I61" s="7"/>
      <c r="J61" s="7"/>
      <c r="K61" s="7"/>
    </row>
    <row r="62" spans="1:11" s="17" customFormat="1" ht="11.1" customHeight="1">
      <c r="A62" s="8" t="s">
        <v>151</v>
      </c>
      <c r="B62" s="1"/>
      <c r="C62" s="1"/>
      <c r="D62" s="1"/>
      <c r="E62" s="1"/>
      <c r="F62" s="1"/>
      <c r="G62" s="2"/>
      <c r="H62" s="1"/>
      <c r="I62" s="2"/>
      <c r="J62" s="1"/>
      <c r="K62" s="1"/>
    </row>
    <row r="63" spans="1:11" s="1" customFormat="1" ht="11.1" customHeight="1">
      <c r="A63" s="8" t="s">
        <v>136</v>
      </c>
      <c r="G63" s="2"/>
      <c r="I63" s="2"/>
    </row>
    <row r="64" spans="1:11" s="1" customFormat="1" ht="11.1" customHeight="1">
      <c r="A64" s="8" t="s">
        <v>137</v>
      </c>
      <c r="G64" s="2"/>
      <c r="I64" s="2"/>
    </row>
    <row r="65" spans="1:11" s="1" customFormat="1" ht="11.1" customHeight="1">
      <c r="A65" s="8" t="s">
        <v>138</v>
      </c>
      <c r="G65" s="2"/>
      <c r="I65" s="2"/>
    </row>
    <row r="66" spans="1:11" s="1" customFormat="1">
      <c r="A66" s="8" t="s">
        <v>32</v>
      </c>
      <c r="J66" s="2"/>
    </row>
    <row r="67" spans="1:11" s="1" customFormat="1">
      <c r="A67" s="8" t="s">
        <v>31</v>
      </c>
      <c r="J67" s="2"/>
    </row>
    <row r="68" spans="1:11" s="1" customFormat="1">
      <c r="A68" s="4" t="s">
        <v>152</v>
      </c>
      <c r="J68" s="2"/>
    </row>
    <row r="69" spans="1:11" s="1" customFormat="1" ht="11.1" customHeight="1">
      <c r="A69" s="4" t="s">
        <v>30</v>
      </c>
      <c r="J69" s="2"/>
    </row>
    <row r="70" spans="1:11" s="1" customFormat="1" ht="11.1" customHeight="1">
      <c r="A70" s="4" t="s">
        <v>29</v>
      </c>
      <c r="J70" s="2"/>
    </row>
    <row r="71" spans="1:11" s="1" customFormat="1" ht="11.1" customHeight="1">
      <c r="A71" s="4"/>
      <c r="B71" s="7"/>
      <c r="C71" s="73"/>
      <c r="D71" s="73"/>
      <c r="E71" s="73"/>
      <c r="F71" s="73"/>
      <c r="G71" s="73"/>
      <c r="H71" s="73"/>
      <c r="I71" s="73"/>
      <c r="J71" s="73"/>
      <c r="K71" s="73"/>
    </row>
    <row r="72" spans="1:11" s="1" customFormat="1" ht="11.1" customHeight="1">
      <c r="A72" s="4"/>
      <c r="B72" s="7"/>
      <c r="C72" s="73"/>
      <c r="D72" s="73"/>
      <c r="E72" s="73"/>
      <c r="F72" s="73"/>
      <c r="G72" s="73"/>
      <c r="H72" s="73"/>
      <c r="I72" s="73"/>
      <c r="J72" s="73"/>
      <c r="K72" s="73"/>
    </row>
    <row r="73" spans="1:11" s="1" customFormat="1" ht="11.1" customHeight="1">
      <c r="A73" s="4"/>
      <c r="B73" s="7"/>
      <c r="C73" s="73"/>
      <c r="D73" s="73"/>
      <c r="E73" s="73"/>
      <c r="F73" s="73"/>
      <c r="G73" s="73"/>
      <c r="H73" s="73"/>
      <c r="I73" s="73"/>
      <c r="J73" s="73"/>
      <c r="K73" s="73"/>
    </row>
    <row r="74" spans="1:11" s="1" customFormat="1" ht="11.1" customHeight="1">
      <c r="A74" s="4"/>
      <c r="B74" s="7"/>
      <c r="C74" s="73"/>
      <c r="D74" s="73"/>
      <c r="E74" s="73"/>
      <c r="F74" s="73"/>
      <c r="G74" s="73"/>
      <c r="H74" s="73"/>
      <c r="I74" s="73"/>
      <c r="J74" s="73"/>
      <c r="K74" s="73"/>
    </row>
    <row r="75" spans="1:11" s="1" customFormat="1" ht="11.1" customHeight="1">
      <c r="A75" s="4"/>
      <c r="B75" s="7"/>
      <c r="C75" s="73"/>
      <c r="D75" s="73"/>
      <c r="E75" s="73"/>
      <c r="F75" s="73"/>
      <c r="G75" s="73"/>
      <c r="H75" s="73"/>
      <c r="I75" s="73"/>
      <c r="J75" s="73"/>
      <c r="K75" s="73"/>
    </row>
    <row r="76" spans="1:11" s="1" customFormat="1" ht="11.1" customHeight="1">
      <c r="A76" s="4"/>
      <c r="B76" s="70"/>
      <c r="C76" s="70"/>
      <c r="D76" s="70"/>
      <c r="E76" s="70"/>
      <c r="F76" s="70"/>
      <c r="G76" s="70"/>
      <c r="H76" s="70"/>
      <c r="I76" s="70"/>
      <c r="J76" s="70"/>
      <c r="K76" s="70"/>
    </row>
    <row r="77" spans="1:11" s="1" customFormat="1" ht="11.1" customHeight="1">
      <c r="A77" s="4"/>
      <c r="B77" s="70"/>
      <c r="C77" s="70"/>
      <c r="D77" s="70"/>
      <c r="E77" s="70"/>
      <c r="F77" s="70"/>
      <c r="G77" s="70"/>
      <c r="H77" s="70"/>
      <c r="I77" s="70"/>
      <c r="J77" s="70"/>
      <c r="K77" s="70"/>
    </row>
    <row r="78" spans="1:11" s="1" customFormat="1" ht="11.1" customHeight="1">
      <c r="A78" s="4"/>
      <c r="C78" s="70"/>
      <c r="D78" s="70"/>
      <c r="E78" s="70"/>
      <c r="F78" s="70"/>
      <c r="G78" s="70"/>
      <c r="H78" s="70"/>
      <c r="I78" s="70"/>
      <c r="J78" s="70"/>
      <c r="K78" s="70"/>
    </row>
    <row r="79" spans="1:11" s="1" customFormat="1" ht="11.1" customHeight="1">
      <c r="A79" s="4"/>
      <c r="B79" s="72"/>
      <c r="C79" s="72"/>
      <c r="D79" s="72"/>
      <c r="E79" s="72"/>
      <c r="F79" s="72"/>
      <c r="G79" s="72"/>
      <c r="H79" s="72"/>
      <c r="I79" s="72"/>
      <c r="J79" s="72"/>
      <c r="K79" s="72"/>
    </row>
    <row r="80" spans="1:11" s="1" customFormat="1" ht="11.1" customHeight="1">
      <c r="A80" s="4"/>
      <c r="B80" s="72"/>
      <c r="C80" s="72"/>
      <c r="D80" s="72"/>
      <c r="E80" s="72"/>
      <c r="F80" s="72"/>
      <c r="G80" s="72"/>
      <c r="H80" s="72"/>
      <c r="I80" s="72"/>
      <c r="J80" s="72"/>
      <c r="K80" s="72"/>
    </row>
    <row r="81" spans="2:11" ht="11.1" customHeight="1">
      <c r="B81" s="72"/>
      <c r="C81" s="72"/>
      <c r="D81" s="72"/>
      <c r="E81" s="72"/>
      <c r="F81" s="72"/>
      <c r="G81" s="72"/>
      <c r="H81" s="72"/>
      <c r="I81" s="72"/>
      <c r="J81" s="72"/>
      <c r="K81" s="72"/>
    </row>
    <row r="82" spans="2:11" ht="11.1" customHeight="1">
      <c r="B82" s="72"/>
      <c r="C82" s="72"/>
      <c r="D82" s="72"/>
      <c r="E82" s="72"/>
      <c r="F82" s="72"/>
      <c r="G82" s="72"/>
      <c r="H82" s="72"/>
      <c r="I82" s="72"/>
      <c r="J82" s="72"/>
      <c r="K82" s="72"/>
    </row>
    <row r="83" spans="2:11" ht="11.1" customHeight="1">
      <c r="B83" s="72"/>
      <c r="C83" s="72"/>
      <c r="D83" s="72"/>
      <c r="E83" s="72"/>
      <c r="F83" s="72"/>
      <c r="G83" s="72"/>
      <c r="H83" s="72"/>
      <c r="I83" s="72"/>
      <c r="J83" s="72"/>
      <c r="K83" s="72"/>
    </row>
    <row r="84" spans="2:11" ht="11.1" customHeight="1"/>
    <row r="85" spans="2:11" ht="11.1" customHeight="1"/>
    <row r="86" spans="2:11" ht="11.1" customHeight="1"/>
    <row r="87" spans="2:11" ht="11.1" customHeight="1"/>
    <row r="88" spans="2:11" ht="11.1" customHeight="1"/>
    <row r="99" spans="2:2">
      <c r="B99" s="71"/>
    </row>
  </sheetData>
  <pageMargins left="0.61" right="0.21" top="0.86" bottom="0.75" header="0.3" footer="0.3"/>
  <pageSetup firstPageNumber="3" orientation="portrait" useFirstPageNumber="1" verticalDpi="597" r:id="rId1"/>
  <headerFooter>
    <oddFooter>&amp;C&amp;P of 31</oddFooter>
  </headerFooter>
  <rowBreaks count="1" manualBreakCount="1">
    <brk id="40" max="10" man="1"/>
  </rowBreaks>
  <ignoredErrors>
    <ignoredError sqref="B20" formula="1"/>
    <ignoredError sqref="C41:K41" unlockedFormula="1"/>
    <ignoredError sqref="C53:K53" formulaRange="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6"/>
  <sheetViews>
    <sheetView showGridLines="0" zoomScaleNormal="100" workbookViewId="0">
      <pane xSplit="1" ySplit="6" topLeftCell="B30" activePane="bottomRight" state="frozen"/>
      <selection activeCell="Q1" sqref="Q1"/>
      <selection pane="topRight" activeCell="Q1" sqref="Q1"/>
      <selection pane="bottomLeft" activeCell="Q1" sqref="Q1"/>
      <selection pane="bottomRight" activeCell="O1" sqref="O1"/>
    </sheetView>
  </sheetViews>
  <sheetFormatPr defaultColWidth="9.33203125" defaultRowHeight="11.25"/>
  <cols>
    <col min="1" max="1" width="30.33203125" style="8" customWidth="1"/>
    <col min="2" max="5" width="7.83203125" style="8" customWidth="1"/>
    <col min="6" max="6" width="7.83203125" style="1" customWidth="1"/>
    <col min="7" max="7" width="7.83203125" style="2" customWidth="1"/>
    <col min="8" max="8" width="7.83203125" style="1" customWidth="1"/>
    <col min="9" max="10" width="7.83203125" style="2" customWidth="1"/>
    <col min="11" max="11" width="8.5" style="1" customWidth="1"/>
    <col min="12" max="12" width="8.5" style="2" hidden="1" customWidth="1"/>
    <col min="13" max="234" width="11.83203125" style="1" customWidth="1"/>
    <col min="235" max="16384" width="9.33203125" style="1"/>
  </cols>
  <sheetData>
    <row r="1" spans="1:19">
      <c r="A1" s="27" t="s">
        <v>54</v>
      </c>
      <c r="B1" s="27"/>
      <c r="C1" s="27"/>
      <c r="D1" s="27"/>
      <c r="E1" s="27"/>
      <c r="F1" s="27"/>
      <c r="G1" s="95"/>
      <c r="H1" s="25"/>
      <c r="I1" s="95"/>
      <c r="J1" s="95"/>
      <c r="K1" s="25"/>
      <c r="L1" s="25"/>
    </row>
    <row r="2" spans="1:19" ht="13.5" customHeight="1">
      <c r="A2" s="27" t="s">
        <v>49</v>
      </c>
      <c r="B2" s="27"/>
      <c r="C2" s="27"/>
      <c r="D2" s="27"/>
      <c r="E2" s="27"/>
      <c r="F2" s="27"/>
      <c r="G2" s="95"/>
      <c r="H2" s="25"/>
      <c r="I2" s="95"/>
      <c r="J2" s="95"/>
      <c r="K2" s="25"/>
      <c r="L2" s="26"/>
    </row>
    <row r="3" spans="1:19">
      <c r="A3" s="27" t="s">
        <v>53</v>
      </c>
      <c r="B3" s="27"/>
      <c r="C3" s="27"/>
      <c r="D3" s="27"/>
      <c r="E3" s="27"/>
      <c r="F3" s="27"/>
      <c r="G3" s="95"/>
      <c r="H3" s="25"/>
      <c r="I3" s="95"/>
      <c r="J3" s="95"/>
      <c r="K3" s="25"/>
      <c r="L3" s="26"/>
    </row>
    <row r="4" spans="1:19">
      <c r="A4" s="27" t="s">
        <v>125</v>
      </c>
      <c r="B4" s="97"/>
      <c r="C4" s="97"/>
      <c r="D4" s="97"/>
      <c r="E4" s="97"/>
      <c r="F4" s="97"/>
      <c r="G4" s="95"/>
      <c r="H4" s="25"/>
      <c r="I4" s="95"/>
      <c r="J4" s="95"/>
      <c r="K4" s="25"/>
      <c r="L4" s="26"/>
    </row>
    <row r="5" spans="1:19">
      <c r="A5" s="96"/>
      <c r="B5" s="96"/>
      <c r="C5" s="96"/>
      <c r="D5" s="96"/>
      <c r="E5" s="96"/>
      <c r="F5" s="27"/>
      <c r="G5" s="89"/>
      <c r="I5" s="89"/>
      <c r="J5" s="95"/>
      <c r="K5" s="27"/>
      <c r="L5" s="26"/>
    </row>
    <row r="6" spans="1:19" s="94" customFormat="1" ht="16.5" customHeight="1">
      <c r="A6" s="100" t="s">
        <v>47</v>
      </c>
      <c r="B6" s="24">
        <v>2011</v>
      </c>
      <c r="C6" s="24">
        <v>2010</v>
      </c>
      <c r="D6" s="24">
        <v>2009</v>
      </c>
      <c r="E6" s="24">
        <v>2008</v>
      </c>
      <c r="F6" s="24">
        <v>2007</v>
      </c>
      <c r="G6" s="24">
        <v>2006</v>
      </c>
      <c r="H6" s="24">
        <v>2005</v>
      </c>
      <c r="I6" s="24">
        <v>2004</v>
      </c>
      <c r="J6" s="24">
        <v>2003</v>
      </c>
      <c r="K6" s="24">
        <v>2002</v>
      </c>
      <c r="L6" s="24">
        <v>2001</v>
      </c>
    </row>
    <row r="7" spans="1:19" s="17" customFormat="1" ht="11.1" customHeight="1">
      <c r="A7" s="45" t="s">
        <v>19</v>
      </c>
      <c r="B7" s="93">
        <f t="shared" ref="B7:H7" si="0">B8+B9+B10+B12+B19+B36+B40+B52</f>
        <v>617128</v>
      </c>
      <c r="C7" s="93">
        <f t="shared" si="0"/>
        <v>627588</v>
      </c>
      <c r="D7" s="93">
        <f t="shared" si="0"/>
        <v>594285</v>
      </c>
      <c r="E7" s="93">
        <f t="shared" si="0"/>
        <v>613746</v>
      </c>
      <c r="F7" s="93">
        <f t="shared" si="0"/>
        <v>590349</v>
      </c>
      <c r="G7" s="93">
        <f t="shared" si="0"/>
        <v>597109</v>
      </c>
      <c r="H7" s="93">
        <f t="shared" si="0"/>
        <v>609737</v>
      </c>
      <c r="I7" s="93">
        <f>I8+I9+I12+I19+I36+I40+I52</f>
        <v>618633</v>
      </c>
      <c r="J7" s="93">
        <f>J8+J9+J12+J19+J36+J40+J52</f>
        <v>625011</v>
      </c>
      <c r="K7" s="93">
        <f>K8+K9+K12+K19+K36+K40+K52</f>
        <v>631742</v>
      </c>
      <c r="L7" s="93">
        <f>L8+L9+L12+L19+L36+L40+L52</f>
        <v>612257</v>
      </c>
    </row>
    <row r="8" spans="1:19" s="17" customFormat="1" ht="11.1" customHeight="1">
      <c r="A8" s="45" t="s">
        <v>110</v>
      </c>
      <c r="B8" s="16">
        <v>118657</v>
      </c>
      <c r="C8" s="16">
        <v>119119</v>
      </c>
      <c r="D8" s="16">
        <v>72280</v>
      </c>
      <c r="E8" s="16">
        <v>80989</v>
      </c>
      <c r="F8" s="16">
        <v>84339</v>
      </c>
      <c r="G8" s="16">
        <v>84866</v>
      </c>
      <c r="H8" s="16">
        <v>87213</v>
      </c>
      <c r="I8" s="16">
        <v>87910</v>
      </c>
      <c r="J8" s="16">
        <v>87296</v>
      </c>
      <c r="K8" s="16">
        <v>85991</v>
      </c>
      <c r="L8" s="16">
        <v>86731</v>
      </c>
    </row>
    <row r="9" spans="1:19" s="17" customFormat="1" ht="11.1" customHeight="1">
      <c r="A9" s="45" t="s">
        <v>40</v>
      </c>
      <c r="B9" s="16">
        <v>227</v>
      </c>
      <c r="C9" s="16">
        <v>212</v>
      </c>
      <c r="D9" s="16">
        <v>234</v>
      </c>
      <c r="E9" s="16">
        <v>252</v>
      </c>
      <c r="F9" s="16">
        <v>239</v>
      </c>
      <c r="G9" s="16">
        <v>239</v>
      </c>
      <c r="H9" s="16">
        <v>278</v>
      </c>
      <c r="I9" s="16">
        <v>291</v>
      </c>
      <c r="J9" s="16">
        <v>310</v>
      </c>
      <c r="K9" s="16">
        <v>317</v>
      </c>
      <c r="L9" s="16">
        <v>316</v>
      </c>
      <c r="M9" s="89"/>
      <c r="N9" s="89"/>
      <c r="O9" s="89"/>
      <c r="P9" s="89"/>
      <c r="Q9" s="89"/>
      <c r="R9" s="89"/>
      <c r="S9" s="89"/>
    </row>
    <row r="10" spans="1:19" s="17" customFormat="1" ht="11.1" customHeight="1">
      <c r="A10" s="45" t="s">
        <v>39</v>
      </c>
      <c r="B10" s="16">
        <v>4066</v>
      </c>
      <c r="C10" s="16">
        <v>3682</v>
      </c>
      <c r="D10" s="16">
        <v>3248</v>
      </c>
      <c r="E10" s="16">
        <v>2623</v>
      </c>
      <c r="F10" s="16">
        <v>2031</v>
      </c>
      <c r="G10" s="16">
        <v>939</v>
      </c>
      <c r="H10" s="16">
        <v>134</v>
      </c>
      <c r="I10" s="90" t="s">
        <v>52</v>
      </c>
      <c r="J10" s="90" t="s">
        <v>52</v>
      </c>
      <c r="K10" s="90" t="s">
        <v>52</v>
      </c>
      <c r="L10" s="90" t="s">
        <v>52</v>
      </c>
    </row>
    <row r="11" spans="1:19" ht="11.1" customHeight="1">
      <c r="A11" s="92" t="s">
        <v>115</v>
      </c>
      <c r="B11" s="92"/>
      <c r="C11" s="92"/>
      <c r="D11" s="92"/>
      <c r="E11" s="92"/>
      <c r="F11" s="92"/>
      <c r="G11" s="16"/>
      <c r="H11" s="16"/>
      <c r="I11" s="16"/>
      <c r="J11" s="16"/>
      <c r="K11" s="16"/>
      <c r="L11" s="16"/>
    </row>
    <row r="12" spans="1:19" s="17" customFormat="1" ht="11.1" customHeight="1">
      <c r="A12" s="150" t="s">
        <v>207</v>
      </c>
      <c r="B12" s="16">
        <f t="shared" ref="B12:L12" si="1">SUM(B13:B18)</f>
        <v>194441</v>
      </c>
      <c r="C12" s="16">
        <f t="shared" si="1"/>
        <v>202020</v>
      </c>
      <c r="D12" s="16">
        <f t="shared" si="1"/>
        <v>211619</v>
      </c>
      <c r="E12" s="16">
        <f t="shared" si="1"/>
        <v>222596</v>
      </c>
      <c r="F12" s="16">
        <f t="shared" si="1"/>
        <v>211096</v>
      </c>
      <c r="G12" s="16">
        <f t="shared" si="1"/>
        <v>219233</v>
      </c>
      <c r="H12" s="16">
        <f t="shared" si="1"/>
        <v>228619</v>
      </c>
      <c r="I12" s="16">
        <f t="shared" si="1"/>
        <v>235994</v>
      </c>
      <c r="J12" s="16">
        <f t="shared" si="1"/>
        <v>241045</v>
      </c>
      <c r="K12" s="16">
        <f t="shared" si="1"/>
        <v>245230</v>
      </c>
      <c r="L12" s="16">
        <f t="shared" si="1"/>
        <v>243823</v>
      </c>
    </row>
    <row r="13" spans="1:19" ht="11.1" customHeight="1">
      <c r="A13" s="152" t="s">
        <v>209</v>
      </c>
      <c r="B13" s="14">
        <v>186005</v>
      </c>
      <c r="C13" s="14">
        <v>193409</v>
      </c>
      <c r="D13" s="14">
        <v>202854</v>
      </c>
      <c r="E13" s="14">
        <v>213635</v>
      </c>
      <c r="F13" s="14">
        <v>202296</v>
      </c>
      <c r="G13" s="14">
        <v>210300</v>
      </c>
      <c r="H13" s="14">
        <v>219640</v>
      </c>
      <c r="I13" s="14">
        <v>226940</v>
      </c>
      <c r="J13" s="14">
        <v>232124</v>
      </c>
      <c r="K13" s="14">
        <v>236220</v>
      </c>
      <c r="L13" s="14">
        <v>238163</v>
      </c>
    </row>
    <row r="14" spans="1:19" ht="11.1" customHeight="1">
      <c r="A14" s="152" t="s">
        <v>210</v>
      </c>
      <c r="B14" s="14">
        <v>2712</v>
      </c>
      <c r="C14" s="14">
        <v>2763</v>
      </c>
      <c r="D14" s="14">
        <v>2837</v>
      </c>
      <c r="E14" s="14">
        <v>2976</v>
      </c>
      <c r="F14" s="14">
        <v>2990</v>
      </c>
      <c r="G14" s="14">
        <v>3147</v>
      </c>
      <c r="H14" s="14">
        <v>3270</v>
      </c>
      <c r="I14" s="14">
        <v>3380</v>
      </c>
      <c r="J14" s="14">
        <v>3420</v>
      </c>
      <c r="K14" s="14">
        <v>3502</v>
      </c>
      <c r="L14" s="14">
        <v>3531</v>
      </c>
    </row>
    <row r="15" spans="1:19" ht="11.1" customHeight="1">
      <c r="A15" s="152" t="s">
        <v>211</v>
      </c>
      <c r="B15" s="14">
        <v>35</v>
      </c>
      <c r="C15" s="14">
        <v>37</v>
      </c>
      <c r="D15" s="14">
        <v>37</v>
      </c>
      <c r="E15" s="14">
        <v>41</v>
      </c>
      <c r="F15" s="14">
        <v>45</v>
      </c>
      <c r="G15" s="14">
        <v>44</v>
      </c>
      <c r="H15" s="14">
        <v>50</v>
      </c>
      <c r="I15" s="14">
        <v>47</v>
      </c>
      <c r="J15" s="14">
        <v>43</v>
      </c>
      <c r="K15" s="14">
        <v>46</v>
      </c>
      <c r="L15" s="14">
        <v>45</v>
      </c>
    </row>
    <row r="16" spans="1:19" ht="11.1" customHeight="1">
      <c r="A16" s="152" t="s">
        <v>212</v>
      </c>
      <c r="B16" s="14">
        <v>2332</v>
      </c>
      <c r="C16" s="14">
        <v>2421</v>
      </c>
      <c r="D16" s="14">
        <v>2451</v>
      </c>
      <c r="E16" s="14">
        <v>2492</v>
      </c>
      <c r="F16" s="14">
        <v>2332</v>
      </c>
      <c r="G16" s="14">
        <v>2290</v>
      </c>
      <c r="H16" s="14">
        <v>2226</v>
      </c>
      <c r="I16" s="14">
        <v>2223</v>
      </c>
      <c r="J16" s="14">
        <v>2098</v>
      </c>
      <c r="K16" s="14">
        <v>2067</v>
      </c>
      <c r="L16" s="14">
        <v>1988</v>
      </c>
    </row>
    <row r="17" spans="1:12" ht="21" customHeight="1">
      <c r="A17" s="153" t="s">
        <v>238</v>
      </c>
      <c r="B17" s="14">
        <v>78</v>
      </c>
      <c r="C17" s="14">
        <v>83</v>
      </c>
      <c r="D17" s="14">
        <v>90</v>
      </c>
      <c r="E17" s="14">
        <v>88</v>
      </c>
      <c r="F17" s="14">
        <v>81</v>
      </c>
      <c r="G17" s="14">
        <v>83</v>
      </c>
      <c r="H17" s="14">
        <v>90</v>
      </c>
      <c r="I17" s="14">
        <v>83</v>
      </c>
      <c r="J17" s="14">
        <v>84</v>
      </c>
      <c r="K17" s="14">
        <v>86</v>
      </c>
      <c r="L17" s="14">
        <v>83</v>
      </c>
    </row>
    <row r="18" spans="1:12" ht="11.1" customHeight="1">
      <c r="A18" s="152" t="s">
        <v>252</v>
      </c>
      <c r="B18" s="14">
        <v>3279</v>
      </c>
      <c r="C18" s="14">
        <v>3307</v>
      </c>
      <c r="D18" s="14">
        <v>3350</v>
      </c>
      <c r="E18" s="14">
        <v>3364</v>
      </c>
      <c r="F18" s="14">
        <v>3352</v>
      </c>
      <c r="G18" s="14">
        <v>3369</v>
      </c>
      <c r="H18" s="14">
        <v>3343</v>
      </c>
      <c r="I18" s="14">
        <v>3321</v>
      </c>
      <c r="J18" s="14">
        <v>3276</v>
      </c>
      <c r="K18" s="14">
        <v>3309</v>
      </c>
      <c r="L18" s="14">
        <v>13</v>
      </c>
    </row>
    <row r="19" spans="1:12" s="17" customFormat="1" ht="11.1" customHeight="1">
      <c r="A19" s="150" t="s">
        <v>68</v>
      </c>
      <c r="B19" s="16">
        <f t="shared" ref="B19:L19" si="2">SUM(B20:B35)</f>
        <v>120865</v>
      </c>
      <c r="C19" s="16">
        <f t="shared" si="2"/>
        <v>123705</v>
      </c>
      <c r="D19" s="16">
        <f t="shared" si="2"/>
        <v>125738</v>
      </c>
      <c r="E19" s="16">
        <f t="shared" si="2"/>
        <v>124746</v>
      </c>
      <c r="F19" s="16">
        <f t="shared" si="2"/>
        <v>115127</v>
      </c>
      <c r="G19" s="16">
        <f t="shared" si="2"/>
        <v>117610</v>
      </c>
      <c r="H19" s="16">
        <f t="shared" si="2"/>
        <v>120614</v>
      </c>
      <c r="I19" s="16">
        <f t="shared" si="2"/>
        <v>122592</v>
      </c>
      <c r="J19" s="16">
        <f t="shared" si="2"/>
        <v>123990</v>
      </c>
      <c r="K19" s="16">
        <f t="shared" si="2"/>
        <v>125900</v>
      </c>
      <c r="L19" s="16">
        <f t="shared" si="2"/>
        <v>120485</v>
      </c>
    </row>
    <row r="20" spans="1:12" ht="11.1" customHeight="1">
      <c r="A20" s="152" t="s">
        <v>215</v>
      </c>
      <c r="B20" s="14">
        <v>97157</v>
      </c>
      <c r="C20" s="14">
        <v>99432</v>
      </c>
      <c r="D20" s="14">
        <v>100752</v>
      </c>
      <c r="E20" s="14">
        <v>99571</v>
      </c>
      <c r="F20" s="14">
        <v>91282</v>
      </c>
      <c r="G20" s="14">
        <v>93479</v>
      </c>
      <c r="H20" s="14">
        <v>96163</v>
      </c>
      <c r="I20" s="14">
        <v>97963</v>
      </c>
      <c r="J20" s="14">
        <v>99322</v>
      </c>
      <c r="K20" s="14">
        <v>100499</v>
      </c>
      <c r="L20" s="14">
        <v>100325</v>
      </c>
    </row>
    <row r="21" spans="1:12" ht="11.1" customHeight="1">
      <c r="A21" s="153" t="s">
        <v>216</v>
      </c>
      <c r="B21" s="14">
        <v>1302</v>
      </c>
      <c r="C21" s="14">
        <v>1320</v>
      </c>
      <c r="D21" s="14">
        <v>1410</v>
      </c>
      <c r="E21" s="14">
        <v>1448</v>
      </c>
      <c r="F21" s="14">
        <v>1442</v>
      </c>
      <c r="G21" s="14">
        <v>1493</v>
      </c>
      <c r="H21" s="14">
        <v>1565</v>
      </c>
      <c r="I21" s="14">
        <v>1616</v>
      </c>
      <c r="J21" s="14">
        <v>1628</v>
      </c>
      <c r="K21" s="14">
        <v>1639</v>
      </c>
      <c r="L21" s="14">
        <v>1657</v>
      </c>
    </row>
    <row r="22" spans="1:12" ht="21" customHeight="1">
      <c r="A22" s="153" t="s">
        <v>250</v>
      </c>
      <c r="B22" s="14">
        <v>2324</v>
      </c>
      <c r="C22" s="14">
        <v>2409</v>
      </c>
      <c r="D22" s="14">
        <v>2448</v>
      </c>
      <c r="E22" s="14">
        <v>2533</v>
      </c>
      <c r="F22" s="14">
        <v>2591</v>
      </c>
      <c r="G22" s="14">
        <v>2691</v>
      </c>
      <c r="H22" s="14">
        <v>2736</v>
      </c>
      <c r="I22" s="14">
        <v>2836</v>
      </c>
      <c r="J22" s="14">
        <v>2852</v>
      </c>
      <c r="K22" s="14">
        <v>2879</v>
      </c>
      <c r="L22" s="14">
        <v>2915</v>
      </c>
    </row>
    <row r="23" spans="1:12" ht="21" customHeight="1">
      <c r="A23" s="153" t="s">
        <v>230</v>
      </c>
      <c r="B23" s="14">
        <v>7</v>
      </c>
      <c r="C23" s="14">
        <v>6</v>
      </c>
      <c r="D23" s="14">
        <v>6</v>
      </c>
      <c r="E23" s="14">
        <v>6</v>
      </c>
      <c r="F23" s="14">
        <v>7</v>
      </c>
      <c r="G23" s="14">
        <v>4</v>
      </c>
      <c r="H23" s="14">
        <v>5</v>
      </c>
      <c r="I23" s="14">
        <v>4</v>
      </c>
      <c r="J23" s="14">
        <v>4</v>
      </c>
      <c r="K23" s="14">
        <v>4</v>
      </c>
      <c r="L23" s="14">
        <v>4</v>
      </c>
    </row>
    <row r="24" spans="1:12" ht="21" customHeight="1">
      <c r="A24" s="153" t="s">
        <v>251</v>
      </c>
      <c r="B24" s="14">
        <v>836</v>
      </c>
      <c r="C24" s="14">
        <v>814</v>
      </c>
      <c r="D24" s="14">
        <v>843</v>
      </c>
      <c r="E24" s="14">
        <v>846</v>
      </c>
      <c r="F24" s="14">
        <v>830</v>
      </c>
      <c r="G24" s="14">
        <v>822</v>
      </c>
      <c r="H24" s="14">
        <v>793</v>
      </c>
      <c r="I24" s="14">
        <v>753</v>
      </c>
      <c r="J24" s="14">
        <v>695</v>
      </c>
      <c r="K24" s="14">
        <v>697</v>
      </c>
      <c r="L24" s="14">
        <v>650</v>
      </c>
    </row>
    <row r="25" spans="1:12" ht="21" customHeight="1">
      <c r="A25" s="153" t="s">
        <v>232</v>
      </c>
      <c r="B25" s="14">
        <v>56</v>
      </c>
      <c r="C25" s="14">
        <v>57</v>
      </c>
      <c r="D25" s="14">
        <v>51</v>
      </c>
      <c r="E25" s="14">
        <v>53</v>
      </c>
      <c r="F25" s="14">
        <v>54</v>
      </c>
      <c r="G25" s="14">
        <v>48</v>
      </c>
      <c r="H25" s="14">
        <v>46</v>
      </c>
      <c r="I25" s="14">
        <v>48</v>
      </c>
      <c r="J25" s="14">
        <v>48</v>
      </c>
      <c r="K25" s="14">
        <v>46</v>
      </c>
      <c r="L25" s="14">
        <v>41</v>
      </c>
    </row>
    <row r="26" spans="1:12" ht="21" customHeight="1">
      <c r="A26" s="153" t="s">
        <v>233</v>
      </c>
      <c r="B26" s="14">
        <v>8648</v>
      </c>
      <c r="C26" s="14">
        <v>8989</v>
      </c>
      <c r="D26" s="14">
        <v>9344</v>
      </c>
      <c r="E26" s="14">
        <v>9315</v>
      </c>
      <c r="F26" s="14">
        <v>8187</v>
      </c>
      <c r="G26" s="14">
        <v>8326</v>
      </c>
      <c r="H26" s="14">
        <v>8550</v>
      </c>
      <c r="I26" s="14">
        <v>8641</v>
      </c>
      <c r="J26" s="14">
        <v>8764</v>
      </c>
      <c r="K26" s="14">
        <v>9232</v>
      </c>
      <c r="L26" s="14">
        <v>9614</v>
      </c>
    </row>
    <row r="27" spans="1:12" ht="21" customHeight="1">
      <c r="A27" s="153" t="s">
        <v>234</v>
      </c>
      <c r="B27" s="14">
        <v>112</v>
      </c>
      <c r="C27" s="14">
        <v>119</v>
      </c>
      <c r="D27" s="14">
        <v>128</v>
      </c>
      <c r="E27" s="14">
        <v>134</v>
      </c>
      <c r="F27" s="14">
        <v>129</v>
      </c>
      <c r="G27" s="14">
        <v>125</v>
      </c>
      <c r="H27" s="14">
        <v>131</v>
      </c>
      <c r="I27" s="14">
        <v>124</v>
      </c>
      <c r="J27" s="14">
        <v>129</v>
      </c>
      <c r="K27" s="14">
        <v>142</v>
      </c>
      <c r="L27" s="14">
        <v>147</v>
      </c>
    </row>
    <row r="28" spans="1:12" ht="21" customHeight="1">
      <c r="A28" s="153" t="s">
        <v>235</v>
      </c>
      <c r="B28" s="14">
        <v>309</v>
      </c>
      <c r="C28" s="14">
        <v>325</v>
      </c>
      <c r="D28" s="14">
        <v>336</v>
      </c>
      <c r="E28" s="14">
        <v>356</v>
      </c>
      <c r="F28" s="14">
        <v>372</v>
      </c>
      <c r="G28" s="14">
        <v>386</v>
      </c>
      <c r="H28" s="14">
        <v>391</v>
      </c>
      <c r="I28" s="14">
        <v>420</v>
      </c>
      <c r="J28" s="14">
        <v>409</v>
      </c>
      <c r="K28" s="14">
        <v>418</v>
      </c>
      <c r="L28" s="14">
        <v>416</v>
      </c>
    </row>
    <row r="29" spans="1:12" ht="21" customHeight="1">
      <c r="A29" s="153" t="s">
        <v>236</v>
      </c>
      <c r="B29" s="14">
        <v>35</v>
      </c>
      <c r="C29" s="14">
        <v>36</v>
      </c>
      <c r="D29" s="14">
        <v>32</v>
      </c>
      <c r="E29" s="14">
        <v>32</v>
      </c>
      <c r="F29" s="14">
        <v>33</v>
      </c>
      <c r="G29" s="14">
        <v>5</v>
      </c>
      <c r="H29" s="14">
        <v>6</v>
      </c>
      <c r="I29" s="14">
        <v>6</v>
      </c>
      <c r="J29" s="14">
        <v>8</v>
      </c>
      <c r="K29" s="14">
        <v>9</v>
      </c>
      <c r="L29" s="14">
        <v>10</v>
      </c>
    </row>
    <row r="30" spans="1:12" ht="21" customHeight="1">
      <c r="A30" s="153" t="s">
        <v>239</v>
      </c>
      <c r="B30" s="14">
        <v>12</v>
      </c>
      <c r="C30" s="14">
        <v>16</v>
      </c>
      <c r="D30" s="14">
        <v>18</v>
      </c>
      <c r="E30" s="14">
        <v>18</v>
      </c>
      <c r="F30" s="14">
        <v>22</v>
      </c>
      <c r="G30" s="14">
        <v>21</v>
      </c>
      <c r="H30" s="14">
        <v>17</v>
      </c>
      <c r="I30" s="14">
        <v>19</v>
      </c>
      <c r="J30" s="14">
        <v>18</v>
      </c>
      <c r="K30" s="14">
        <v>18</v>
      </c>
      <c r="L30" s="14">
        <v>24</v>
      </c>
    </row>
    <row r="31" spans="1:12" ht="30" customHeight="1">
      <c r="A31" s="161" t="s">
        <v>237</v>
      </c>
      <c r="B31" s="14">
        <v>16</v>
      </c>
      <c r="C31" s="14">
        <v>14</v>
      </c>
      <c r="D31" s="14">
        <v>19</v>
      </c>
      <c r="E31" s="14">
        <v>22</v>
      </c>
      <c r="F31" s="14">
        <v>23</v>
      </c>
      <c r="G31" s="14">
        <v>3</v>
      </c>
      <c r="H31" s="14">
        <v>3</v>
      </c>
      <c r="I31" s="14">
        <v>5</v>
      </c>
      <c r="J31" s="14">
        <v>7</v>
      </c>
      <c r="K31" s="14">
        <v>7</v>
      </c>
      <c r="L31" s="14">
        <v>7</v>
      </c>
    </row>
    <row r="32" spans="1:12" ht="21" customHeight="1">
      <c r="A32" s="153" t="s">
        <v>246</v>
      </c>
      <c r="B32" s="14">
        <v>21</v>
      </c>
      <c r="C32" s="14">
        <v>21</v>
      </c>
      <c r="D32" s="14">
        <v>24</v>
      </c>
      <c r="E32" s="14">
        <v>24</v>
      </c>
      <c r="F32" s="14">
        <v>19</v>
      </c>
      <c r="G32" s="14">
        <v>16</v>
      </c>
      <c r="H32" s="14">
        <v>16</v>
      </c>
      <c r="I32" s="14">
        <v>17</v>
      </c>
      <c r="J32" s="14">
        <v>32</v>
      </c>
      <c r="K32" s="14">
        <v>36</v>
      </c>
      <c r="L32" s="14">
        <v>39</v>
      </c>
    </row>
    <row r="33" spans="1:12" ht="11.1" customHeight="1">
      <c r="A33" s="153" t="s">
        <v>218</v>
      </c>
      <c r="B33" s="14">
        <v>429</v>
      </c>
      <c r="C33" s="14">
        <v>449</v>
      </c>
      <c r="D33" s="14">
        <v>448</v>
      </c>
      <c r="E33" s="14">
        <v>456</v>
      </c>
      <c r="F33" s="14">
        <v>470</v>
      </c>
      <c r="G33" s="14">
        <v>477</v>
      </c>
      <c r="H33" s="14">
        <v>498</v>
      </c>
      <c r="I33" s="14">
        <v>523</v>
      </c>
      <c r="J33" s="14">
        <v>534</v>
      </c>
      <c r="K33" s="14">
        <v>535</v>
      </c>
      <c r="L33" s="14">
        <v>551</v>
      </c>
    </row>
    <row r="34" spans="1:12" ht="11.1" customHeight="1">
      <c r="A34" s="153" t="s">
        <v>217</v>
      </c>
      <c r="B34" s="14">
        <v>4083</v>
      </c>
      <c r="C34" s="14">
        <v>4076</v>
      </c>
      <c r="D34" s="14">
        <v>4179</v>
      </c>
      <c r="E34" s="14">
        <v>4201</v>
      </c>
      <c r="F34" s="14">
        <v>3878</v>
      </c>
      <c r="G34" s="14">
        <v>3822</v>
      </c>
      <c r="H34" s="14">
        <v>3802</v>
      </c>
      <c r="I34" s="14">
        <v>3723</v>
      </c>
      <c r="J34" s="14">
        <v>3667</v>
      </c>
      <c r="K34" s="14">
        <v>3751</v>
      </c>
      <c r="L34" s="14">
        <v>3719</v>
      </c>
    </row>
    <row r="35" spans="1:12" ht="11.1" customHeight="1">
      <c r="A35" s="153" t="s">
        <v>219</v>
      </c>
      <c r="B35" s="14">
        <v>5518</v>
      </c>
      <c r="C35" s="14">
        <v>5622</v>
      </c>
      <c r="D35" s="14">
        <v>5700</v>
      </c>
      <c r="E35" s="14">
        <v>5731</v>
      </c>
      <c r="F35" s="14">
        <v>5788</v>
      </c>
      <c r="G35" s="80">
        <v>5892</v>
      </c>
      <c r="H35" s="14">
        <v>5892</v>
      </c>
      <c r="I35" s="14">
        <v>5894</v>
      </c>
      <c r="J35" s="14">
        <v>5873</v>
      </c>
      <c r="K35" s="14">
        <v>5988</v>
      </c>
      <c r="L35" s="14">
        <v>366</v>
      </c>
    </row>
    <row r="36" spans="1:12" ht="11.1" customHeight="1">
      <c r="A36" s="150" t="s">
        <v>208</v>
      </c>
      <c r="B36" s="16">
        <f t="shared" ref="B36:L36" si="3">SUM(B37:B39)</f>
        <v>142511</v>
      </c>
      <c r="C36" s="16">
        <f t="shared" si="3"/>
        <v>142198</v>
      </c>
      <c r="D36" s="16">
        <f t="shared" si="3"/>
        <v>144600</v>
      </c>
      <c r="E36" s="16">
        <f t="shared" si="3"/>
        <v>146838</v>
      </c>
      <c r="F36" s="16">
        <f t="shared" si="3"/>
        <v>143953</v>
      </c>
      <c r="G36" s="16">
        <f t="shared" si="3"/>
        <v>141935</v>
      </c>
      <c r="H36" s="16">
        <f t="shared" si="3"/>
        <v>141992</v>
      </c>
      <c r="I36" s="16">
        <f t="shared" si="3"/>
        <v>142160</v>
      </c>
      <c r="J36" s="16">
        <f t="shared" si="3"/>
        <v>143504</v>
      </c>
      <c r="K36" s="16">
        <f t="shared" si="3"/>
        <v>144708</v>
      </c>
      <c r="L36" s="16">
        <f t="shared" si="3"/>
        <v>144702</v>
      </c>
    </row>
    <row r="37" spans="1:12" ht="11.1" customHeight="1">
      <c r="A37" s="152" t="s">
        <v>220</v>
      </c>
      <c r="B37" s="14">
        <v>137967</v>
      </c>
      <c r="C37" s="14">
        <v>137688</v>
      </c>
      <c r="D37" s="14">
        <v>140012</v>
      </c>
      <c r="E37" s="14">
        <v>142298</v>
      </c>
      <c r="F37" s="14">
        <v>139554</v>
      </c>
      <c r="G37" s="14">
        <v>137589</v>
      </c>
      <c r="H37" s="14">
        <v>137630</v>
      </c>
      <c r="I37" s="14">
        <v>137799</v>
      </c>
      <c r="J37" s="14">
        <v>139195</v>
      </c>
      <c r="K37" s="14">
        <v>140357</v>
      </c>
      <c r="L37" s="14">
        <v>140486</v>
      </c>
    </row>
    <row r="38" spans="1:12" ht="21" customHeight="1">
      <c r="A38" s="153" t="s">
        <v>240</v>
      </c>
      <c r="B38" s="14">
        <v>2391</v>
      </c>
      <c r="C38" s="14">
        <v>2410</v>
      </c>
      <c r="D38" s="14">
        <v>2485</v>
      </c>
      <c r="E38" s="14">
        <v>2500</v>
      </c>
      <c r="F38" s="14">
        <v>2500</v>
      </c>
      <c r="G38" s="14">
        <v>2486</v>
      </c>
      <c r="H38" s="14">
        <v>2491</v>
      </c>
      <c r="I38" s="14">
        <v>2510</v>
      </c>
      <c r="J38" s="14">
        <v>2503</v>
      </c>
      <c r="K38" s="14">
        <v>2500</v>
      </c>
      <c r="L38" s="14">
        <v>2503</v>
      </c>
    </row>
    <row r="39" spans="1:12" s="17" customFormat="1" ht="11.1" customHeight="1">
      <c r="A39" s="152" t="s">
        <v>221</v>
      </c>
      <c r="B39" s="14">
        <v>2153</v>
      </c>
      <c r="C39" s="14">
        <v>2100</v>
      </c>
      <c r="D39" s="14">
        <v>2103</v>
      </c>
      <c r="E39" s="14">
        <v>2040</v>
      </c>
      <c r="F39" s="14">
        <v>1899</v>
      </c>
      <c r="G39" s="14">
        <v>1860</v>
      </c>
      <c r="H39" s="14">
        <v>1871</v>
      </c>
      <c r="I39" s="14">
        <v>1851</v>
      </c>
      <c r="J39" s="14">
        <v>1806</v>
      </c>
      <c r="K39" s="14">
        <v>1851</v>
      </c>
      <c r="L39" s="14">
        <v>1713</v>
      </c>
    </row>
    <row r="40" spans="1:12" ht="11.1" customHeight="1">
      <c r="A40" s="45" t="s">
        <v>254</v>
      </c>
      <c r="B40" s="16">
        <f t="shared" ref="B40:L40" si="4">SUM(B41:B51)</f>
        <v>15220</v>
      </c>
      <c r="C40" s="16">
        <f t="shared" si="4"/>
        <v>15377</v>
      </c>
      <c r="D40" s="16">
        <f t="shared" si="4"/>
        <v>15298</v>
      </c>
      <c r="E40" s="16">
        <f t="shared" si="4"/>
        <v>14647</v>
      </c>
      <c r="F40" s="16">
        <f t="shared" si="4"/>
        <v>12290</v>
      </c>
      <c r="G40" s="16">
        <f t="shared" si="4"/>
        <v>10690</v>
      </c>
      <c r="H40" s="16">
        <f t="shared" si="4"/>
        <v>9518</v>
      </c>
      <c r="I40" s="16">
        <f t="shared" si="4"/>
        <v>8586</v>
      </c>
      <c r="J40" s="16">
        <f t="shared" si="4"/>
        <v>7916</v>
      </c>
      <c r="K40" s="16">
        <f t="shared" si="4"/>
        <v>7770</v>
      </c>
      <c r="L40" s="16">
        <f t="shared" si="4"/>
        <v>7727</v>
      </c>
    </row>
    <row r="41" spans="1:12" ht="11.1" customHeight="1">
      <c r="A41" s="152" t="s">
        <v>222</v>
      </c>
      <c r="B41" s="14">
        <v>14</v>
      </c>
      <c r="C41" s="14">
        <v>16</v>
      </c>
      <c r="D41" s="80">
        <v>20</v>
      </c>
      <c r="E41" s="80">
        <v>26</v>
      </c>
      <c r="F41" s="80">
        <v>18</v>
      </c>
      <c r="G41" s="80">
        <v>17</v>
      </c>
      <c r="H41" s="14">
        <v>20</v>
      </c>
      <c r="I41" s="14">
        <v>21</v>
      </c>
      <c r="J41" s="14">
        <v>17</v>
      </c>
      <c r="K41" s="14">
        <v>18</v>
      </c>
      <c r="L41" s="14">
        <v>18</v>
      </c>
    </row>
    <row r="42" spans="1:12" ht="11.1" customHeight="1">
      <c r="A42" s="153" t="s">
        <v>223</v>
      </c>
      <c r="B42" s="14">
        <v>4532</v>
      </c>
      <c r="C42" s="14">
        <v>4862</v>
      </c>
      <c r="D42" s="80">
        <v>4983</v>
      </c>
      <c r="E42" s="80">
        <v>4982</v>
      </c>
      <c r="F42" s="80">
        <v>4179</v>
      </c>
      <c r="G42" s="80">
        <v>3590</v>
      </c>
      <c r="H42" s="14">
        <v>3201</v>
      </c>
      <c r="I42" s="14">
        <v>2800</v>
      </c>
      <c r="J42" s="14">
        <v>2503</v>
      </c>
      <c r="K42" s="14">
        <v>2327</v>
      </c>
      <c r="L42" s="14">
        <v>2203</v>
      </c>
    </row>
    <row r="43" spans="1:12" ht="11.1" customHeight="1">
      <c r="A43" s="153" t="s">
        <v>224</v>
      </c>
      <c r="B43" s="14">
        <v>9402</v>
      </c>
      <c r="C43" s="14">
        <v>9334</v>
      </c>
      <c r="D43" s="80">
        <v>9206</v>
      </c>
      <c r="E43" s="80">
        <v>8686</v>
      </c>
      <c r="F43" s="80">
        <v>7241</v>
      </c>
      <c r="G43" s="80">
        <v>6297</v>
      </c>
      <c r="H43" s="14">
        <v>5603</v>
      </c>
      <c r="I43" s="14">
        <v>5082</v>
      </c>
      <c r="J43" s="14">
        <v>4746</v>
      </c>
      <c r="K43" s="14">
        <v>4777</v>
      </c>
      <c r="L43" s="14">
        <v>4886</v>
      </c>
    </row>
    <row r="44" spans="1:12" s="17" customFormat="1" ht="11.1" customHeight="1">
      <c r="A44" s="153" t="s">
        <v>248</v>
      </c>
      <c r="B44" s="14">
        <v>7</v>
      </c>
      <c r="C44" s="14">
        <v>7</v>
      </c>
      <c r="D44" s="80">
        <v>6</v>
      </c>
      <c r="E44" s="80">
        <v>7</v>
      </c>
      <c r="F44" s="80">
        <v>7</v>
      </c>
      <c r="G44" s="80">
        <v>7</v>
      </c>
      <c r="H44" s="14">
        <v>6</v>
      </c>
      <c r="I44" s="14">
        <v>5</v>
      </c>
      <c r="J44" s="14">
        <v>2</v>
      </c>
      <c r="K44" s="14">
        <v>4</v>
      </c>
      <c r="L44" s="14">
        <v>5</v>
      </c>
    </row>
    <row r="45" spans="1:12" ht="21" customHeight="1">
      <c r="A45" s="153" t="s">
        <v>244</v>
      </c>
      <c r="B45" s="14">
        <v>5</v>
      </c>
      <c r="C45" s="14">
        <v>4</v>
      </c>
      <c r="D45" s="80">
        <v>5</v>
      </c>
      <c r="E45" s="80">
        <v>3</v>
      </c>
      <c r="F45" s="80">
        <v>2</v>
      </c>
      <c r="G45" s="91">
        <v>2</v>
      </c>
      <c r="H45" s="14">
        <v>4</v>
      </c>
      <c r="I45" s="14">
        <v>4</v>
      </c>
      <c r="J45" s="14">
        <v>6</v>
      </c>
      <c r="K45" s="14">
        <v>7</v>
      </c>
      <c r="L45" s="14">
        <v>5</v>
      </c>
    </row>
    <row r="46" spans="1:12" ht="11.1" customHeight="1">
      <c r="A46" s="153" t="s">
        <v>249</v>
      </c>
      <c r="B46" s="14">
        <v>4</v>
      </c>
      <c r="C46" s="14">
        <v>4</v>
      </c>
      <c r="D46" s="80">
        <v>5</v>
      </c>
      <c r="E46" s="80">
        <v>3</v>
      </c>
      <c r="F46" s="80">
        <v>4</v>
      </c>
      <c r="G46" s="91">
        <v>4</v>
      </c>
      <c r="H46" s="14">
        <v>3</v>
      </c>
      <c r="I46" s="14">
        <v>4</v>
      </c>
      <c r="J46" s="14">
        <v>4</v>
      </c>
      <c r="K46" s="14">
        <v>4</v>
      </c>
      <c r="L46" s="14">
        <v>4</v>
      </c>
    </row>
    <row r="47" spans="1:12" ht="11.1" customHeight="1">
      <c r="A47" s="153" t="s">
        <v>245</v>
      </c>
      <c r="B47" s="14">
        <v>4</v>
      </c>
      <c r="C47" s="14">
        <v>6</v>
      </c>
      <c r="D47" s="80">
        <v>6</v>
      </c>
      <c r="E47" s="80">
        <v>5</v>
      </c>
      <c r="F47" s="80">
        <v>4</v>
      </c>
      <c r="G47" s="82">
        <v>1</v>
      </c>
      <c r="H47" s="14">
        <v>2</v>
      </c>
      <c r="I47" s="14">
        <v>2</v>
      </c>
      <c r="J47" s="14">
        <v>2</v>
      </c>
      <c r="K47" s="14">
        <v>2</v>
      </c>
      <c r="L47" s="14">
        <v>1</v>
      </c>
    </row>
    <row r="48" spans="1:12" ht="11.1" customHeight="1">
      <c r="A48" s="153" t="s">
        <v>225</v>
      </c>
      <c r="B48" s="14">
        <v>1242</v>
      </c>
      <c r="C48" s="14">
        <v>1132</v>
      </c>
      <c r="D48" s="80">
        <v>1053</v>
      </c>
      <c r="E48" s="80">
        <v>919</v>
      </c>
      <c r="F48" s="80">
        <v>823</v>
      </c>
      <c r="G48" s="80">
        <v>759</v>
      </c>
      <c r="H48" s="14">
        <v>664</v>
      </c>
      <c r="I48" s="14">
        <v>651</v>
      </c>
      <c r="J48" s="14">
        <v>617</v>
      </c>
      <c r="K48" s="14">
        <v>615</v>
      </c>
      <c r="L48" s="14">
        <v>592</v>
      </c>
    </row>
    <row r="49" spans="1:12" ht="11.1" customHeight="1">
      <c r="A49" s="153" t="s">
        <v>65</v>
      </c>
      <c r="B49" s="14">
        <v>1</v>
      </c>
      <c r="C49" s="14">
        <v>3</v>
      </c>
      <c r="D49" s="80">
        <v>3</v>
      </c>
      <c r="E49" s="80">
        <v>4</v>
      </c>
      <c r="F49" s="80">
        <v>2</v>
      </c>
      <c r="G49" s="80">
        <v>3</v>
      </c>
      <c r="H49" s="14">
        <v>5</v>
      </c>
      <c r="I49" s="14">
        <v>5</v>
      </c>
      <c r="J49" s="14">
        <v>4</v>
      </c>
      <c r="K49" s="14">
        <v>1</v>
      </c>
      <c r="L49" s="14">
        <v>3</v>
      </c>
    </row>
    <row r="50" spans="1:12" ht="11.1" customHeight="1">
      <c r="A50" s="153" t="s">
        <v>66</v>
      </c>
      <c r="B50" s="14">
        <v>0</v>
      </c>
      <c r="C50" s="14">
        <v>0</v>
      </c>
      <c r="D50" s="80">
        <v>1</v>
      </c>
      <c r="E50" s="80">
        <v>1</v>
      </c>
      <c r="F50" s="80">
        <v>1</v>
      </c>
      <c r="G50" s="80">
        <v>0</v>
      </c>
      <c r="H50" s="14">
        <v>1</v>
      </c>
      <c r="I50" s="14">
        <v>1</v>
      </c>
      <c r="J50" s="14">
        <v>1</v>
      </c>
      <c r="K50" s="127" t="s">
        <v>52</v>
      </c>
      <c r="L50" s="127" t="s">
        <v>52</v>
      </c>
    </row>
    <row r="51" spans="1:12" ht="11.1" customHeight="1">
      <c r="A51" s="153" t="s">
        <v>226</v>
      </c>
      <c r="B51" s="14">
        <v>9</v>
      </c>
      <c r="C51" s="14">
        <v>9</v>
      </c>
      <c r="D51" s="80">
        <v>10</v>
      </c>
      <c r="E51" s="80">
        <v>11</v>
      </c>
      <c r="F51" s="80">
        <v>9</v>
      </c>
      <c r="G51" s="80">
        <v>10</v>
      </c>
      <c r="H51" s="14">
        <v>9</v>
      </c>
      <c r="I51" s="14">
        <v>11</v>
      </c>
      <c r="J51" s="14">
        <v>14</v>
      </c>
      <c r="K51" s="14">
        <v>15</v>
      </c>
      <c r="L51" s="14">
        <v>10</v>
      </c>
    </row>
    <row r="52" spans="1:12" ht="11.1" customHeight="1">
      <c r="A52" s="45" t="s">
        <v>253</v>
      </c>
      <c r="B52" s="78">
        <f t="shared" ref="B52:K52" si="5">SUM(B53:B55)</f>
        <v>21141</v>
      </c>
      <c r="C52" s="78">
        <f t="shared" si="5"/>
        <v>21275</v>
      </c>
      <c r="D52" s="78">
        <f t="shared" si="5"/>
        <v>21268</v>
      </c>
      <c r="E52" s="78">
        <f t="shared" si="5"/>
        <v>21055</v>
      </c>
      <c r="F52" s="78">
        <f t="shared" si="5"/>
        <v>21274</v>
      </c>
      <c r="G52" s="78">
        <f t="shared" si="5"/>
        <v>21597</v>
      </c>
      <c r="H52" s="16">
        <f t="shared" si="5"/>
        <v>21369</v>
      </c>
      <c r="I52" s="16">
        <f t="shared" si="5"/>
        <v>21100</v>
      </c>
      <c r="J52" s="16">
        <f t="shared" si="5"/>
        <v>20950</v>
      </c>
      <c r="K52" s="16">
        <f t="shared" si="5"/>
        <v>21826</v>
      </c>
      <c r="L52" s="16">
        <f>SUM(L53:L54)</f>
        <v>8473</v>
      </c>
    </row>
    <row r="53" spans="1:12" ht="11.1" customHeight="1">
      <c r="A53" s="152" t="s">
        <v>213</v>
      </c>
      <c r="B53" s="14">
        <v>14732</v>
      </c>
      <c r="C53" s="14">
        <v>14834</v>
      </c>
      <c r="D53" s="14">
        <v>14844</v>
      </c>
      <c r="E53" s="14">
        <v>14773</v>
      </c>
      <c r="F53" s="14">
        <v>14951</v>
      </c>
      <c r="G53" s="14">
        <v>15090</v>
      </c>
      <c r="H53" s="14">
        <v>14934</v>
      </c>
      <c r="I53" s="14">
        <v>14849</v>
      </c>
      <c r="J53" s="14">
        <v>14784</v>
      </c>
      <c r="K53" s="14">
        <v>15165</v>
      </c>
      <c r="L53" s="14">
        <v>7372</v>
      </c>
    </row>
    <row r="54" spans="1:12" ht="11.1" customHeight="1">
      <c r="A54" s="152" t="s">
        <v>227</v>
      </c>
      <c r="B54" s="14">
        <v>4260</v>
      </c>
      <c r="C54" s="14">
        <v>4307</v>
      </c>
      <c r="D54" s="14">
        <v>4352</v>
      </c>
      <c r="E54" s="14">
        <v>4334</v>
      </c>
      <c r="F54" s="14">
        <v>4377</v>
      </c>
      <c r="G54" s="14">
        <v>4520</v>
      </c>
      <c r="H54" s="14">
        <v>4556</v>
      </c>
      <c r="I54" s="14">
        <v>4505</v>
      </c>
      <c r="J54" s="14">
        <v>4535</v>
      </c>
      <c r="K54" s="14">
        <v>4880</v>
      </c>
      <c r="L54" s="14">
        <v>1101</v>
      </c>
    </row>
    <row r="55" spans="1:12" ht="11.1" customHeight="1">
      <c r="A55" s="152" t="s">
        <v>228</v>
      </c>
      <c r="B55" s="14">
        <v>2149</v>
      </c>
      <c r="C55" s="14">
        <v>2134</v>
      </c>
      <c r="D55" s="14">
        <v>2072</v>
      </c>
      <c r="E55" s="14">
        <v>1948</v>
      </c>
      <c r="F55" s="14">
        <v>1946</v>
      </c>
      <c r="G55" s="14">
        <v>1987</v>
      </c>
      <c r="H55" s="14">
        <v>1879</v>
      </c>
      <c r="I55" s="14">
        <v>1746</v>
      </c>
      <c r="J55" s="14">
        <v>1631</v>
      </c>
      <c r="K55" s="14">
        <v>1781</v>
      </c>
      <c r="L55" s="21" t="s">
        <v>52</v>
      </c>
    </row>
    <row r="56" spans="1:12" ht="11.1" customHeight="1">
      <c r="A56" s="45" t="s">
        <v>134</v>
      </c>
      <c r="B56" s="16">
        <v>97409</v>
      </c>
      <c r="C56" s="16">
        <v>96473</v>
      </c>
      <c r="D56" s="16">
        <v>94863</v>
      </c>
      <c r="E56" s="16">
        <v>93202</v>
      </c>
      <c r="F56" s="16">
        <v>92175</v>
      </c>
      <c r="G56" s="16">
        <v>91343</v>
      </c>
      <c r="H56" s="16">
        <v>90555</v>
      </c>
      <c r="I56" s="16">
        <v>89596</v>
      </c>
      <c r="J56" s="16">
        <v>87816</v>
      </c>
      <c r="K56" s="16">
        <v>86089</v>
      </c>
      <c r="L56" s="16">
        <v>82875</v>
      </c>
    </row>
    <row r="57" spans="1:12" ht="11.1" customHeight="1">
      <c r="A57" s="98" t="s">
        <v>135</v>
      </c>
      <c r="B57" s="18">
        <v>314122</v>
      </c>
      <c r="C57" s="18">
        <v>318001</v>
      </c>
      <c r="D57" s="18">
        <v>323495</v>
      </c>
      <c r="E57" s="18">
        <v>325247</v>
      </c>
      <c r="F57" s="18">
        <v>309865</v>
      </c>
      <c r="G57" s="18">
        <v>309333</v>
      </c>
      <c r="H57" s="18">
        <v>311828</v>
      </c>
      <c r="I57" s="18">
        <v>313545</v>
      </c>
      <c r="J57" s="18">
        <v>317389</v>
      </c>
      <c r="K57" s="18">
        <v>317389</v>
      </c>
      <c r="L57" s="18">
        <v>315276</v>
      </c>
    </row>
    <row r="58" spans="1:12" ht="11.1" customHeight="1">
      <c r="A58" s="84"/>
      <c r="B58" s="84"/>
      <c r="C58" s="84"/>
      <c r="D58" s="84"/>
      <c r="E58" s="84"/>
      <c r="F58" s="17"/>
      <c r="G58" s="17"/>
      <c r="H58" s="89"/>
      <c r="I58" s="7"/>
      <c r="J58" s="89"/>
      <c r="K58" s="89"/>
      <c r="L58" s="76"/>
    </row>
    <row r="59" spans="1:12" ht="11.1" customHeight="1">
      <c r="A59" s="8" t="s">
        <v>111</v>
      </c>
      <c r="B59" s="84"/>
      <c r="C59" s="84"/>
      <c r="D59" s="84"/>
      <c r="E59" s="84"/>
      <c r="F59" s="17"/>
      <c r="G59" s="17"/>
      <c r="H59" s="89"/>
      <c r="I59" s="7"/>
      <c r="J59" s="89"/>
      <c r="K59" s="89"/>
      <c r="L59" s="76"/>
    </row>
    <row r="60" spans="1:12" ht="11.1" customHeight="1">
      <c r="A60" s="8" t="s">
        <v>112</v>
      </c>
      <c r="B60" s="84"/>
      <c r="C60" s="84"/>
      <c r="D60" s="84"/>
      <c r="E60" s="84"/>
      <c r="F60" s="17"/>
      <c r="G60" s="17"/>
      <c r="H60" s="89"/>
      <c r="I60" s="7"/>
      <c r="J60" s="89"/>
      <c r="K60" s="89"/>
      <c r="L60" s="76"/>
    </row>
    <row r="61" spans="1:12" s="88" customFormat="1" ht="11.1" customHeight="1">
      <c r="A61" s="8" t="s">
        <v>153</v>
      </c>
      <c r="B61" s="8"/>
      <c r="C61" s="8"/>
      <c r="D61" s="8"/>
      <c r="E61" s="8"/>
      <c r="F61" s="1"/>
      <c r="G61" s="1"/>
      <c r="H61" s="1"/>
      <c r="I61" s="1"/>
      <c r="J61" s="1"/>
      <c r="K61" s="1"/>
      <c r="L61" s="1"/>
    </row>
    <row r="62" spans="1:12" s="17" customFormat="1" ht="11.1" customHeight="1">
      <c r="A62" s="8" t="s">
        <v>154</v>
      </c>
      <c r="B62" s="8"/>
      <c r="C62" s="8"/>
      <c r="D62" s="8"/>
      <c r="E62" s="8"/>
      <c r="F62" s="1"/>
      <c r="G62" s="1"/>
      <c r="H62" s="1"/>
      <c r="I62" s="1"/>
      <c r="J62" s="1"/>
      <c r="K62" s="1"/>
      <c r="L62" s="1"/>
    </row>
    <row r="63" spans="1:12" s="17" customFormat="1" ht="11.1" customHeight="1">
      <c r="A63" s="8" t="s">
        <v>155</v>
      </c>
      <c r="B63" s="8"/>
      <c r="C63" s="8"/>
      <c r="D63" s="8"/>
      <c r="E63" s="8"/>
      <c r="F63" s="1"/>
      <c r="G63" s="1"/>
      <c r="H63" s="1"/>
      <c r="I63" s="1"/>
      <c r="J63" s="1"/>
      <c r="K63" s="1"/>
      <c r="L63" s="1"/>
    </row>
    <row r="64" spans="1:12" s="17" customFormat="1" ht="10.5" customHeight="1">
      <c r="A64" s="8" t="s">
        <v>556</v>
      </c>
      <c r="B64" s="8"/>
      <c r="C64" s="8"/>
      <c r="D64" s="8"/>
      <c r="E64" s="8"/>
      <c r="F64" s="1"/>
      <c r="G64" s="1"/>
      <c r="H64" s="1"/>
      <c r="I64" s="1"/>
      <c r="J64" s="1"/>
      <c r="K64" s="1"/>
      <c r="L64" s="1"/>
    </row>
    <row r="65" spans="1:12">
      <c r="A65" s="8" t="s">
        <v>16</v>
      </c>
      <c r="G65" s="1"/>
      <c r="I65" s="1"/>
      <c r="J65" s="1"/>
      <c r="L65" s="1"/>
    </row>
    <row r="66" spans="1:12">
      <c r="A66" s="8" t="s">
        <v>113</v>
      </c>
      <c r="J66" s="1"/>
      <c r="L66" s="1"/>
    </row>
    <row r="67" spans="1:12">
      <c r="A67" s="8" t="s">
        <v>114</v>
      </c>
      <c r="J67" s="1"/>
      <c r="L67" s="1"/>
    </row>
    <row r="68" spans="1:12">
      <c r="A68" s="4" t="s">
        <v>156</v>
      </c>
      <c r="B68" s="4"/>
      <c r="C68" s="4"/>
      <c r="D68" s="4"/>
      <c r="E68" s="4"/>
      <c r="F68" s="3"/>
      <c r="J68" s="1"/>
      <c r="L68" s="1"/>
    </row>
    <row r="69" spans="1:12">
      <c r="A69" s="4" t="s">
        <v>132</v>
      </c>
      <c r="B69" s="4"/>
      <c r="C69" s="4"/>
      <c r="D69" s="4"/>
      <c r="E69" s="4"/>
      <c r="F69" s="3"/>
      <c r="J69" s="1"/>
      <c r="L69" s="1"/>
    </row>
    <row r="70" spans="1:12" ht="11.1" customHeight="1">
      <c r="A70" s="4" t="s">
        <v>133</v>
      </c>
      <c r="B70" s="4"/>
      <c r="C70" s="4"/>
      <c r="D70" s="4"/>
      <c r="E70" s="4"/>
      <c r="F70" s="3"/>
      <c r="J70" s="1"/>
      <c r="L70" s="1"/>
    </row>
    <row r="71" spans="1:12" ht="11.1" customHeight="1">
      <c r="A71" s="8" t="s">
        <v>157</v>
      </c>
      <c r="B71" s="4"/>
      <c r="C71" s="4"/>
      <c r="D71" s="4"/>
      <c r="E71" s="4"/>
      <c r="F71" s="3"/>
      <c r="H71" s="7"/>
      <c r="J71" s="1"/>
      <c r="L71" s="1"/>
    </row>
    <row r="72" spans="1:12" ht="11.1" customHeight="1">
      <c r="A72" s="8" t="s">
        <v>11</v>
      </c>
      <c r="B72" s="4"/>
      <c r="C72" s="4"/>
      <c r="D72" s="4"/>
      <c r="E72" s="4"/>
      <c r="F72" s="3"/>
      <c r="J72" s="1"/>
      <c r="L72" s="1"/>
    </row>
    <row r="73" spans="1:12" ht="11.1" customHeight="1">
      <c r="H73" s="7"/>
    </row>
    <row r="74" spans="1:12" ht="11.1" customHeight="1">
      <c r="H74" s="7"/>
    </row>
    <row r="75" spans="1:12" ht="11.1" customHeight="1">
      <c r="H75" s="7"/>
    </row>
    <row r="76" spans="1:12">
      <c r="H76" s="7"/>
    </row>
  </sheetData>
  <pageMargins left="0.56999999999999995" right="0.33" top="0.75" bottom="0.75" header="0.3" footer="0.3"/>
  <pageSetup scale="98" firstPageNumber="5" orientation="portrait" useFirstPageNumber="1" verticalDpi="597" r:id="rId1"/>
  <headerFooter>
    <oddFooter>&amp;C&amp;P of 31</oddFooter>
  </headerFooter>
  <rowBreaks count="1" manualBreakCount="1">
    <brk id="39" max="12" man="1"/>
  </rowBreaks>
  <ignoredErrors>
    <ignoredError sqref="B52:K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2"/>
  <sheetViews>
    <sheetView showGridLines="0" zoomScaleNormal="100" workbookViewId="0">
      <pane xSplit="1" ySplit="6" topLeftCell="B56" activePane="bottomRight" state="frozen"/>
      <selection activeCell="Q1" sqref="Q1"/>
      <selection pane="topRight" activeCell="Q1" sqref="Q1"/>
      <selection pane="bottomLeft" activeCell="Q1" sqref="Q1"/>
      <selection pane="bottomRight" activeCell="K1" sqref="K1"/>
    </sheetView>
  </sheetViews>
  <sheetFormatPr defaultColWidth="11.83203125" defaultRowHeight="11.25"/>
  <cols>
    <col min="1" max="1" width="31.83203125" style="1" customWidth="1"/>
    <col min="2" max="2" width="8.83203125" style="1" customWidth="1"/>
    <col min="3" max="3" width="9.33203125" style="1" customWidth="1"/>
    <col min="4" max="4" width="10" style="1" customWidth="1"/>
    <col min="5" max="5" width="13.5" style="1" customWidth="1"/>
    <col min="6" max="6" width="12.5" style="1" customWidth="1"/>
    <col min="7" max="7" width="8" style="1" customWidth="1"/>
    <col min="8" max="8" width="12.6640625" style="1" customWidth="1"/>
    <col min="9" max="9" width="8.5" style="1" customWidth="1"/>
    <col min="10" max="16384" width="11.83203125" style="1"/>
  </cols>
  <sheetData>
    <row r="1" spans="1:10" ht="11.25" customHeight="1">
      <c r="D1" s="115" t="s">
        <v>84</v>
      </c>
    </row>
    <row r="2" spans="1:10" ht="13.5" customHeight="1">
      <c r="D2" s="115" t="s">
        <v>83</v>
      </c>
      <c r="J2" s="3"/>
    </row>
    <row r="3" spans="1:10">
      <c r="A3" s="1" t="s">
        <v>7</v>
      </c>
      <c r="D3" s="115" t="s">
        <v>82</v>
      </c>
    </row>
    <row r="4" spans="1:10">
      <c r="D4" s="123" t="str">
        <f>"DECEMBER 31, 2011"</f>
        <v>DECEMBER 31, 2011</v>
      </c>
    </row>
    <row r="5" spans="1:10">
      <c r="D5" s="115"/>
    </row>
    <row r="6" spans="1:10" ht="33.75" customHeight="1">
      <c r="A6" s="132" t="s">
        <v>80</v>
      </c>
      <c r="B6" s="133" t="s">
        <v>166</v>
      </c>
      <c r="C6" s="134" t="s">
        <v>86</v>
      </c>
      <c r="D6" s="132" t="s">
        <v>79</v>
      </c>
      <c r="E6" s="134" t="s">
        <v>78</v>
      </c>
      <c r="F6" s="135" t="s">
        <v>167</v>
      </c>
      <c r="G6" s="134" t="s">
        <v>81</v>
      </c>
      <c r="H6" s="135" t="s">
        <v>168</v>
      </c>
    </row>
    <row r="7" spans="1:10">
      <c r="A7" s="124" t="s">
        <v>258</v>
      </c>
      <c r="B7" s="106">
        <f t="shared" ref="B7:H7" si="0">B8+B80</f>
        <v>617128</v>
      </c>
      <c r="C7" s="106">
        <f t="shared" si="0"/>
        <v>118657</v>
      </c>
      <c r="D7" s="106">
        <f t="shared" si="0"/>
        <v>212017</v>
      </c>
      <c r="E7" s="106">
        <f t="shared" si="0"/>
        <v>136258</v>
      </c>
      <c r="F7" s="106">
        <f t="shared" si="0"/>
        <v>145902</v>
      </c>
      <c r="G7" s="106">
        <f t="shared" si="0"/>
        <v>4294</v>
      </c>
      <c r="H7" s="85">
        <f t="shared" si="0"/>
        <v>97409</v>
      </c>
      <c r="I7" s="7"/>
    </row>
    <row r="8" spans="1:10">
      <c r="A8" s="124" t="s">
        <v>259</v>
      </c>
      <c r="B8" s="83">
        <f>(B9+B10+B17+B34+B43+B51+B59+B66)</f>
        <v>572029</v>
      </c>
      <c r="C8" s="83">
        <f t="shared" ref="C8" si="1">(C9+C10+C17+C34+C43+C51+C59+C66)</f>
        <v>108614</v>
      </c>
      <c r="D8" s="83">
        <f>(D9+D10+D17+D34+D43+D51+D59+D66)</f>
        <v>202572</v>
      </c>
      <c r="E8" s="83">
        <f>(E9+E10+E17+E34+E43+E51+E59+E66)</f>
        <v>118667</v>
      </c>
      <c r="F8" s="83">
        <f>(F9+F10+F17+F34+F43+F51+F59+F66)</f>
        <v>137899</v>
      </c>
      <c r="G8" s="83">
        <f>(G9+G10+G17+G34+G43+G51+G59+G66)</f>
        <v>4277</v>
      </c>
      <c r="H8" s="78">
        <f>(H9+H10+H17+H34+H43+H51+H59+H66)</f>
        <v>95002</v>
      </c>
      <c r="I8" s="5"/>
    </row>
    <row r="9" spans="1:10">
      <c r="A9" s="124" t="s">
        <v>256</v>
      </c>
      <c r="B9" s="83">
        <f>SUM(C9:G9)</f>
        <v>8272</v>
      </c>
      <c r="C9" s="77">
        <v>1068</v>
      </c>
      <c r="D9" s="77">
        <v>3107</v>
      </c>
      <c r="E9" s="77">
        <v>1916</v>
      </c>
      <c r="F9" s="77">
        <v>2134</v>
      </c>
      <c r="G9" s="77">
        <v>47</v>
      </c>
      <c r="H9" s="159">
        <v>1313</v>
      </c>
    </row>
    <row r="10" spans="1:10">
      <c r="A10" s="124" t="s">
        <v>260</v>
      </c>
      <c r="B10" s="83">
        <f>SUM(B11:B16)</f>
        <v>43978</v>
      </c>
      <c r="C10" s="77">
        <f t="shared" ref="C10:H10" si="2">SUM(C11:C16)</f>
        <v>7577</v>
      </c>
      <c r="D10" s="77">
        <f t="shared" si="2"/>
        <v>16155</v>
      </c>
      <c r="E10" s="77">
        <f t="shared" si="2"/>
        <v>8887</v>
      </c>
      <c r="F10" s="77">
        <f t="shared" si="2"/>
        <v>10966</v>
      </c>
      <c r="G10" s="77">
        <f t="shared" si="2"/>
        <v>393</v>
      </c>
      <c r="H10" s="159">
        <f t="shared" si="2"/>
        <v>7448</v>
      </c>
    </row>
    <row r="11" spans="1:10">
      <c r="A11" s="162" t="s">
        <v>261</v>
      </c>
      <c r="B11" s="82">
        <f>SUM(C11:G11)</f>
        <v>5523</v>
      </c>
      <c r="C11" s="79">
        <v>1006</v>
      </c>
      <c r="D11" s="79">
        <v>2596</v>
      </c>
      <c r="E11" s="79">
        <v>1174</v>
      </c>
      <c r="F11" s="79">
        <v>669</v>
      </c>
      <c r="G11" s="79">
        <v>78</v>
      </c>
      <c r="H11" s="157">
        <v>819</v>
      </c>
    </row>
    <row r="12" spans="1:10">
      <c r="A12" s="162" t="s">
        <v>266</v>
      </c>
      <c r="B12" s="82">
        <f>SUM(C12:G12)</f>
        <v>7292</v>
      </c>
      <c r="C12" s="79">
        <v>1258</v>
      </c>
      <c r="D12" s="79">
        <v>3104</v>
      </c>
      <c r="E12" s="79">
        <v>1598</v>
      </c>
      <c r="F12" s="79">
        <v>1274</v>
      </c>
      <c r="G12" s="79">
        <v>58</v>
      </c>
      <c r="H12" s="157">
        <v>1413</v>
      </c>
    </row>
    <row r="13" spans="1:10">
      <c r="A13" s="148" t="s">
        <v>262</v>
      </c>
      <c r="B13" s="82">
        <f t="shared" ref="B13" si="3">SUM(C13:G13)</f>
        <v>6139</v>
      </c>
      <c r="C13" s="79">
        <v>969</v>
      </c>
      <c r="D13" s="79">
        <v>1780</v>
      </c>
      <c r="E13" s="79">
        <v>1072</v>
      </c>
      <c r="F13" s="79">
        <v>2272</v>
      </c>
      <c r="G13" s="79">
        <v>46</v>
      </c>
      <c r="H13" s="79">
        <v>1117</v>
      </c>
    </row>
    <row r="14" spans="1:10">
      <c r="A14" s="162" t="s">
        <v>263</v>
      </c>
      <c r="B14" s="82">
        <f>SUM(C14:G14)</f>
        <v>9482</v>
      </c>
      <c r="C14" s="79">
        <v>1703</v>
      </c>
      <c r="D14" s="79">
        <v>3612</v>
      </c>
      <c r="E14" s="79">
        <v>1936</v>
      </c>
      <c r="F14" s="79">
        <v>2129</v>
      </c>
      <c r="G14" s="79">
        <v>102</v>
      </c>
      <c r="H14" s="157">
        <v>1575</v>
      </c>
    </row>
    <row r="15" spans="1:10">
      <c r="A15" s="162" t="s">
        <v>264</v>
      </c>
      <c r="B15" s="82">
        <f>SUM(C15:G15)</f>
        <v>3611</v>
      </c>
      <c r="C15" s="79">
        <v>764</v>
      </c>
      <c r="D15" s="79">
        <v>1454</v>
      </c>
      <c r="E15" s="79">
        <v>827</v>
      </c>
      <c r="F15" s="79">
        <v>536</v>
      </c>
      <c r="G15" s="79">
        <v>30</v>
      </c>
      <c r="H15" s="157">
        <v>484</v>
      </c>
    </row>
    <row r="16" spans="1:10">
      <c r="A16" s="148" t="s">
        <v>265</v>
      </c>
      <c r="B16" s="82">
        <f t="shared" ref="B16" si="4">SUM(C16:G16)</f>
        <v>11931</v>
      </c>
      <c r="C16" s="79">
        <v>1877</v>
      </c>
      <c r="D16" s="79">
        <v>3609</v>
      </c>
      <c r="E16" s="79">
        <v>2280</v>
      </c>
      <c r="F16" s="79">
        <v>4086</v>
      </c>
      <c r="G16" s="79">
        <v>79</v>
      </c>
      <c r="H16" s="157">
        <v>2040</v>
      </c>
    </row>
    <row r="17" spans="1:9">
      <c r="A17" s="124" t="s">
        <v>257</v>
      </c>
      <c r="B17" s="83">
        <f>SUM(B18:B33)</f>
        <v>106967</v>
      </c>
      <c r="C17" s="83">
        <f t="shared" ref="C17:H17" si="5">SUM(C18:C33)</f>
        <v>21287</v>
      </c>
      <c r="D17" s="83">
        <f t="shared" si="5"/>
        <v>39518</v>
      </c>
      <c r="E17" s="83">
        <f t="shared" si="5"/>
        <v>20736</v>
      </c>
      <c r="F17" s="83">
        <f t="shared" si="5"/>
        <v>24625</v>
      </c>
      <c r="G17" s="83">
        <f>SUM(G18:G33)</f>
        <v>801</v>
      </c>
      <c r="H17" s="83">
        <f t="shared" si="5"/>
        <v>17034</v>
      </c>
      <c r="I17" s="7"/>
    </row>
    <row r="18" spans="1:9" ht="12.75">
      <c r="A18" s="162" t="s">
        <v>301</v>
      </c>
      <c r="B18" s="82">
        <f t="shared" ref="B18" si="6">SUM(C18:G18)</f>
        <v>422</v>
      </c>
      <c r="C18" s="82">
        <v>91</v>
      </c>
      <c r="D18" s="82">
        <v>121</v>
      </c>
      <c r="E18" s="82">
        <v>142</v>
      </c>
      <c r="F18" s="82">
        <v>67</v>
      </c>
      <c r="G18" s="82">
        <v>1</v>
      </c>
      <c r="H18" s="80">
        <v>67</v>
      </c>
      <c r="I18" s="7"/>
    </row>
    <row r="19" spans="1:9">
      <c r="A19" s="148" t="s">
        <v>274</v>
      </c>
      <c r="B19" s="82">
        <f t="shared" ref="B19:B33" si="7">SUM(C19:G19)</f>
        <v>5481</v>
      </c>
      <c r="C19" s="82">
        <v>899</v>
      </c>
      <c r="D19" s="82">
        <v>2147</v>
      </c>
      <c r="E19" s="82">
        <v>1004</v>
      </c>
      <c r="F19" s="82">
        <v>1411</v>
      </c>
      <c r="G19" s="82">
        <v>20</v>
      </c>
      <c r="H19" s="80">
        <v>876</v>
      </c>
    </row>
    <row r="20" spans="1:9">
      <c r="A20" s="162" t="s">
        <v>267</v>
      </c>
      <c r="B20" s="82">
        <f t="shared" si="7"/>
        <v>1424</v>
      </c>
      <c r="C20" s="79">
        <v>314</v>
      </c>
      <c r="D20" s="79">
        <v>458</v>
      </c>
      <c r="E20" s="79">
        <v>277</v>
      </c>
      <c r="F20" s="79">
        <v>368</v>
      </c>
      <c r="G20" s="79">
        <v>7</v>
      </c>
      <c r="H20" s="157">
        <v>239</v>
      </c>
    </row>
    <row r="21" spans="1:9">
      <c r="A21" s="162" t="s">
        <v>302</v>
      </c>
      <c r="B21" s="82">
        <f t="shared" si="7"/>
        <v>549</v>
      </c>
      <c r="C21" s="79">
        <v>141</v>
      </c>
      <c r="D21" s="79">
        <v>239</v>
      </c>
      <c r="E21" s="79">
        <v>102</v>
      </c>
      <c r="F21" s="79">
        <v>65</v>
      </c>
      <c r="G21" s="79">
        <v>2</v>
      </c>
      <c r="H21" s="157">
        <v>66</v>
      </c>
    </row>
    <row r="22" spans="1:9">
      <c r="A22" s="148" t="s">
        <v>268</v>
      </c>
      <c r="B22" s="82">
        <f t="shared" si="7"/>
        <v>2598</v>
      </c>
      <c r="C22" s="82">
        <v>419</v>
      </c>
      <c r="D22" s="82">
        <v>1078</v>
      </c>
      <c r="E22" s="82">
        <v>541</v>
      </c>
      <c r="F22" s="82">
        <v>520</v>
      </c>
      <c r="G22" s="82">
        <v>40</v>
      </c>
      <c r="H22" s="80">
        <v>396</v>
      </c>
    </row>
    <row r="23" spans="1:9">
      <c r="A23" s="162" t="s">
        <v>269</v>
      </c>
      <c r="B23" s="82">
        <f t="shared" si="7"/>
        <v>8005</v>
      </c>
      <c r="C23" s="79">
        <v>1836</v>
      </c>
      <c r="D23" s="79">
        <v>2826</v>
      </c>
      <c r="E23" s="79">
        <v>1550</v>
      </c>
      <c r="F23" s="79">
        <v>1729</v>
      </c>
      <c r="G23" s="79">
        <v>64</v>
      </c>
      <c r="H23" s="157">
        <v>1268</v>
      </c>
    </row>
    <row r="24" spans="1:9">
      <c r="A24" s="148" t="s">
        <v>270</v>
      </c>
      <c r="B24" s="82">
        <f t="shared" si="7"/>
        <v>8155</v>
      </c>
      <c r="C24" s="79">
        <v>1655</v>
      </c>
      <c r="D24" s="79">
        <v>3458</v>
      </c>
      <c r="E24" s="79">
        <v>1522</v>
      </c>
      <c r="F24" s="79">
        <v>1477</v>
      </c>
      <c r="G24" s="79">
        <v>43</v>
      </c>
      <c r="H24" s="157">
        <v>1221</v>
      </c>
    </row>
    <row r="25" spans="1:9">
      <c r="A25" s="148" t="s">
        <v>303</v>
      </c>
      <c r="B25" s="82">
        <f t="shared" si="7"/>
        <v>3750</v>
      </c>
      <c r="C25" s="79">
        <v>490</v>
      </c>
      <c r="D25" s="79">
        <v>1250</v>
      </c>
      <c r="E25" s="79">
        <v>652</v>
      </c>
      <c r="F25" s="79">
        <v>1324</v>
      </c>
      <c r="G25" s="79">
        <v>34</v>
      </c>
      <c r="H25" s="157">
        <v>669</v>
      </c>
    </row>
    <row r="26" spans="1:9">
      <c r="A26" s="162" t="s">
        <v>304</v>
      </c>
      <c r="B26" s="82">
        <f t="shared" si="7"/>
        <v>9429</v>
      </c>
      <c r="C26" s="79">
        <v>1847</v>
      </c>
      <c r="D26" s="79">
        <v>3515</v>
      </c>
      <c r="E26" s="79">
        <v>1798</v>
      </c>
      <c r="F26" s="79">
        <v>2227</v>
      </c>
      <c r="G26" s="79">
        <v>42</v>
      </c>
      <c r="H26" s="157">
        <v>1616</v>
      </c>
    </row>
    <row r="27" spans="1:9">
      <c r="A27" s="162" t="s">
        <v>305</v>
      </c>
      <c r="B27" s="82">
        <f t="shared" si="7"/>
        <v>17067</v>
      </c>
      <c r="C27" s="79">
        <v>4227</v>
      </c>
      <c r="D27" s="79">
        <v>6493</v>
      </c>
      <c r="E27" s="79">
        <v>3352</v>
      </c>
      <c r="F27" s="79">
        <v>2873</v>
      </c>
      <c r="G27" s="79">
        <v>122</v>
      </c>
      <c r="H27" s="157">
        <v>2623</v>
      </c>
    </row>
    <row r="28" spans="1:9">
      <c r="A28" s="148" t="s">
        <v>306</v>
      </c>
      <c r="B28" s="82">
        <f t="shared" ref="B28" si="8">SUM(C28:G28)</f>
        <v>14497</v>
      </c>
      <c r="C28" s="79">
        <v>2559</v>
      </c>
      <c r="D28" s="79">
        <v>5217</v>
      </c>
      <c r="E28" s="79">
        <v>2758</v>
      </c>
      <c r="F28" s="79">
        <v>3861</v>
      </c>
      <c r="G28" s="79">
        <v>102</v>
      </c>
      <c r="H28" s="79">
        <v>2240</v>
      </c>
    </row>
    <row r="29" spans="1:9">
      <c r="A29" s="162" t="s">
        <v>271</v>
      </c>
      <c r="B29" s="82">
        <f t="shared" si="7"/>
        <v>16560</v>
      </c>
      <c r="C29" s="79">
        <v>3133</v>
      </c>
      <c r="D29" s="79">
        <v>6161</v>
      </c>
      <c r="E29" s="79">
        <v>3080</v>
      </c>
      <c r="F29" s="79">
        <v>4021</v>
      </c>
      <c r="G29" s="79">
        <v>165</v>
      </c>
      <c r="H29" s="157">
        <v>2723</v>
      </c>
    </row>
    <row r="30" spans="1:9">
      <c r="A30" s="148" t="s">
        <v>307</v>
      </c>
      <c r="B30" s="82">
        <f t="shared" si="7"/>
        <v>1049</v>
      </c>
      <c r="C30" s="79">
        <v>197</v>
      </c>
      <c r="D30" s="79">
        <v>408</v>
      </c>
      <c r="E30" s="79">
        <v>218</v>
      </c>
      <c r="F30" s="79">
        <v>220</v>
      </c>
      <c r="G30" s="79">
        <v>6</v>
      </c>
      <c r="H30" s="157">
        <v>153</v>
      </c>
    </row>
    <row r="31" spans="1:9">
      <c r="A31" s="148" t="s">
        <v>272</v>
      </c>
      <c r="B31" s="82">
        <f t="shared" si="7"/>
        <v>1296</v>
      </c>
      <c r="C31" s="79">
        <v>200</v>
      </c>
      <c r="D31" s="79">
        <v>562</v>
      </c>
      <c r="E31" s="79">
        <v>271</v>
      </c>
      <c r="F31" s="79">
        <v>250</v>
      </c>
      <c r="G31" s="79">
        <v>13</v>
      </c>
      <c r="H31" s="157">
        <v>182</v>
      </c>
    </row>
    <row r="32" spans="1:9">
      <c r="A32" s="162" t="s">
        <v>273</v>
      </c>
      <c r="B32" s="82">
        <f t="shared" si="7"/>
        <v>14807</v>
      </c>
      <c r="C32" s="79">
        <v>2861</v>
      </c>
      <c r="D32" s="79">
        <v>4819</v>
      </c>
      <c r="E32" s="79">
        <v>3096</v>
      </c>
      <c r="F32" s="79">
        <v>3922</v>
      </c>
      <c r="G32" s="79">
        <v>109</v>
      </c>
      <c r="H32" s="157">
        <v>2436</v>
      </c>
    </row>
    <row r="33" spans="1:9">
      <c r="A33" s="148" t="s">
        <v>327</v>
      </c>
      <c r="B33" s="82">
        <f t="shared" si="7"/>
        <v>1878</v>
      </c>
      <c r="C33" s="79">
        <v>418</v>
      </c>
      <c r="D33" s="79">
        <v>766</v>
      </c>
      <c r="E33" s="79">
        <v>373</v>
      </c>
      <c r="F33" s="79">
        <v>290</v>
      </c>
      <c r="G33" s="79">
        <v>31</v>
      </c>
      <c r="H33" s="157">
        <v>259</v>
      </c>
    </row>
    <row r="34" spans="1:9">
      <c r="A34" s="20" t="s">
        <v>308</v>
      </c>
      <c r="B34" s="83">
        <f>SUM(B35:B42)</f>
        <v>87495</v>
      </c>
      <c r="C34" s="77">
        <f t="shared" ref="C34:H34" si="9">SUM(C35:C42)</f>
        <v>14794</v>
      </c>
      <c r="D34" s="77">
        <f t="shared" si="9"/>
        <v>33992</v>
      </c>
      <c r="E34" s="77">
        <f t="shared" si="9"/>
        <v>18233</v>
      </c>
      <c r="F34" s="77">
        <f t="shared" si="9"/>
        <v>19394</v>
      </c>
      <c r="G34" s="77">
        <f t="shared" si="9"/>
        <v>1082</v>
      </c>
      <c r="H34" s="159">
        <f t="shared" si="9"/>
        <v>15552</v>
      </c>
    </row>
    <row r="35" spans="1:9">
      <c r="A35" s="148" t="s">
        <v>280</v>
      </c>
      <c r="B35" s="82">
        <f t="shared" ref="B35:B42" si="10">SUM(C35:G35)</f>
        <v>18022</v>
      </c>
      <c r="C35" s="79">
        <v>3179</v>
      </c>
      <c r="D35" s="79">
        <v>6492</v>
      </c>
      <c r="E35" s="79">
        <v>3662</v>
      </c>
      <c r="F35" s="79">
        <v>4488</v>
      </c>
      <c r="G35" s="79">
        <v>201</v>
      </c>
      <c r="H35" s="157">
        <v>3441</v>
      </c>
    </row>
    <row r="36" spans="1:9">
      <c r="A36" s="148" t="s">
        <v>275</v>
      </c>
      <c r="B36" s="82">
        <f t="shared" si="10"/>
        <v>10336</v>
      </c>
      <c r="C36" s="79">
        <v>1845</v>
      </c>
      <c r="D36" s="79">
        <v>4115</v>
      </c>
      <c r="E36" s="79">
        <v>2158</v>
      </c>
      <c r="F36" s="79">
        <v>2047</v>
      </c>
      <c r="G36" s="79">
        <v>171</v>
      </c>
      <c r="H36" s="157">
        <v>1715</v>
      </c>
    </row>
    <row r="37" spans="1:9">
      <c r="A37" s="148" t="s">
        <v>276</v>
      </c>
      <c r="B37" s="82">
        <f t="shared" si="10"/>
        <v>14798</v>
      </c>
      <c r="C37" s="79">
        <v>2514</v>
      </c>
      <c r="D37" s="79">
        <v>6013</v>
      </c>
      <c r="E37" s="79">
        <v>3137</v>
      </c>
      <c r="F37" s="79">
        <v>2954</v>
      </c>
      <c r="G37" s="79">
        <v>180</v>
      </c>
      <c r="H37" s="157">
        <v>2477</v>
      </c>
    </row>
    <row r="38" spans="1:9">
      <c r="A38" s="148" t="s">
        <v>277</v>
      </c>
      <c r="B38" s="82">
        <f t="shared" si="10"/>
        <v>12818</v>
      </c>
      <c r="C38" s="79">
        <v>1885</v>
      </c>
      <c r="D38" s="79">
        <v>4705</v>
      </c>
      <c r="E38" s="79">
        <v>2641</v>
      </c>
      <c r="F38" s="79">
        <v>3502</v>
      </c>
      <c r="G38" s="79">
        <v>85</v>
      </c>
      <c r="H38" s="157">
        <v>2469</v>
      </c>
    </row>
    <row r="39" spans="1:9">
      <c r="A39" s="148" t="s">
        <v>326</v>
      </c>
      <c r="B39" s="82">
        <f t="shared" si="10"/>
        <v>3245</v>
      </c>
      <c r="C39" s="79">
        <v>654</v>
      </c>
      <c r="D39" s="79">
        <v>1177</v>
      </c>
      <c r="E39" s="79">
        <v>1147</v>
      </c>
      <c r="F39" s="79">
        <v>259</v>
      </c>
      <c r="G39" s="79">
        <v>8</v>
      </c>
      <c r="H39" s="157">
        <v>462</v>
      </c>
    </row>
    <row r="40" spans="1:9">
      <c r="A40" s="148" t="s">
        <v>278</v>
      </c>
      <c r="B40" s="82">
        <f t="shared" si="10"/>
        <v>16353</v>
      </c>
      <c r="C40" s="79">
        <v>2751</v>
      </c>
      <c r="D40" s="79">
        <v>6333</v>
      </c>
      <c r="E40" s="79">
        <v>3220</v>
      </c>
      <c r="F40" s="79">
        <v>3843</v>
      </c>
      <c r="G40" s="79">
        <v>206</v>
      </c>
      <c r="H40" s="157">
        <v>3017</v>
      </c>
    </row>
    <row r="41" spans="1:9">
      <c r="A41" s="148" t="s">
        <v>309</v>
      </c>
      <c r="B41" s="82">
        <f t="shared" si="10"/>
        <v>2247</v>
      </c>
      <c r="C41" s="79">
        <v>391</v>
      </c>
      <c r="D41" s="79">
        <v>902</v>
      </c>
      <c r="E41" s="79">
        <v>579</v>
      </c>
      <c r="F41" s="79">
        <v>331</v>
      </c>
      <c r="G41" s="79">
        <v>44</v>
      </c>
      <c r="H41" s="157">
        <v>383</v>
      </c>
    </row>
    <row r="42" spans="1:9">
      <c r="A42" s="148" t="s">
        <v>279</v>
      </c>
      <c r="B42" s="82">
        <f t="shared" si="10"/>
        <v>9676</v>
      </c>
      <c r="C42" s="79">
        <v>1575</v>
      </c>
      <c r="D42" s="79">
        <v>4255</v>
      </c>
      <c r="E42" s="79">
        <v>1689</v>
      </c>
      <c r="F42" s="79">
        <v>1970</v>
      </c>
      <c r="G42" s="79">
        <v>187</v>
      </c>
      <c r="H42" s="157">
        <v>1588</v>
      </c>
    </row>
    <row r="43" spans="1:9">
      <c r="A43" s="20" t="s">
        <v>310</v>
      </c>
      <c r="B43" s="83">
        <f>SUM(B44:B50)</f>
        <v>66230</v>
      </c>
      <c r="C43" s="77">
        <f t="shared" ref="C43:H43" si="11">SUM(C44:C50)</f>
        <v>11959</v>
      </c>
      <c r="D43" s="77">
        <f t="shared" si="11"/>
        <v>23624</v>
      </c>
      <c r="E43" s="77">
        <f t="shared" si="11"/>
        <v>14548</v>
      </c>
      <c r="F43" s="77">
        <f t="shared" si="11"/>
        <v>15675</v>
      </c>
      <c r="G43" s="77">
        <f t="shared" si="11"/>
        <v>424</v>
      </c>
      <c r="H43" s="159">
        <f t="shared" si="11"/>
        <v>11572</v>
      </c>
    </row>
    <row r="44" spans="1:9">
      <c r="A44" s="148" t="s">
        <v>287</v>
      </c>
      <c r="B44" s="82">
        <f t="shared" ref="B44:B50" si="12">SUM(C44:G44)</f>
        <v>17537</v>
      </c>
      <c r="C44" s="79">
        <v>2699</v>
      </c>
      <c r="D44" s="79">
        <v>5624</v>
      </c>
      <c r="E44" s="79">
        <v>3731</v>
      </c>
      <c r="F44" s="79">
        <v>5398</v>
      </c>
      <c r="G44" s="79">
        <v>85</v>
      </c>
      <c r="H44" s="157">
        <v>3447</v>
      </c>
    </row>
    <row r="45" spans="1:9">
      <c r="A45" s="148" t="s">
        <v>281</v>
      </c>
      <c r="B45" s="82">
        <f t="shared" si="12"/>
        <v>4963</v>
      </c>
      <c r="C45" s="79">
        <v>901</v>
      </c>
      <c r="D45" s="79">
        <v>2012</v>
      </c>
      <c r="E45" s="79">
        <v>1141</v>
      </c>
      <c r="F45" s="79">
        <v>853</v>
      </c>
      <c r="G45" s="79">
        <v>56</v>
      </c>
      <c r="H45" s="157">
        <v>788</v>
      </c>
    </row>
    <row r="46" spans="1:9">
      <c r="A46" s="148" t="s">
        <v>282</v>
      </c>
      <c r="B46" s="82">
        <f t="shared" si="12"/>
        <v>3974</v>
      </c>
      <c r="C46" s="79">
        <v>739</v>
      </c>
      <c r="D46" s="79">
        <v>1634</v>
      </c>
      <c r="E46" s="79">
        <v>982</v>
      </c>
      <c r="F46" s="79">
        <v>596</v>
      </c>
      <c r="G46" s="79">
        <v>23</v>
      </c>
      <c r="H46" s="157">
        <v>651</v>
      </c>
      <c r="I46" s="1" t="s">
        <v>7</v>
      </c>
    </row>
    <row r="47" spans="1:9">
      <c r="A47" s="148" t="s">
        <v>283</v>
      </c>
      <c r="B47" s="82">
        <f t="shared" si="12"/>
        <v>9461</v>
      </c>
      <c r="C47" s="79">
        <v>1874</v>
      </c>
      <c r="D47" s="79">
        <v>3986</v>
      </c>
      <c r="E47" s="79">
        <v>2250</v>
      </c>
      <c r="F47" s="79">
        <v>1290</v>
      </c>
      <c r="G47" s="79">
        <v>61</v>
      </c>
      <c r="H47" s="157">
        <v>1524</v>
      </c>
    </row>
    <row r="48" spans="1:9">
      <c r="A48" s="162" t="s">
        <v>284</v>
      </c>
      <c r="B48" s="82">
        <f t="shared" si="12"/>
        <v>8325</v>
      </c>
      <c r="C48" s="79">
        <v>1824</v>
      </c>
      <c r="D48" s="79">
        <v>2635</v>
      </c>
      <c r="E48" s="79">
        <v>1960</v>
      </c>
      <c r="F48" s="79">
        <v>1860</v>
      </c>
      <c r="G48" s="79">
        <v>46</v>
      </c>
      <c r="H48" s="157">
        <v>1504</v>
      </c>
    </row>
    <row r="49" spans="1:10">
      <c r="A49" s="148" t="s">
        <v>285</v>
      </c>
      <c r="B49" s="82">
        <f t="shared" si="12"/>
        <v>20028</v>
      </c>
      <c r="C49" s="79">
        <v>3533</v>
      </c>
      <c r="D49" s="79">
        <v>6888</v>
      </c>
      <c r="E49" s="79">
        <v>4087</v>
      </c>
      <c r="F49" s="79">
        <v>5381</v>
      </c>
      <c r="G49" s="79">
        <v>139</v>
      </c>
      <c r="H49" s="157">
        <v>3386</v>
      </c>
    </row>
    <row r="50" spans="1:10">
      <c r="A50" s="148" t="s">
        <v>286</v>
      </c>
      <c r="B50" s="82">
        <f t="shared" si="12"/>
        <v>1942</v>
      </c>
      <c r="C50" s="79">
        <v>389</v>
      </c>
      <c r="D50" s="79">
        <v>845</v>
      </c>
      <c r="E50" s="79">
        <v>397</v>
      </c>
      <c r="F50" s="79">
        <v>297</v>
      </c>
      <c r="G50" s="79">
        <v>14</v>
      </c>
      <c r="H50" s="157">
        <v>272</v>
      </c>
    </row>
    <row r="51" spans="1:10">
      <c r="A51" s="20" t="s">
        <v>311</v>
      </c>
      <c r="B51" s="83">
        <f t="shared" ref="B51:H51" si="13">SUM(B52:B58)</f>
        <v>87497</v>
      </c>
      <c r="C51" s="83">
        <f t="shared" si="13"/>
        <v>17905</v>
      </c>
      <c r="D51" s="83">
        <f t="shared" si="13"/>
        <v>25782</v>
      </c>
      <c r="E51" s="83">
        <f t="shared" si="13"/>
        <v>17936</v>
      </c>
      <c r="F51" s="83">
        <f t="shared" si="13"/>
        <v>25269</v>
      </c>
      <c r="G51" s="83">
        <f t="shared" si="13"/>
        <v>605</v>
      </c>
      <c r="H51" s="78">
        <f t="shared" si="13"/>
        <v>14704</v>
      </c>
      <c r="I51" s="7"/>
      <c r="J51" s="7"/>
    </row>
    <row r="52" spans="1:10" ht="12.75">
      <c r="A52" s="162" t="s">
        <v>312</v>
      </c>
      <c r="B52" s="82">
        <f t="shared" ref="B52:B58" si="14">SUM(C52:G52)</f>
        <v>30</v>
      </c>
      <c r="C52" s="79">
        <v>1</v>
      </c>
      <c r="D52" s="79">
        <v>5</v>
      </c>
      <c r="E52" s="79">
        <v>10</v>
      </c>
      <c r="F52" s="79">
        <v>14</v>
      </c>
      <c r="G52" s="79">
        <v>0</v>
      </c>
      <c r="H52" s="157">
        <v>7</v>
      </c>
    </row>
    <row r="53" spans="1:10">
      <c r="A53" s="148" t="s">
        <v>255</v>
      </c>
      <c r="B53" s="82">
        <f t="shared" ref="B53" si="15">SUM(C53:G53)</f>
        <v>7725</v>
      </c>
      <c r="C53" s="79">
        <v>1425</v>
      </c>
      <c r="D53" s="79">
        <v>2698</v>
      </c>
      <c r="E53" s="79">
        <v>2237</v>
      </c>
      <c r="F53" s="79">
        <v>1315</v>
      </c>
      <c r="G53" s="79">
        <v>50</v>
      </c>
      <c r="H53" s="157">
        <v>1368</v>
      </c>
    </row>
    <row r="54" spans="1:10">
      <c r="A54" s="148" t="s">
        <v>289</v>
      </c>
      <c r="B54" s="82">
        <f t="shared" si="14"/>
        <v>52037</v>
      </c>
      <c r="C54" s="79">
        <v>11572</v>
      </c>
      <c r="D54" s="79">
        <v>14490</v>
      </c>
      <c r="E54" s="79">
        <v>10515</v>
      </c>
      <c r="F54" s="79">
        <v>15092</v>
      </c>
      <c r="G54" s="79">
        <v>368</v>
      </c>
      <c r="H54" s="157">
        <v>8965</v>
      </c>
    </row>
    <row r="55" spans="1:10">
      <c r="A55" s="148" t="s">
        <v>288</v>
      </c>
      <c r="B55" s="82">
        <f t="shared" si="14"/>
        <v>19045</v>
      </c>
      <c r="C55" s="79">
        <v>3023</v>
      </c>
      <c r="D55" s="79">
        <v>5634</v>
      </c>
      <c r="E55" s="79">
        <v>3432</v>
      </c>
      <c r="F55" s="79">
        <v>6837</v>
      </c>
      <c r="G55" s="79">
        <v>119</v>
      </c>
      <c r="H55" s="157">
        <v>3144</v>
      </c>
    </row>
    <row r="56" spans="1:10">
      <c r="A56" s="148" t="s">
        <v>313</v>
      </c>
      <c r="B56" s="82">
        <f t="shared" si="14"/>
        <v>1828</v>
      </c>
      <c r="C56" s="79">
        <v>653</v>
      </c>
      <c r="D56" s="79">
        <v>462</v>
      </c>
      <c r="E56" s="79">
        <v>362</v>
      </c>
      <c r="F56" s="79">
        <v>329</v>
      </c>
      <c r="G56" s="79">
        <v>22</v>
      </c>
      <c r="H56" s="157">
        <v>234</v>
      </c>
    </row>
    <row r="57" spans="1:10">
      <c r="A57" s="148" t="s">
        <v>314</v>
      </c>
      <c r="B57" s="82">
        <f t="shared" si="14"/>
        <v>6655</v>
      </c>
      <c r="C57" s="79">
        <v>1190</v>
      </c>
      <c r="D57" s="79">
        <v>2422</v>
      </c>
      <c r="E57" s="79">
        <v>1353</v>
      </c>
      <c r="F57" s="79">
        <v>1644</v>
      </c>
      <c r="G57" s="79">
        <v>46</v>
      </c>
      <c r="H57" s="157">
        <v>963</v>
      </c>
    </row>
    <row r="58" spans="1:10">
      <c r="A58" s="148" t="s">
        <v>315</v>
      </c>
      <c r="B58" s="82">
        <f t="shared" si="14"/>
        <v>177</v>
      </c>
      <c r="C58" s="79">
        <v>41</v>
      </c>
      <c r="D58" s="79">
        <v>71</v>
      </c>
      <c r="E58" s="79">
        <v>27</v>
      </c>
      <c r="F58" s="79">
        <v>38</v>
      </c>
      <c r="G58" s="79">
        <v>0</v>
      </c>
      <c r="H58" s="157">
        <v>23</v>
      </c>
    </row>
    <row r="59" spans="1:10">
      <c r="A59" s="20" t="s">
        <v>316</v>
      </c>
      <c r="B59" s="83">
        <f>SUM(B60:B65)</f>
        <v>78586</v>
      </c>
      <c r="C59" s="77">
        <f t="shared" ref="C59:H59" si="16">SUM(C60:C65)</f>
        <v>16126</v>
      </c>
      <c r="D59" s="77">
        <f t="shared" si="16"/>
        <v>25729</v>
      </c>
      <c r="E59" s="77">
        <f t="shared" si="16"/>
        <v>16398</v>
      </c>
      <c r="F59" s="77">
        <f t="shared" si="16"/>
        <v>19836</v>
      </c>
      <c r="G59" s="77">
        <f t="shared" si="16"/>
        <v>497</v>
      </c>
      <c r="H59" s="159">
        <f t="shared" si="16"/>
        <v>12328</v>
      </c>
    </row>
    <row r="60" spans="1:10">
      <c r="A60" s="148" t="s">
        <v>294</v>
      </c>
      <c r="B60" s="82">
        <f>SUM(C60:G60)</f>
        <v>4991</v>
      </c>
      <c r="C60" s="79">
        <v>1012</v>
      </c>
      <c r="D60" s="79">
        <v>1847</v>
      </c>
      <c r="E60" s="79">
        <v>1222</v>
      </c>
      <c r="F60" s="79">
        <v>850</v>
      </c>
      <c r="G60" s="79">
        <v>60</v>
      </c>
      <c r="H60" s="157">
        <v>730</v>
      </c>
    </row>
    <row r="61" spans="1:10">
      <c r="A61" s="148" t="s">
        <v>290</v>
      </c>
      <c r="B61" s="82">
        <f>SUM(C61:G61)</f>
        <v>5770</v>
      </c>
      <c r="C61" s="79">
        <v>1164</v>
      </c>
      <c r="D61" s="79">
        <v>1964</v>
      </c>
      <c r="E61" s="79">
        <v>1518</v>
      </c>
      <c r="F61" s="79">
        <v>1078</v>
      </c>
      <c r="G61" s="79">
        <v>46</v>
      </c>
      <c r="H61" s="157">
        <v>854</v>
      </c>
    </row>
    <row r="62" spans="1:10">
      <c r="A62" s="148" t="s">
        <v>291</v>
      </c>
      <c r="B62" s="82">
        <f t="shared" ref="B62" si="17">SUM(C62:G62)</f>
        <v>4355</v>
      </c>
      <c r="C62" s="79">
        <v>1070</v>
      </c>
      <c r="D62" s="79">
        <v>1364</v>
      </c>
      <c r="E62" s="79">
        <v>979</v>
      </c>
      <c r="F62" s="79">
        <v>914</v>
      </c>
      <c r="G62" s="79">
        <v>28</v>
      </c>
      <c r="H62" s="79">
        <v>665</v>
      </c>
    </row>
    <row r="63" spans="1:10">
      <c r="A63" s="148" t="s">
        <v>317</v>
      </c>
      <c r="B63" s="82">
        <f>SUM(C63:G63)</f>
        <v>4912</v>
      </c>
      <c r="C63" s="79">
        <v>953</v>
      </c>
      <c r="D63" s="79">
        <v>1919</v>
      </c>
      <c r="E63" s="79">
        <v>1286</v>
      </c>
      <c r="F63" s="79">
        <v>711</v>
      </c>
      <c r="G63" s="79">
        <v>43</v>
      </c>
      <c r="H63" s="157">
        <v>636</v>
      </c>
    </row>
    <row r="64" spans="1:10">
      <c r="A64" s="148" t="s">
        <v>292</v>
      </c>
      <c r="B64" s="82">
        <f>SUM(C64:G64)</f>
        <v>8312</v>
      </c>
      <c r="C64" s="79">
        <v>2170</v>
      </c>
      <c r="D64" s="79">
        <v>3026</v>
      </c>
      <c r="E64" s="79">
        <v>1716</v>
      </c>
      <c r="F64" s="79">
        <v>1357</v>
      </c>
      <c r="G64" s="79">
        <v>43</v>
      </c>
      <c r="H64" s="157">
        <v>1279</v>
      </c>
    </row>
    <row r="65" spans="1:11">
      <c r="A65" s="148" t="s">
        <v>293</v>
      </c>
      <c r="B65" s="82">
        <f>SUM(C65:G65)</f>
        <v>50246</v>
      </c>
      <c r="C65" s="79">
        <v>9757</v>
      </c>
      <c r="D65" s="79">
        <v>15609</v>
      </c>
      <c r="E65" s="79">
        <v>9677</v>
      </c>
      <c r="F65" s="79">
        <v>14926</v>
      </c>
      <c r="G65" s="79">
        <v>277</v>
      </c>
      <c r="H65" s="157">
        <v>8164</v>
      </c>
    </row>
    <row r="66" spans="1:11">
      <c r="A66" s="20" t="s">
        <v>318</v>
      </c>
      <c r="B66" s="83">
        <f t="shared" ref="B66" si="18">SUM(B67:B77)</f>
        <v>93004</v>
      </c>
      <c r="C66" s="83">
        <f t="shared" ref="C66:H66" si="19">SUM(C67:C77)</f>
        <v>17898</v>
      </c>
      <c r="D66" s="83">
        <f t="shared" si="19"/>
        <v>34665</v>
      </c>
      <c r="E66" s="83">
        <f t="shared" si="19"/>
        <v>20013</v>
      </c>
      <c r="F66" s="83">
        <f t="shared" si="19"/>
        <v>20000</v>
      </c>
      <c r="G66" s="83">
        <f t="shared" si="19"/>
        <v>428</v>
      </c>
      <c r="H66" s="83">
        <f t="shared" si="19"/>
        <v>15051</v>
      </c>
      <c r="I66" s="7"/>
      <c r="J66" s="7"/>
      <c r="K66" s="7"/>
    </row>
    <row r="67" spans="1:11">
      <c r="A67" s="148" t="s">
        <v>319</v>
      </c>
      <c r="B67" s="82">
        <f t="shared" ref="B67:B80" si="20">SUM(C67:G67)</f>
        <v>13</v>
      </c>
      <c r="C67" s="14">
        <v>0</v>
      </c>
      <c r="D67" s="14">
        <v>0</v>
      </c>
      <c r="E67" s="14">
        <v>3</v>
      </c>
      <c r="F67" s="14">
        <v>10</v>
      </c>
      <c r="G67" s="79">
        <v>0</v>
      </c>
      <c r="H67" s="79">
        <v>0</v>
      </c>
    </row>
    <row r="68" spans="1:11">
      <c r="A68" s="162" t="s">
        <v>328</v>
      </c>
      <c r="B68" s="82">
        <f t="shared" ref="B68" si="21">SUM(C68:G68)</f>
        <v>575</v>
      </c>
      <c r="C68" s="14">
        <v>233</v>
      </c>
      <c r="D68" s="14">
        <v>128</v>
      </c>
      <c r="E68" s="14">
        <v>170</v>
      </c>
      <c r="F68" s="14">
        <v>43</v>
      </c>
      <c r="G68" s="79">
        <v>1</v>
      </c>
      <c r="H68" s="79">
        <v>52</v>
      </c>
    </row>
    <row r="69" spans="1:11">
      <c r="A69" s="148" t="s">
        <v>295</v>
      </c>
      <c r="B69" s="82">
        <f t="shared" si="20"/>
        <v>19551</v>
      </c>
      <c r="C69" s="79">
        <v>4128</v>
      </c>
      <c r="D69" s="79">
        <v>5870</v>
      </c>
      <c r="E69" s="79">
        <v>4229</v>
      </c>
      <c r="F69" s="79">
        <v>5224</v>
      </c>
      <c r="G69" s="79">
        <v>100</v>
      </c>
      <c r="H69" s="157">
        <v>3644</v>
      </c>
    </row>
    <row r="70" spans="1:11">
      <c r="A70" s="148" t="s">
        <v>296</v>
      </c>
      <c r="B70" s="82">
        <f t="shared" si="20"/>
        <v>62606</v>
      </c>
      <c r="C70" s="79">
        <v>11889</v>
      </c>
      <c r="D70" s="79">
        <v>25827</v>
      </c>
      <c r="E70" s="79">
        <v>13214</v>
      </c>
      <c r="F70" s="79">
        <v>11384</v>
      </c>
      <c r="G70" s="79">
        <v>292</v>
      </c>
      <c r="H70" s="157">
        <v>9431</v>
      </c>
    </row>
    <row r="71" spans="1:11">
      <c r="A71" s="148" t="s">
        <v>320</v>
      </c>
      <c r="B71" s="82">
        <f t="shared" ref="B71:B76" si="22">SUM(C71:G71)</f>
        <v>3</v>
      </c>
      <c r="C71" s="79">
        <v>1</v>
      </c>
      <c r="D71" s="79">
        <v>0</v>
      </c>
      <c r="E71" s="79">
        <v>2</v>
      </c>
      <c r="F71" s="79">
        <v>0</v>
      </c>
      <c r="G71" s="79">
        <v>0</v>
      </c>
      <c r="H71" s="157">
        <v>1</v>
      </c>
    </row>
    <row r="72" spans="1:11">
      <c r="A72" s="148" t="s">
        <v>297</v>
      </c>
      <c r="B72" s="82">
        <f t="shared" si="22"/>
        <v>181</v>
      </c>
      <c r="C72" s="79">
        <v>16</v>
      </c>
      <c r="D72" s="79">
        <v>21</v>
      </c>
      <c r="E72" s="79">
        <v>34</v>
      </c>
      <c r="F72" s="79">
        <v>110</v>
      </c>
      <c r="G72" s="79">
        <v>0</v>
      </c>
      <c r="H72" s="157">
        <v>39</v>
      </c>
    </row>
    <row r="73" spans="1:11">
      <c r="A73" s="148" t="s">
        <v>298</v>
      </c>
      <c r="B73" s="82">
        <f t="shared" si="22"/>
        <v>3103</v>
      </c>
      <c r="C73" s="79">
        <v>569</v>
      </c>
      <c r="D73" s="79">
        <v>698</v>
      </c>
      <c r="E73" s="79">
        <v>788</v>
      </c>
      <c r="F73" s="79">
        <v>1036</v>
      </c>
      <c r="G73" s="79">
        <v>12</v>
      </c>
      <c r="H73" s="157">
        <v>604</v>
      </c>
    </row>
    <row r="74" spans="1:11">
      <c r="A74" s="148" t="s">
        <v>321</v>
      </c>
      <c r="B74" s="82">
        <f t="shared" si="22"/>
        <v>4</v>
      </c>
      <c r="C74" s="79">
        <v>0</v>
      </c>
      <c r="D74" s="79">
        <v>0</v>
      </c>
      <c r="E74" s="79">
        <v>2</v>
      </c>
      <c r="F74" s="79">
        <v>2</v>
      </c>
      <c r="G74" s="79">
        <v>0</v>
      </c>
      <c r="H74" s="157">
        <v>0</v>
      </c>
    </row>
    <row r="75" spans="1:11">
      <c r="A75" s="148" t="s">
        <v>299</v>
      </c>
      <c r="B75" s="82">
        <f t="shared" si="22"/>
        <v>6954</v>
      </c>
      <c r="C75" s="79">
        <v>1059</v>
      </c>
      <c r="D75" s="79">
        <v>2120</v>
      </c>
      <c r="E75" s="79">
        <v>1564</v>
      </c>
      <c r="F75" s="79">
        <v>2188</v>
      </c>
      <c r="G75" s="79">
        <v>23</v>
      </c>
      <c r="H75" s="157">
        <v>1273</v>
      </c>
    </row>
    <row r="76" spans="1:11">
      <c r="A76" s="148" t="s">
        <v>322</v>
      </c>
      <c r="B76" s="82">
        <f t="shared" si="22"/>
        <v>13</v>
      </c>
      <c r="C76" s="79">
        <v>3</v>
      </c>
      <c r="D76" s="79">
        <v>1</v>
      </c>
      <c r="E76" s="79">
        <v>6</v>
      </c>
      <c r="F76" s="79">
        <v>3</v>
      </c>
      <c r="G76" s="79">
        <v>0</v>
      </c>
      <c r="H76" s="157">
        <v>7</v>
      </c>
    </row>
    <row r="77" spans="1:11">
      <c r="A77" s="148" t="s">
        <v>300</v>
      </c>
      <c r="B77" s="82">
        <f t="shared" si="20"/>
        <v>1</v>
      </c>
      <c r="C77" s="79">
        <v>0</v>
      </c>
      <c r="D77" s="79">
        <v>0</v>
      </c>
      <c r="E77" s="79">
        <v>1</v>
      </c>
      <c r="F77" s="79">
        <v>0</v>
      </c>
      <c r="G77" s="79">
        <v>0</v>
      </c>
      <c r="H77" s="157">
        <v>0</v>
      </c>
    </row>
    <row r="78" spans="1:11">
      <c r="A78" s="20" t="s">
        <v>323</v>
      </c>
      <c r="B78" s="83">
        <f t="shared" si="20"/>
        <v>1027</v>
      </c>
      <c r="C78" s="83">
        <v>325</v>
      </c>
      <c r="D78" s="83">
        <v>254</v>
      </c>
      <c r="E78" s="83">
        <v>322</v>
      </c>
      <c r="F78" s="83">
        <v>124</v>
      </c>
      <c r="G78" s="83">
        <v>2</v>
      </c>
      <c r="H78" s="83">
        <v>126</v>
      </c>
    </row>
    <row r="79" spans="1:11">
      <c r="A79" s="20" t="s">
        <v>324</v>
      </c>
      <c r="B79" s="83">
        <f t="shared" si="20"/>
        <v>21</v>
      </c>
      <c r="C79" s="83">
        <v>4</v>
      </c>
      <c r="D79" s="83">
        <v>1</v>
      </c>
      <c r="E79" s="83">
        <v>11</v>
      </c>
      <c r="F79" s="83">
        <v>5</v>
      </c>
      <c r="G79" s="83">
        <v>0</v>
      </c>
      <c r="H79" s="83">
        <v>8</v>
      </c>
    </row>
    <row r="80" spans="1:11" ht="10.5" customHeight="1">
      <c r="A80" s="125" t="s">
        <v>325</v>
      </c>
      <c r="B80" s="122">
        <f t="shared" si="20"/>
        <v>45099</v>
      </c>
      <c r="C80" s="74">
        <v>10043</v>
      </c>
      <c r="D80" s="74">
        <v>9445</v>
      </c>
      <c r="E80" s="74">
        <v>17591</v>
      </c>
      <c r="F80" s="74">
        <v>8003</v>
      </c>
      <c r="G80" s="74">
        <v>17</v>
      </c>
      <c r="H80" s="158">
        <v>2407</v>
      </c>
    </row>
    <row r="81" spans="1:8" ht="10.5" customHeight="1">
      <c r="A81" s="19"/>
      <c r="B81" s="76"/>
      <c r="C81" s="81"/>
      <c r="D81" s="81"/>
      <c r="E81" s="81"/>
      <c r="F81" s="81"/>
      <c r="G81" s="81"/>
      <c r="H81" s="121"/>
    </row>
    <row r="82" spans="1:8">
      <c r="A82" s="1" t="s">
        <v>139</v>
      </c>
    </row>
    <row r="83" spans="1:8">
      <c r="A83" s="129" t="s">
        <v>140</v>
      </c>
    </row>
    <row r="84" spans="1:8">
      <c r="A84" s="3" t="s">
        <v>77</v>
      </c>
    </row>
    <row r="85" spans="1:8">
      <c r="A85" s="3" t="s">
        <v>76</v>
      </c>
    </row>
    <row r="86" spans="1:8">
      <c r="A86" s="3" t="s">
        <v>116</v>
      </c>
    </row>
    <row r="87" spans="1:8">
      <c r="A87" s="1" t="s">
        <v>101</v>
      </c>
    </row>
    <row r="88" spans="1:8">
      <c r="A88" s="1" t="s">
        <v>85</v>
      </c>
    </row>
    <row r="92" spans="1:8" s="5" customFormat="1" ht="10.5"/>
  </sheetData>
  <pageMargins left="0.61" right="0.33" top="0.95" bottom="0.75" header="0.3" footer="0.3"/>
  <pageSetup firstPageNumber="7" orientation="portrait" useFirstPageNumber="1" verticalDpi="597" r:id="rId1"/>
  <headerFooter>
    <oddFooter>&amp;C&amp;P of 31</oddFooter>
  </headerFooter>
  <rowBreaks count="1" manualBreakCount="1">
    <brk id="50" max="7" man="1"/>
  </rowBreaks>
  <ignoredErrors>
    <ignoredError sqref="B9 B11:B16 B18:B33 B67:B81 B35:B42 B44:B50 B52:B58 C66:H66" formulaRange="1"/>
    <ignoredError sqref="B10 B17 B59:B66 B34 B43 B51" formula="1" formulaRange="1"/>
    <ignoredError sqref="C59:H59 C10:H10 C34:H4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J1" sqref="J1"/>
    </sheetView>
  </sheetViews>
  <sheetFormatPr defaultColWidth="11.83203125" defaultRowHeight="11.25"/>
  <cols>
    <col min="1" max="1" width="31.83203125" style="1" customWidth="1"/>
    <col min="2" max="2" width="8" style="1" customWidth="1"/>
    <col min="3" max="3" width="9.5" style="1" customWidth="1"/>
    <col min="4" max="4" width="10" style="1" customWidth="1"/>
    <col min="5" max="5" width="14.1640625" style="1" customWidth="1"/>
    <col min="6" max="6" width="12.5" style="1" customWidth="1"/>
    <col min="7" max="7" width="7.83203125" style="1" customWidth="1"/>
    <col min="8" max="8" width="12.1640625" style="1" customWidth="1"/>
    <col min="9" max="243" width="11.83203125" style="1" customWidth="1"/>
    <col min="244" max="16384" width="11.83203125" style="1"/>
  </cols>
  <sheetData>
    <row r="1" spans="1:8">
      <c r="D1" s="115" t="s">
        <v>88</v>
      </c>
    </row>
    <row r="2" spans="1:8" ht="13.5" customHeight="1">
      <c r="D2" s="115" t="s">
        <v>87</v>
      </c>
    </row>
    <row r="3" spans="1:8">
      <c r="A3" s="17" t="s">
        <v>7</v>
      </c>
      <c r="D3" s="115" t="s">
        <v>82</v>
      </c>
    </row>
    <row r="4" spans="1:8">
      <c r="D4" s="392" t="s">
        <v>546</v>
      </c>
    </row>
    <row r="5" spans="1:8">
      <c r="D5" s="115"/>
    </row>
    <row r="6" spans="1:8" ht="33.75" customHeight="1">
      <c r="A6" s="132" t="s">
        <v>80</v>
      </c>
      <c r="B6" s="133" t="s">
        <v>166</v>
      </c>
      <c r="C6" s="134" t="s">
        <v>86</v>
      </c>
      <c r="D6" s="132" t="s">
        <v>79</v>
      </c>
      <c r="E6" s="134" t="s">
        <v>78</v>
      </c>
      <c r="F6" s="135" t="s">
        <v>167</v>
      </c>
      <c r="G6" s="134" t="s">
        <v>81</v>
      </c>
      <c r="H6" s="135" t="s">
        <v>168</v>
      </c>
    </row>
    <row r="7" spans="1:8">
      <c r="A7" s="124" t="s">
        <v>258</v>
      </c>
      <c r="B7" s="106">
        <f t="shared" ref="B7:H7" si="0">SUM(B8+B80)</f>
        <v>41316</v>
      </c>
      <c r="C7" s="106">
        <f t="shared" si="0"/>
        <v>14683</v>
      </c>
      <c r="D7" s="106">
        <f t="shared" si="0"/>
        <v>12927</v>
      </c>
      <c r="E7" s="106">
        <f t="shared" si="0"/>
        <v>7956</v>
      </c>
      <c r="F7" s="106">
        <f t="shared" si="0"/>
        <v>5597</v>
      </c>
      <c r="G7" s="106">
        <f t="shared" si="0"/>
        <v>153</v>
      </c>
      <c r="H7" s="106">
        <f t="shared" si="0"/>
        <v>6350</v>
      </c>
    </row>
    <row r="8" spans="1:8">
      <c r="A8" s="124" t="s">
        <v>259</v>
      </c>
      <c r="B8" s="83">
        <f t="shared" ref="B8:H8" si="1">(B9+B10+B17+B34+B43+B51+B59+B66)</f>
        <v>38459</v>
      </c>
      <c r="C8" s="83">
        <f t="shared" si="1"/>
        <v>13769</v>
      </c>
      <c r="D8" s="83">
        <f t="shared" si="1"/>
        <v>12252</v>
      </c>
      <c r="E8" s="83">
        <f t="shared" si="1"/>
        <v>6866</v>
      </c>
      <c r="F8" s="83">
        <f t="shared" si="1"/>
        <v>5420</v>
      </c>
      <c r="G8" s="83">
        <f t="shared" si="1"/>
        <v>152</v>
      </c>
      <c r="H8" s="83">
        <f t="shared" si="1"/>
        <v>6204</v>
      </c>
    </row>
    <row r="9" spans="1:8">
      <c r="A9" s="124" t="s">
        <v>256</v>
      </c>
      <c r="B9" s="83">
        <f>SUM(C9:G9)</f>
        <v>713</v>
      </c>
      <c r="C9" s="77">
        <v>193</v>
      </c>
      <c r="D9" s="77">
        <v>275</v>
      </c>
      <c r="E9" s="77">
        <v>125</v>
      </c>
      <c r="F9" s="77">
        <v>118</v>
      </c>
      <c r="G9" s="77">
        <v>2</v>
      </c>
      <c r="H9" s="159">
        <v>106</v>
      </c>
    </row>
    <row r="10" spans="1:8">
      <c r="A10" s="124" t="s">
        <v>260</v>
      </c>
      <c r="B10" s="83">
        <f>SUM(B11:B16)</f>
        <v>2567</v>
      </c>
      <c r="C10" s="77">
        <f t="shared" ref="C10:H10" si="2">SUM(C11:C16)</f>
        <v>951</v>
      </c>
      <c r="D10" s="77">
        <f t="shared" si="2"/>
        <v>837</v>
      </c>
      <c r="E10" s="77">
        <f t="shared" si="2"/>
        <v>409</v>
      </c>
      <c r="F10" s="77">
        <f t="shared" si="2"/>
        <v>356</v>
      </c>
      <c r="G10" s="77">
        <f t="shared" si="2"/>
        <v>14</v>
      </c>
      <c r="H10" s="77">
        <f t="shared" si="2"/>
        <v>382</v>
      </c>
    </row>
    <row r="11" spans="1:8">
      <c r="A11" s="162" t="s">
        <v>261</v>
      </c>
      <c r="B11" s="82">
        <f>SUM(C11:G11)</f>
        <v>323</v>
      </c>
      <c r="C11" s="79">
        <v>114</v>
      </c>
      <c r="D11" s="79">
        <v>140</v>
      </c>
      <c r="E11" s="79">
        <v>54</v>
      </c>
      <c r="F11" s="79">
        <v>13</v>
      </c>
      <c r="G11" s="79">
        <v>2</v>
      </c>
      <c r="H11" s="79">
        <v>33</v>
      </c>
    </row>
    <row r="12" spans="1:8">
      <c r="A12" s="162" t="s">
        <v>266</v>
      </c>
      <c r="B12" s="82">
        <f>SUM(C12:G12)</f>
        <v>461</v>
      </c>
      <c r="C12" s="79">
        <v>178</v>
      </c>
      <c r="D12" s="79">
        <v>164</v>
      </c>
      <c r="E12" s="79">
        <v>71</v>
      </c>
      <c r="F12" s="79">
        <v>45</v>
      </c>
      <c r="G12" s="79">
        <v>3</v>
      </c>
      <c r="H12" s="79">
        <v>71</v>
      </c>
    </row>
    <row r="13" spans="1:8">
      <c r="A13" s="148" t="s">
        <v>262</v>
      </c>
      <c r="B13" s="82">
        <f t="shared" ref="B13" si="3">SUM(C13:G13)</f>
        <v>353</v>
      </c>
      <c r="C13" s="79">
        <v>126</v>
      </c>
      <c r="D13" s="79">
        <v>95</v>
      </c>
      <c r="E13" s="79">
        <v>46</v>
      </c>
      <c r="F13" s="79">
        <v>85</v>
      </c>
      <c r="G13" s="79">
        <v>1</v>
      </c>
      <c r="H13" s="79">
        <v>63</v>
      </c>
    </row>
    <row r="14" spans="1:8">
      <c r="A14" s="162" t="s">
        <v>263</v>
      </c>
      <c r="B14" s="82">
        <f>SUM(C14:G14)</f>
        <v>565</v>
      </c>
      <c r="C14" s="79">
        <v>209</v>
      </c>
      <c r="D14" s="79">
        <v>199</v>
      </c>
      <c r="E14" s="79">
        <v>97</v>
      </c>
      <c r="F14" s="79">
        <v>54</v>
      </c>
      <c r="G14" s="79">
        <v>6</v>
      </c>
      <c r="H14" s="79">
        <v>76</v>
      </c>
    </row>
    <row r="15" spans="1:8">
      <c r="A15" s="162" t="s">
        <v>264</v>
      </c>
      <c r="B15" s="82">
        <f>SUM(C15:G15)</f>
        <v>185</v>
      </c>
      <c r="C15" s="79">
        <v>81</v>
      </c>
      <c r="D15" s="79">
        <v>66</v>
      </c>
      <c r="E15" s="79">
        <v>21</v>
      </c>
      <c r="F15" s="79">
        <v>17</v>
      </c>
      <c r="G15" s="79">
        <v>0</v>
      </c>
      <c r="H15" s="79">
        <v>22</v>
      </c>
    </row>
    <row r="16" spans="1:8">
      <c r="A16" s="148" t="s">
        <v>265</v>
      </c>
      <c r="B16" s="82">
        <f>SUM(C16:G16)</f>
        <v>680</v>
      </c>
      <c r="C16" s="79">
        <v>243</v>
      </c>
      <c r="D16" s="79">
        <v>173</v>
      </c>
      <c r="E16" s="79">
        <v>120</v>
      </c>
      <c r="F16" s="79">
        <v>142</v>
      </c>
      <c r="G16" s="79">
        <v>2</v>
      </c>
      <c r="H16" s="79">
        <v>117</v>
      </c>
    </row>
    <row r="17" spans="1:8">
      <c r="A17" s="124" t="s">
        <v>257</v>
      </c>
      <c r="B17" s="83">
        <f>SUM(B18:B33)</f>
        <v>7285</v>
      </c>
      <c r="C17" s="83">
        <f t="shared" ref="C17:H17" si="4">SUM(C18:C33)</f>
        <v>2774</v>
      </c>
      <c r="D17" s="83">
        <f t="shared" si="4"/>
        <v>2289</v>
      </c>
      <c r="E17" s="83">
        <f t="shared" si="4"/>
        <v>1210</v>
      </c>
      <c r="F17" s="83">
        <f t="shared" si="4"/>
        <v>982</v>
      </c>
      <c r="G17" s="83">
        <f t="shared" si="4"/>
        <v>30</v>
      </c>
      <c r="H17" s="83">
        <f t="shared" si="4"/>
        <v>1078</v>
      </c>
    </row>
    <row r="18" spans="1:8" ht="12.75">
      <c r="A18" s="162" t="s">
        <v>301</v>
      </c>
      <c r="B18" s="82">
        <f t="shared" ref="B18:B33" si="5">SUM(C18:G18)</f>
        <v>25</v>
      </c>
      <c r="C18" s="82">
        <v>12</v>
      </c>
      <c r="D18" s="82">
        <v>7</v>
      </c>
      <c r="E18" s="82">
        <v>6</v>
      </c>
      <c r="F18" s="82">
        <v>0</v>
      </c>
      <c r="G18" s="82">
        <v>0</v>
      </c>
      <c r="H18" s="82">
        <v>2</v>
      </c>
    </row>
    <row r="19" spans="1:8">
      <c r="A19" s="148" t="s">
        <v>274</v>
      </c>
      <c r="B19" s="82">
        <f t="shared" ref="B19" si="6">SUM(C19:G19)</f>
        <v>329</v>
      </c>
      <c r="C19" s="82">
        <v>102</v>
      </c>
      <c r="D19" s="82">
        <v>114</v>
      </c>
      <c r="E19" s="82">
        <v>66</v>
      </c>
      <c r="F19" s="82">
        <v>47</v>
      </c>
      <c r="G19" s="82">
        <v>0</v>
      </c>
      <c r="H19" s="82">
        <v>67</v>
      </c>
    </row>
    <row r="20" spans="1:8">
      <c r="A20" s="162" t="s">
        <v>267</v>
      </c>
      <c r="B20" s="82">
        <f t="shared" si="5"/>
        <v>88</v>
      </c>
      <c r="C20" s="79">
        <v>38</v>
      </c>
      <c r="D20" s="79">
        <v>21</v>
      </c>
      <c r="E20" s="79">
        <v>10</v>
      </c>
      <c r="F20" s="79">
        <v>18</v>
      </c>
      <c r="G20" s="79">
        <v>1</v>
      </c>
      <c r="H20" s="79">
        <v>12</v>
      </c>
    </row>
    <row r="21" spans="1:8">
      <c r="A21" s="162" t="s">
        <v>302</v>
      </c>
      <c r="B21" s="82">
        <f t="shared" si="5"/>
        <v>58</v>
      </c>
      <c r="C21" s="79">
        <v>19</v>
      </c>
      <c r="D21" s="79">
        <v>24</v>
      </c>
      <c r="E21" s="79">
        <v>11</v>
      </c>
      <c r="F21" s="79">
        <v>4</v>
      </c>
      <c r="G21" s="79">
        <v>0</v>
      </c>
      <c r="H21" s="79">
        <v>7</v>
      </c>
    </row>
    <row r="22" spans="1:8">
      <c r="A22" s="148" t="s">
        <v>268</v>
      </c>
      <c r="B22" s="82">
        <f t="shared" si="5"/>
        <v>181</v>
      </c>
      <c r="C22" s="82">
        <v>70</v>
      </c>
      <c r="D22" s="82">
        <v>52</v>
      </c>
      <c r="E22" s="82">
        <v>34</v>
      </c>
      <c r="F22" s="82">
        <v>25</v>
      </c>
      <c r="G22" s="82">
        <v>0</v>
      </c>
      <c r="H22" s="82">
        <v>37</v>
      </c>
    </row>
    <row r="23" spans="1:8">
      <c r="A23" s="162" t="s">
        <v>269</v>
      </c>
      <c r="B23" s="82">
        <f t="shared" si="5"/>
        <v>636</v>
      </c>
      <c r="C23" s="82">
        <v>287</v>
      </c>
      <c r="D23" s="82">
        <v>194</v>
      </c>
      <c r="E23" s="82">
        <v>87</v>
      </c>
      <c r="F23" s="82">
        <v>65</v>
      </c>
      <c r="G23" s="82">
        <v>3</v>
      </c>
      <c r="H23" s="82">
        <v>82</v>
      </c>
    </row>
    <row r="24" spans="1:8">
      <c r="A24" s="148" t="s">
        <v>270</v>
      </c>
      <c r="B24" s="82">
        <f t="shared" si="5"/>
        <v>631</v>
      </c>
      <c r="C24" s="82">
        <v>244</v>
      </c>
      <c r="D24" s="82">
        <v>226</v>
      </c>
      <c r="E24" s="82">
        <v>91</v>
      </c>
      <c r="F24" s="82">
        <v>68</v>
      </c>
      <c r="G24" s="82">
        <v>2</v>
      </c>
      <c r="H24" s="82">
        <v>89</v>
      </c>
    </row>
    <row r="25" spans="1:8">
      <c r="A25" s="148" t="s">
        <v>303</v>
      </c>
      <c r="B25" s="82">
        <f t="shared" si="5"/>
        <v>241</v>
      </c>
      <c r="C25" s="82">
        <v>61</v>
      </c>
      <c r="D25" s="82">
        <v>84</v>
      </c>
      <c r="E25" s="82">
        <v>44</v>
      </c>
      <c r="F25" s="82">
        <v>50</v>
      </c>
      <c r="G25" s="82">
        <v>2</v>
      </c>
      <c r="H25" s="82">
        <v>48</v>
      </c>
    </row>
    <row r="26" spans="1:8">
      <c r="A26" s="162" t="s">
        <v>304</v>
      </c>
      <c r="B26" s="82">
        <f t="shared" si="5"/>
        <v>650</v>
      </c>
      <c r="C26" s="79">
        <v>232</v>
      </c>
      <c r="D26" s="79">
        <v>193</v>
      </c>
      <c r="E26" s="79">
        <v>129</v>
      </c>
      <c r="F26" s="79">
        <v>94</v>
      </c>
      <c r="G26" s="79">
        <v>2</v>
      </c>
      <c r="H26" s="79">
        <v>105</v>
      </c>
    </row>
    <row r="27" spans="1:8">
      <c r="A27" s="162" t="s">
        <v>305</v>
      </c>
      <c r="B27" s="82">
        <f t="shared" si="5"/>
        <v>1158</v>
      </c>
      <c r="C27" s="79">
        <v>491</v>
      </c>
      <c r="D27" s="79">
        <v>373</v>
      </c>
      <c r="E27" s="79">
        <v>168</v>
      </c>
      <c r="F27" s="79">
        <v>121</v>
      </c>
      <c r="G27" s="79">
        <v>5</v>
      </c>
      <c r="H27" s="79">
        <v>133</v>
      </c>
    </row>
    <row r="28" spans="1:8">
      <c r="A28" s="148" t="s">
        <v>306</v>
      </c>
      <c r="B28" s="82">
        <f t="shared" ref="B28" si="7">SUM(C28:G28)</f>
        <v>830</v>
      </c>
      <c r="C28" s="79">
        <v>319</v>
      </c>
      <c r="D28" s="79">
        <v>230</v>
      </c>
      <c r="E28" s="79">
        <v>133</v>
      </c>
      <c r="F28" s="79">
        <v>148</v>
      </c>
      <c r="G28" s="79">
        <v>0</v>
      </c>
      <c r="H28" s="79">
        <v>142</v>
      </c>
    </row>
    <row r="29" spans="1:8">
      <c r="A29" s="162" t="s">
        <v>271</v>
      </c>
      <c r="B29" s="82">
        <f t="shared" si="5"/>
        <v>1081</v>
      </c>
      <c r="C29" s="79">
        <v>387</v>
      </c>
      <c r="D29" s="79">
        <v>357</v>
      </c>
      <c r="E29" s="79">
        <v>193</v>
      </c>
      <c r="F29" s="79">
        <v>137</v>
      </c>
      <c r="G29" s="79">
        <v>7</v>
      </c>
      <c r="H29" s="79">
        <v>144</v>
      </c>
    </row>
    <row r="30" spans="1:8">
      <c r="A30" s="148" t="s">
        <v>307</v>
      </c>
      <c r="B30" s="82">
        <f t="shared" si="5"/>
        <v>75</v>
      </c>
      <c r="C30" s="82">
        <v>23</v>
      </c>
      <c r="D30" s="82">
        <v>24</v>
      </c>
      <c r="E30" s="82">
        <v>16</v>
      </c>
      <c r="F30" s="82">
        <v>12</v>
      </c>
      <c r="G30" s="82">
        <v>0</v>
      </c>
      <c r="H30" s="82">
        <v>11</v>
      </c>
    </row>
    <row r="31" spans="1:8">
      <c r="A31" s="148" t="s">
        <v>272</v>
      </c>
      <c r="B31" s="82">
        <f t="shared" si="5"/>
        <v>97</v>
      </c>
      <c r="C31" s="82">
        <v>33</v>
      </c>
      <c r="D31" s="82">
        <v>34</v>
      </c>
      <c r="E31" s="82">
        <v>14</v>
      </c>
      <c r="F31" s="82">
        <v>16</v>
      </c>
      <c r="G31" s="82">
        <v>0</v>
      </c>
      <c r="H31" s="82">
        <v>18</v>
      </c>
    </row>
    <row r="32" spans="1:8">
      <c r="A32" s="162" t="s">
        <v>273</v>
      </c>
      <c r="B32" s="82">
        <f t="shared" si="5"/>
        <v>1089</v>
      </c>
      <c r="C32" s="79">
        <v>402</v>
      </c>
      <c r="D32" s="79">
        <v>321</v>
      </c>
      <c r="E32" s="79">
        <v>196</v>
      </c>
      <c r="F32" s="79">
        <v>165</v>
      </c>
      <c r="G32" s="79">
        <v>5</v>
      </c>
      <c r="H32" s="79">
        <v>167</v>
      </c>
    </row>
    <row r="33" spans="1:8">
      <c r="A33" s="148" t="s">
        <v>327</v>
      </c>
      <c r="B33" s="82">
        <f t="shared" si="5"/>
        <v>116</v>
      </c>
      <c r="C33" s="79">
        <v>54</v>
      </c>
      <c r="D33" s="79">
        <v>35</v>
      </c>
      <c r="E33" s="79">
        <v>12</v>
      </c>
      <c r="F33" s="79">
        <v>12</v>
      </c>
      <c r="G33" s="79">
        <v>3</v>
      </c>
      <c r="H33" s="79">
        <v>14</v>
      </c>
    </row>
    <row r="34" spans="1:8">
      <c r="A34" s="20" t="s">
        <v>308</v>
      </c>
      <c r="B34" s="83">
        <f>SUM(B35:B42)</f>
        <v>5656</v>
      </c>
      <c r="C34" s="77">
        <f t="shared" ref="C34:H34" si="8">SUM(C35:C42)</f>
        <v>1817</v>
      </c>
      <c r="D34" s="77">
        <f t="shared" si="8"/>
        <v>1913</v>
      </c>
      <c r="E34" s="77">
        <f t="shared" si="8"/>
        <v>1063</v>
      </c>
      <c r="F34" s="77">
        <f t="shared" si="8"/>
        <v>829</v>
      </c>
      <c r="G34" s="77">
        <f t="shared" si="8"/>
        <v>34</v>
      </c>
      <c r="H34" s="77">
        <f t="shared" si="8"/>
        <v>1075</v>
      </c>
    </row>
    <row r="35" spans="1:8">
      <c r="A35" s="148" t="s">
        <v>280</v>
      </c>
      <c r="B35" s="82">
        <f t="shared" ref="B35:B42" si="9">SUM(C35:G35)</f>
        <v>1247</v>
      </c>
      <c r="C35" s="79">
        <v>399</v>
      </c>
      <c r="D35" s="79">
        <v>376</v>
      </c>
      <c r="E35" s="79">
        <v>230</v>
      </c>
      <c r="F35" s="79">
        <v>239</v>
      </c>
      <c r="G35" s="79">
        <v>3</v>
      </c>
      <c r="H35" s="79">
        <v>252</v>
      </c>
    </row>
    <row r="36" spans="1:8">
      <c r="A36" s="148" t="s">
        <v>275</v>
      </c>
      <c r="B36" s="82">
        <f t="shared" si="9"/>
        <v>628</v>
      </c>
      <c r="C36" s="79">
        <v>218</v>
      </c>
      <c r="D36" s="79">
        <v>210</v>
      </c>
      <c r="E36" s="79">
        <v>122</v>
      </c>
      <c r="F36" s="79">
        <v>72</v>
      </c>
      <c r="G36" s="79">
        <v>6</v>
      </c>
      <c r="H36" s="79">
        <v>105</v>
      </c>
    </row>
    <row r="37" spans="1:8">
      <c r="A37" s="148" t="s">
        <v>276</v>
      </c>
      <c r="B37" s="82">
        <f t="shared" si="9"/>
        <v>1036</v>
      </c>
      <c r="C37" s="79">
        <v>352</v>
      </c>
      <c r="D37" s="79">
        <v>364</v>
      </c>
      <c r="E37" s="79">
        <v>193</v>
      </c>
      <c r="F37" s="79">
        <v>121</v>
      </c>
      <c r="G37" s="79">
        <v>6</v>
      </c>
      <c r="H37" s="79">
        <v>150</v>
      </c>
    </row>
    <row r="38" spans="1:8">
      <c r="A38" s="148" t="s">
        <v>277</v>
      </c>
      <c r="B38" s="82">
        <f t="shared" si="9"/>
        <v>817</v>
      </c>
      <c r="C38" s="79">
        <v>229</v>
      </c>
      <c r="D38" s="79">
        <v>266</v>
      </c>
      <c r="E38" s="79">
        <v>169</v>
      </c>
      <c r="F38" s="79">
        <v>151</v>
      </c>
      <c r="G38" s="79">
        <v>2</v>
      </c>
      <c r="H38" s="79">
        <v>205</v>
      </c>
    </row>
    <row r="39" spans="1:8">
      <c r="A39" s="148" t="s">
        <v>326</v>
      </c>
      <c r="B39" s="82">
        <f t="shared" si="9"/>
        <v>137</v>
      </c>
      <c r="C39" s="79">
        <v>55</v>
      </c>
      <c r="D39" s="79">
        <v>43</v>
      </c>
      <c r="E39" s="79">
        <v>27</v>
      </c>
      <c r="F39" s="79">
        <v>12</v>
      </c>
      <c r="G39" s="79">
        <v>0</v>
      </c>
      <c r="H39" s="79">
        <v>30</v>
      </c>
    </row>
    <row r="40" spans="1:8">
      <c r="A40" s="148" t="s">
        <v>278</v>
      </c>
      <c r="B40" s="82">
        <f t="shared" si="9"/>
        <v>1038</v>
      </c>
      <c r="C40" s="79">
        <v>329</v>
      </c>
      <c r="D40" s="79">
        <v>357</v>
      </c>
      <c r="E40" s="79">
        <v>196</v>
      </c>
      <c r="F40" s="79">
        <v>143</v>
      </c>
      <c r="G40" s="79">
        <v>13</v>
      </c>
      <c r="H40" s="79">
        <v>205</v>
      </c>
    </row>
    <row r="41" spans="1:8">
      <c r="A41" s="148" t="s">
        <v>309</v>
      </c>
      <c r="B41" s="82">
        <f t="shared" si="9"/>
        <v>129</v>
      </c>
      <c r="C41" s="79">
        <v>42</v>
      </c>
      <c r="D41" s="79">
        <v>46</v>
      </c>
      <c r="E41" s="79">
        <v>27</v>
      </c>
      <c r="F41" s="79">
        <v>14</v>
      </c>
      <c r="G41" s="79">
        <v>0</v>
      </c>
      <c r="H41" s="79">
        <v>23</v>
      </c>
    </row>
    <row r="42" spans="1:8">
      <c r="A42" s="148" t="s">
        <v>279</v>
      </c>
      <c r="B42" s="82">
        <f t="shared" si="9"/>
        <v>624</v>
      </c>
      <c r="C42" s="79">
        <v>193</v>
      </c>
      <c r="D42" s="79">
        <v>251</v>
      </c>
      <c r="E42" s="79">
        <v>99</v>
      </c>
      <c r="F42" s="79">
        <v>77</v>
      </c>
      <c r="G42" s="79">
        <v>4</v>
      </c>
      <c r="H42" s="79">
        <v>105</v>
      </c>
    </row>
    <row r="43" spans="1:8">
      <c r="A43" s="20" t="s">
        <v>310</v>
      </c>
      <c r="B43" s="83">
        <f>SUM(B44:B50)</f>
        <v>4993</v>
      </c>
      <c r="C43" s="77">
        <f t="shared" ref="C43:H43" si="10">SUM(C44:C50)</f>
        <v>1620</v>
      </c>
      <c r="D43" s="77">
        <f t="shared" si="10"/>
        <v>1583</v>
      </c>
      <c r="E43" s="77">
        <f t="shared" si="10"/>
        <v>978</v>
      </c>
      <c r="F43" s="77">
        <f t="shared" si="10"/>
        <v>796</v>
      </c>
      <c r="G43" s="77">
        <f t="shared" si="10"/>
        <v>16</v>
      </c>
      <c r="H43" s="77">
        <f t="shared" si="10"/>
        <v>882</v>
      </c>
    </row>
    <row r="44" spans="1:8">
      <c r="A44" s="148" t="s">
        <v>287</v>
      </c>
      <c r="B44" s="82">
        <f t="shared" ref="B44:B50" si="11">SUM(C44:G44)</f>
        <v>1457</v>
      </c>
      <c r="C44" s="79">
        <v>392</v>
      </c>
      <c r="D44" s="79">
        <v>397</v>
      </c>
      <c r="E44" s="79">
        <v>315</v>
      </c>
      <c r="F44" s="79">
        <v>351</v>
      </c>
      <c r="G44" s="79">
        <v>2</v>
      </c>
      <c r="H44" s="79">
        <v>302</v>
      </c>
    </row>
    <row r="45" spans="1:8">
      <c r="A45" s="148" t="s">
        <v>281</v>
      </c>
      <c r="B45" s="82">
        <f t="shared" si="11"/>
        <v>331</v>
      </c>
      <c r="C45" s="79">
        <v>105</v>
      </c>
      <c r="D45" s="79">
        <v>122</v>
      </c>
      <c r="E45" s="79">
        <v>63</v>
      </c>
      <c r="F45" s="79">
        <v>38</v>
      </c>
      <c r="G45" s="79">
        <v>3</v>
      </c>
      <c r="H45" s="79">
        <v>54</v>
      </c>
    </row>
    <row r="46" spans="1:8">
      <c r="A46" s="148" t="s">
        <v>282</v>
      </c>
      <c r="B46" s="82">
        <f t="shared" si="11"/>
        <v>296</v>
      </c>
      <c r="C46" s="79">
        <v>107</v>
      </c>
      <c r="D46" s="79">
        <v>116</v>
      </c>
      <c r="E46" s="79">
        <v>55</v>
      </c>
      <c r="F46" s="79">
        <v>17</v>
      </c>
      <c r="G46" s="79">
        <v>1</v>
      </c>
      <c r="H46" s="79">
        <v>41</v>
      </c>
    </row>
    <row r="47" spans="1:8">
      <c r="A47" s="148" t="s">
        <v>283</v>
      </c>
      <c r="B47" s="82">
        <f t="shared" si="11"/>
        <v>769</v>
      </c>
      <c r="C47" s="79">
        <v>265</v>
      </c>
      <c r="D47" s="79">
        <v>284</v>
      </c>
      <c r="E47" s="79">
        <v>156</v>
      </c>
      <c r="F47" s="79">
        <v>63</v>
      </c>
      <c r="G47" s="79">
        <v>1</v>
      </c>
      <c r="H47" s="79">
        <v>117</v>
      </c>
    </row>
    <row r="48" spans="1:8">
      <c r="A48" s="162" t="s">
        <v>284</v>
      </c>
      <c r="B48" s="82">
        <f t="shared" si="11"/>
        <v>473</v>
      </c>
      <c r="C48" s="79">
        <v>194</v>
      </c>
      <c r="D48" s="79">
        <v>131</v>
      </c>
      <c r="E48" s="79">
        <v>88</v>
      </c>
      <c r="F48" s="79">
        <v>57</v>
      </c>
      <c r="G48" s="79">
        <v>3</v>
      </c>
      <c r="H48" s="79">
        <v>80</v>
      </c>
    </row>
    <row r="49" spans="1:8">
      <c r="A49" s="148" t="s">
        <v>285</v>
      </c>
      <c r="B49" s="82">
        <f t="shared" si="11"/>
        <v>1518</v>
      </c>
      <c r="C49" s="79">
        <v>498</v>
      </c>
      <c r="D49" s="79">
        <v>477</v>
      </c>
      <c r="E49" s="79">
        <v>277</v>
      </c>
      <c r="F49" s="79">
        <v>261</v>
      </c>
      <c r="G49" s="79">
        <v>5</v>
      </c>
      <c r="H49" s="79">
        <v>274</v>
      </c>
    </row>
    <row r="50" spans="1:8">
      <c r="A50" s="148" t="s">
        <v>286</v>
      </c>
      <c r="B50" s="82">
        <f t="shared" si="11"/>
        <v>149</v>
      </c>
      <c r="C50" s="79">
        <v>59</v>
      </c>
      <c r="D50" s="79">
        <v>56</v>
      </c>
      <c r="E50" s="79">
        <v>24</v>
      </c>
      <c r="F50" s="79">
        <v>9</v>
      </c>
      <c r="G50" s="79">
        <v>1</v>
      </c>
      <c r="H50" s="79">
        <v>14</v>
      </c>
    </row>
    <row r="51" spans="1:8">
      <c r="A51" s="20" t="s">
        <v>311</v>
      </c>
      <c r="B51" s="83">
        <f>SUM(B52:B58)</f>
        <v>5400</v>
      </c>
      <c r="C51" s="83">
        <f t="shared" ref="C51:H51" si="12">SUM(C52:C58)</f>
        <v>2158</v>
      </c>
      <c r="D51" s="83">
        <f t="shared" si="12"/>
        <v>1485</v>
      </c>
      <c r="E51" s="83">
        <f t="shared" si="12"/>
        <v>921</v>
      </c>
      <c r="F51" s="83">
        <f t="shared" si="12"/>
        <v>815</v>
      </c>
      <c r="G51" s="83">
        <f t="shared" si="12"/>
        <v>21</v>
      </c>
      <c r="H51" s="83">
        <f t="shared" si="12"/>
        <v>831</v>
      </c>
    </row>
    <row r="52" spans="1:8" ht="12.75">
      <c r="A52" s="162" t="s">
        <v>312</v>
      </c>
      <c r="B52" s="82">
        <f>SUM(C52:G52)</f>
        <v>0</v>
      </c>
      <c r="C52" s="79">
        <v>0</v>
      </c>
      <c r="D52" s="79">
        <v>0</v>
      </c>
      <c r="E52" s="79">
        <v>0</v>
      </c>
      <c r="F52" s="79">
        <v>0</v>
      </c>
      <c r="G52" s="79">
        <v>0</v>
      </c>
      <c r="H52" s="79">
        <v>0</v>
      </c>
    </row>
    <row r="53" spans="1:8">
      <c r="A53" s="148" t="s">
        <v>255</v>
      </c>
      <c r="B53" s="82">
        <f t="shared" ref="B53:B58" si="13">SUM(C53:G53)</f>
        <v>341</v>
      </c>
      <c r="C53" s="79">
        <v>137</v>
      </c>
      <c r="D53" s="79">
        <v>122</v>
      </c>
      <c r="E53" s="79">
        <v>62</v>
      </c>
      <c r="F53" s="79">
        <v>20</v>
      </c>
      <c r="G53" s="79">
        <v>0</v>
      </c>
      <c r="H53" s="79">
        <v>38</v>
      </c>
    </row>
    <row r="54" spans="1:8">
      <c r="A54" s="148" t="s">
        <v>289</v>
      </c>
      <c r="B54" s="82">
        <f t="shared" si="13"/>
        <v>3533</v>
      </c>
      <c r="C54" s="79">
        <v>1440</v>
      </c>
      <c r="D54" s="79">
        <v>948</v>
      </c>
      <c r="E54" s="79">
        <v>603</v>
      </c>
      <c r="F54" s="79">
        <v>527</v>
      </c>
      <c r="G54" s="79">
        <v>15</v>
      </c>
      <c r="H54" s="79">
        <v>550</v>
      </c>
    </row>
    <row r="55" spans="1:8">
      <c r="A55" s="148" t="s">
        <v>288</v>
      </c>
      <c r="B55" s="82">
        <f t="shared" si="13"/>
        <v>1055</v>
      </c>
      <c r="C55" s="79">
        <v>379</v>
      </c>
      <c r="D55" s="79">
        <v>283</v>
      </c>
      <c r="E55" s="79">
        <v>178</v>
      </c>
      <c r="F55" s="79">
        <v>210</v>
      </c>
      <c r="G55" s="79">
        <v>5</v>
      </c>
      <c r="H55" s="79">
        <v>181</v>
      </c>
    </row>
    <row r="56" spans="1:8">
      <c r="A56" s="148" t="s">
        <v>313</v>
      </c>
      <c r="B56" s="82">
        <f t="shared" si="13"/>
        <v>82</v>
      </c>
      <c r="C56" s="79">
        <v>59</v>
      </c>
      <c r="D56" s="79">
        <v>9</v>
      </c>
      <c r="E56" s="79">
        <v>11</v>
      </c>
      <c r="F56" s="79">
        <v>3</v>
      </c>
      <c r="G56" s="79">
        <v>0</v>
      </c>
      <c r="H56" s="79">
        <v>5</v>
      </c>
    </row>
    <row r="57" spans="1:8">
      <c r="A57" s="148" t="s">
        <v>314</v>
      </c>
      <c r="B57" s="82">
        <f t="shared" si="13"/>
        <v>367</v>
      </c>
      <c r="C57" s="79">
        <v>131</v>
      </c>
      <c r="D57" s="79">
        <v>116</v>
      </c>
      <c r="E57" s="79">
        <v>64</v>
      </c>
      <c r="F57" s="79">
        <v>55</v>
      </c>
      <c r="G57" s="79">
        <v>1</v>
      </c>
      <c r="H57" s="79">
        <v>56</v>
      </c>
    </row>
    <row r="58" spans="1:8">
      <c r="A58" s="148" t="s">
        <v>315</v>
      </c>
      <c r="B58" s="82">
        <f t="shared" si="13"/>
        <v>22</v>
      </c>
      <c r="C58" s="79">
        <v>12</v>
      </c>
      <c r="D58" s="79">
        <v>7</v>
      </c>
      <c r="E58" s="79">
        <v>3</v>
      </c>
      <c r="F58" s="79">
        <v>0</v>
      </c>
      <c r="G58" s="79">
        <v>0</v>
      </c>
      <c r="H58" s="79">
        <v>1</v>
      </c>
    </row>
    <row r="59" spans="1:8">
      <c r="A59" s="20" t="s">
        <v>316</v>
      </c>
      <c r="B59" s="83">
        <f t="shared" ref="B59:H59" si="14">SUM(B60:B65)</f>
        <v>4842</v>
      </c>
      <c r="C59" s="77">
        <f t="shared" si="14"/>
        <v>1971</v>
      </c>
      <c r="D59" s="77">
        <f t="shared" si="14"/>
        <v>1457</v>
      </c>
      <c r="E59" s="77">
        <f t="shared" si="14"/>
        <v>834</v>
      </c>
      <c r="F59" s="77">
        <f t="shared" si="14"/>
        <v>563</v>
      </c>
      <c r="G59" s="77">
        <f t="shared" si="14"/>
        <v>17</v>
      </c>
      <c r="H59" s="77">
        <f t="shared" si="14"/>
        <v>678</v>
      </c>
    </row>
    <row r="60" spans="1:8">
      <c r="A60" s="148" t="s">
        <v>294</v>
      </c>
      <c r="B60" s="82">
        <f>SUM(C60:G60)</f>
        <v>254</v>
      </c>
      <c r="C60" s="79">
        <v>104</v>
      </c>
      <c r="D60" s="79">
        <v>80</v>
      </c>
      <c r="E60" s="79">
        <v>41</v>
      </c>
      <c r="F60" s="79">
        <v>28</v>
      </c>
      <c r="G60" s="79">
        <v>1</v>
      </c>
      <c r="H60" s="79">
        <v>31</v>
      </c>
    </row>
    <row r="61" spans="1:8">
      <c r="A61" s="148" t="s">
        <v>290</v>
      </c>
      <c r="B61" s="82">
        <f>SUM(C61:G61)</f>
        <v>286</v>
      </c>
      <c r="C61" s="79">
        <v>126</v>
      </c>
      <c r="D61" s="79">
        <v>88</v>
      </c>
      <c r="E61" s="79">
        <v>49</v>
      </c>
      <c r="F61" s="79">
        <v>21</v>
      </c>
      <c r="G61" s="79">
        <v>2</v>
      </c>
      <c r="H61" s="79">
        <v>37</v>
      </c>
    </row>
    <row r="62" spans="1:8">
      <c r="A62" s="148" t="s">
        <v>291</v>
      </c>
      <c r="B62" s="82">
        <f t="shared" ref="B62" si="15">SUM(C62:G62)</f>
        <v>236</v>
      </c>
      <c r="C62" s="79">
        <v>122</v>
      </c>
      <c r="D62" s="79">
        <v>62</v>
      </c>
      <c r="E62" s="79">
        <v>31</v>
      </c>
      <c r="F62" s="79">
        <v>20</v>
      </c>
      <c r="G62" s="79">
        <v>1</v>
      </c>
      <c r="H62" s="79">
        <v>32</v>
      </c>
    </row>
    <row r="63" spans="1:8">
      <c r="A63" s="148" t="s">
        <v>317</v>
      </c>
      <c r="B63" s="82">
        <f>SUM(C63:G63)</f>
        <v>540</v>
      </c>
      <c r="C63" s="79">
        <v>139</v>
      </c>
      <c r="D63" s="79">
        <v>253</v>
      </c>
      <c r="E63" s="79">
        <v>122</v>
      </c>
      <c r="F63" s="79">
        <v>25</v>
      </c>
      <c r="G63" s="79">
        <v>1</v>
      </c>
      <c r="H63" s="79">
        <v>38</v>
      </c>
    </row>
    <row r="64" spans="1:8">
      <c r="A64" s="148" t="s">
        <v>292</v>
      </c>
      <c r="B64" s="82">
        <f>SUM(C64:G64)</f>
        <v>544</v>
      </c>
      <c r="C64" s="79">
        <v>296</v>
      </c>
      <c r="D64" s="79">
        <v>140</v>
      </c>
      <c r="E64" s="79">
        <v>76</v>
      </c>
      <c r="F64" s="79">
        <v>32</v>
      </c>
      <c r="G64" s="79">
        <v>0</v>
      </c>
      <c r="H64" s="79">
        <v>69</v>
      </c>
    </row>
    <row r="65" spans="1:8">
      <c r="A65" s="148" t="s">
        <v>293</v>
      </c>
      <c r="B65" s="82">
        <f>SUM(C65:G65)</f>
        <v>2982</v>
      </c>
      <c r="C65" s="79">
        <v>1184</v>
      </c>
      <c r="D65" s="79">
        <v>834</v>
      </c>
      <c r="E65" s="79">
        <v>515</v>
      </c>
      <c r="F65" s="79">
        <v>437</v>
      </c>
      <c r="G65" s="79">
        <v>12</v>
      </c>
      <c r="H65" s="79">
        <v>471</v>
      </c>
    </row>
    <row r="66" spans="1:8">
      <c r="A66" s="20" t="s">
        <v>318</v>
      </c>
      <c r="B66" s="83">
        <f>SUM(B67:B77)</f>
        <v>7003</v>
      </c>
      <c r="C66" s="83">
        <f t="shared" ref="C66:H66" si="16">SUM(C67:C77)</f>
        <v>2285</v>
      </c>
      <c r="D66" s="83">
        <f t="shared" si="16"/>
        <v>2413</v>
      </c>
      <c r="E66" s="83">
        <f t="shared" si="16"/>
        <v>1326</v>
      </c>
      <c r="F66" s="83">
        <f t="shared" si="16"/>
        <v>961</v>
      </c>
      <c r="G66" s="83">
        <f t="shared" si="16"/>
        <v>18</v>
      </c>
      <c r="H66" s="83">
        <f t="shared" si="16"/>
        <v>1172</v>
      </c>
    </row>
    <row r="67" spans="1:8">
      <c r="A67" s="148" t="s">
        <v>319</v>
      </c>
      <c r="B67" s="82">
        <f t="shared" ref="B67:B77" si="17">SUM(C67:G67)</f>
        <v>0</v>
      </c>
      <c r="C67" s="79">
        <v>0</v>
      </c>
      <c r="D67" s="79">
        <v>0</v>
      </c>
      <c r="E67" s="79">
        <v>0</v>
      </c>
      <c r="F67" s="79">
        <v>0</v>
      </c>
      <c r="G67" s="79">
        <v>0</v>
      </c>
      <c r="H67" s="79">
        <v>0</v>
      </c>
    </row>
    <row r="68" spans="1:8">
      <c r="A68" s="162" t="s">
        <v>328</v>
      </c>
      <c r="B68" s="82">
        <f t="shared" si="17"/>
        <v>47</v>
      </c>
      <c r="C68" s="79">
        <v>34</v>
      </c>
      <c r="D68" s="79">
        <v>5</v>
      </c>
      <c r="E68" s="79">
        <v>6</v>
      </c>
      <c r="F68" s="79">
        <v>2</v>
      </c>
      <c r="G68" s="79">
        <v>0</v>
      </c>
      <c r="H68" s="79">
        <v>1</v>
      </c>
    </row>
    <row r="69" spans="1:8">
      <c r="A69" s="148" t="s">
        <v>295</v>
      </c>
      <c r="B69" s="82">
        <f t="shared" si="17"/>
        <v>1352</v>
      </c>
      <c r="C69" s="79">
        <v>406</v>
      </c>
      <c r="D69" s="79">
        <v>444</v>
      </c>
      <c r="E69" s="79">
        <v>269</v>
      </c>
      <c r="F69" s="79">
        <v>228</v>
      </c>
      <c r="G69" s="79">
        <v>5</v>
      </c>
      <c r="H69" s="79">
        <v>251</v>
      </c>
    </row>
    <row r="70" spans="1:8">
      <c r="A70" s="148" t="s">
        <v>296</v>
      </c>
      <c r="B70" s="82">
        <f t="shared" si="17"/>
        <v>4766</v>
      </c>
      <c r="C70" s="79">
        <v>1597</v>
      </c>
      <c r="D70" s="79">
        <v>1736</v>
      </c>
      <c r="E70" s="79">
        <v>860</v>
      </c>
      <c r="F70" s="79">
        <v>562</v>
      </c>
      <c r="G70" s="79">
        <v>11</v>
      </c>
      <c r="H70" s="79">
        <v>753</v>
      </c>
    </row>
    <row r="71" spans="1:8">
      <c r="A71" s="148" t="s">
        <v>320</v>
      </c>
      <c r="B71" s="82">
        <f t="shared" si="17"/>
        <v>0</v>
      </c>
      <c r="C71" s="79">
        <v>0</v>
      </c>
      <c r="D71" s="79">
        <v>0</v>
      </c>
      <c r="E71" s="79">
        <v>0</v>
      </c>
      <c r="F71" s="79">
        <v>0</v>
      </c>
      <c r="G71" s="79">
        <v>0</v>
      </c>
      <c r="H71" s="79">
        <v>0</v>
      </c>
    </row>
    <row r="72" spans="1:8">
      <c r="A72" s="148" t="s">
        <v>297</v>
      </c>
      <c r="B72" s="82">
        <f t="shared" si="17"/>
        <v>7</v>
      </c>
      <c r="C72" s="79">
        <v>1</v>
      </c>
      <c r="D72" s="79">
        <v>1</v>
      </c>
      <c r="E72" s="79">
        <v>1</v>
      </c>
      <c r="F72" s="79">
        <v>4</v>
      </c>
      <c r="G72" s="79">
        <v>0</v>
      </c>
      <c r="H72" s="79">
        <v>4</v>
      </c>
    </row>
    <row r="73" spans="1:8">
      <c r="A73" s="148" t="s">
        <v>298</v>
      </c>
      <c r="B73" s="82">
        <f t="shared" si="17"/>
        <v>312</v>
      </c>
      <c r="C73" s="79">
        <v>90</v>
      </c>
      <c r="D73" s="79">
        <v>60</v>
      </c>
      <c r="E73" s="79">
        <v>82</v>
      </c>
      <c r="F73" s="79">
        <v>79</v>
      </c>
      <c r="G73" s="79">
        <v>1</v>
      </c>
      <c r="H73" s="79">
        <v>63</v>
      </c>
    </row>
    <row r="74" spans="1:8">
      <c r="A74" s="148" t="s">
        <v>321</v>
      </c>
      <c r="B74" s="82">
        <f t="shared" si="17"/>
        <v>0</v>
      </c>
      <c r="C74" s="79">
        <v>0</v>
      </c>
      <c r="D74" s="79">
        <v>0</v>
      </c>
      <c r="E74" s="79">
        <v>0</v>
      </c>
      <c r="F74" s="79">
        <v>0</v>
      </c>
      <c r="G74" s="79">
        <v>0</v>
      </c>
      <c r="H74" s="79">
        <v>0</v>
      </c>
    </row>
    <row r="75" spans="1:8">
      <c r="A75" s="148" t="s">
        <v>299</v>
      </c>
      <c r="B75" s="82">
        <f t="shared" si="17"/>
        <v>518</v>
      </c>
      <c r="C75" s="79">
        <v>157</v>
      </c>
      <c r="D75" s="79">
        <v>167</v>
      </c>
      <c r="E75" s="79">
        <v>107</v>
      </c>
      <c r="F75" s="79">
        <v>86</v>
      </c>
      <c r="G75" s="79">
        <v>1</v>
      </c>
      <c r="H75" s="79">
        <v>99</v>
      </c>
    </row>
    <row r="76" spans="1:8">
      <c r="A76" s="148" t="s">
        <v>322</v>
      </c>
      <c r="B76" s="82">
        <f t="shared" si="17"/>
        <v>1</v>
      </c>
      <c r="C76" s="79">
        <v>0</v>
      </c>
      <c r="D76" s="79">
        <v>0</v>
      </c>
      <c r="E76" s="79">
        <v>1</v>
      </c>
      <c r="F76" s="79">
        <v>0</v>
      </c>
      <c r="G76" s="79">
        <v>0</v>
      </c>
      <c r="H76" s="79">
        <v>1</v>
      </c>
    </row>
    <row r="77" spans="1:8">
      <c r="A77" s="148" t="s">
        <v>300</v>
      </c>
      <c r="B77" s="82">
        <f t="shared" si="17"/>
        <v>0</v>
      </c>
      <c r="C77" s="79">
        <v>0</v>
      </c>
      <c r="D77" s="79">
        <v>0</v>
      </c>
      <c r="E77" s="79">
        <v>0</v>
      </c>
      <c r="F77" s="79">
        <v>0</v>
      </c>
      <c r="G77" s="79">
        <v>0</v>
      </c>
      <c r="H77" s="79">
        <v>0</v>
      </c>
    </row>
    <row r="78" spans="1:8" s="17" customFormat="1">
      <c r="A78" s="20" t="s">
        <v>323</v>
      </c>
      <c r="B78" s="83">
        <f t="shared" ref="B78:B80" si="18">SUM(C78:G78)</f>
        <v>72</v>
      </c>
      <c r="C78" s="77">
        <v>46</v>
      </c>
      <c r="D78" s="77">
        <v>12</v>
      </c>
      <c r="E78" s="77">
        <v>12</v>
      </c>
      <c r="F78" s="77">
        <v>2</v>
      </c>
      <c r="G78" s="77">
        <v>0</v>
      </c>
      <c r="H78" s="77">
        <v>3</v>
      </c>
    </row>
    <row r="79" spans="1:8" s="17" customFormat="1">
      <c r="A79" s="20" t="s">
        <v>324</v>
      </c>
      <c r="B79" s="83">
        <f t="shared" si="18"/>
        <v>1</v>
      </c>
      <c r="C79" s="77">
        <v>0</v>
      </c>
      <c r="D79" s="77">
        <v>0</v>
      </c>
      <c r="E79" s="77">
        <v>1</v>
      </c>
      <c r="F79" s="77">
        <v>0</v>
      </c>
      <c r="G79" s="77">
        <v>0</v>
      </c>
      <c r="H79" s="77">
        <v>1</v>
      </c>
    </row>
    <row r="80" spans="1:8" s="17" customFormat="1">
      <c r="A80" s="125" t="s">
        <v>325</v>
      </c>
      <c r="B80" s="122">
        <f t="shared" si="18"/>
        <v>2857</v>
      </c>
      <c r="C80" s="74">
        <v>914</v>
      </c>
      <c r="D80" s="74">
        <v>675</v>
      </c>
      <c r="E80" s="74">
        <v>1090</v>
      </c>
      <c r="F80" s="74">
        <v>177</v>
      </c>
      <c r="G80" s="74">
        <v>1</v>
      </c>
      <c r="H80" s="74">
        <v>146</v>
      </c>
    </row>
    <row r="82" spans="1:8">
      <c r="A82" s="1" t="s">
        <v>158</v>
      </c>
    </row>
    <row r="83" spans="1:8">
      <c r="A83" s="3" t="s">
        <v>77</v>
      </c>
    </row>
    <row r="84" spans="1:8">
      <c r="A84" s="3" t="s">
        <v>76</v>
      </c>
    </row>
    <row r="85" spans="1:8">
      <c r="A85" s="3" t="s">
        <v>116</v>
      </c>
    </row>
    <row r="86" spans="1:8">
      <c r="A86" s="1" t="s">
        <v>101</v>
      </c>
      <c r="B86" s="5"/>
      <c r="C86" s="5"/>
      <c r="D86" s="5"/>
      <c r="E86" s="5"/>
      <c r="F86" s="5"/>
      <c r="G86" s="5"/>
      <c r="H86" s="5"/>
    </row>
    <row r="87" spans="1:8">
      <c r="A87" s="1" t="s">
        <v>85</v>
      </c>
      <c r="B87" s="5"/>
      <c r="C87" s="5"/>
      <c r="D87" s="5"/>
      <c r="E87" s="5"/>
      <c r="F87" s="5"/>
      <c r="G87" s="5"/>
      <c r="H87" s="5"/>
    </row>
    <row r="89" spans="1:8">
      <c r="B89" s="5"/>
      <c r="C89" s="5"/>
      <c r="D89" s="5"/>
      <c r="E89" s="5"/>
      <c r="F89" s="5"/>
      <c r="G89" s="5"/>
      <c r="H89" s="5"/>
    </row>
  </sheetData>
  <pageMargins left="0.61" right="0.36" top="0.91" bottom="0.75" header="0.3" footer="0.3"/>
  <pageSetup firstPageNumber="9" orientation="portrait" useFirstPageNumber="1" verticalDpi="597" r:id="rId1"/>
  <headerFooter>
    <oddFooter>&amp;C&amp;P of 31</oddFooter>
  </headerFooter>
  <rowBreaks count="1" manualBreakCount="1">
    <brk id="50" max="7" man="1"/>
  </rowBreaks>
  <ignoredErrors>
    <ignoredError sqref="B9 B11:B16 B45:B46 B47:B50 B74:B81" formulaRange="1"/>
    <ignoredError sqref="B10 B17:B44 B51:B73" formula="1" formulaRange="1"/>
    <ignoredError sqref="C10:H46 C59:H65" unlockedFormula="1"/>
    <ignoredError sqref="C66:H66" formulaRange="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59"/>
  <sheetViews>
    <sheetView showGridLines="0" zoomScaleNormal="100" workbookViewId="0">
      <pane xSplit="2" ySplit="5" topLeftCell="C6" activePane="bottomRight" state="frozen"/>
      <selection pane="topRight" activeCell="C1" sqref="C1"/>
      <selection pane="bottomLeft" activeCell="A6" sqref="A6"/>
      <selection pane="bottomRight" activeCell="O1" sqref="O1"/>
    </sheetView>
  </sheetViews>
  <sheetFormatPr defaultColWidth="11.83203125" defaultRowHeight="11.25"/>
  <cols>
    <col min="1" max="1" width="36.1640625" style="8" customWidth="1"/>
    <col min="2" max="5" width="7.6640625" style="8" customWidth="1"/>
    <col min="6" max="9" width="7.6640625" style="1" customWidth="1"/>
    <col min="10" max="11" width="7.33203125" style="1" customWidth="1"/>
    <col min="12" max="12" width="7.33203125" style="1" hidden="1" customWidth="1"/>
    <col min="13" max="252" width="11.83203125" style="1" customWidth="1"/>
    <col min="253" max="16384" width="11.83203125" style="1"/>
  </cols>
  <sheetData>
    <row r="1" spans="1:22">
      <c r="A1" s="27" t="s">
        <v>71</v>
      </c>
      <c r="B1" s="27"/>
      <c r="C1" s="27"/>
      <c r="D1" s="27"/>
      <c r="E1" s="27"/>
      <c r="F1" s="27"/>
      <c r="G1" s="27"/>
      <c r="H1" s="25"/>
      <c r="I1" s="25"/>
      <c r="J1" s="25"/>
      <c r="K1" s="25"/>
      <c r="L1" s="25"/>
    </row>
    <row r="2" spans="1:22" ht="13.5" customHeight="1">
      <c r="A2" s="27" t="s">
        <v>123</v>
      </c>
      <c r="B2" s="27"/>
      <c r="C2" s="27"/>
      <c r="D2" s="27"/>
      <c r="E2" s="27"/>
      <c r="F2" s="27"/>
      <c r="G2" s="27"/>
      <c r="H2" s="25"/>
      <c r="I2" s="25"/>
      <c r="J2" s="25"/>
      <c r="K2" s="25"/>
      <c r="L2" s="25"/>
    </row>
    <row r="3" spans="1:22">
      <c r="A3" s="27" t="s">
        <v>125</v>
      </c>
      <c r="B3" s="27"/>
      <c r="C3" s="27"/>
      <c r="D3" s="27"/>
      <c r="E3" s="27"/>
      <c r="F3" s="27"/>
      <c r="G3" s="27"/>
      <c r="H3" s="25"/>
      <c r="I3" s="25"/>
      <c r="J3" s="25"/>
      <c r="K3" s="25"/>
      <c r="L3" s="25"/>
    </row>
    <row r="4" spans="1:22">
      <c r="A4" s="116"/>
      <c r="B4" s="116"/>
      <c r="C4" s="116"/>
      <c r="D4" s="116"/>
      <c r="E4" s="116"/>
      <c r="F4" s="115"/>
      <c r="G4" s="115"/>
    </row>
    <row r="5" spans="1:22" s="114" customFormat="1" ht="16.5" customHeight="1">
      <c r="A5" s="120" t="s">
        <v>47</v>
      </c>
      <c r="B5" s="24">
        <v>2011</v>
      </c>
      <c r="C5" s="24">
        <v>2010</v>
      </c>
      <c r="D5" s="24">
        <v>2009</v>
      </c>
      <c r="E5" s="24">
        <v>2008</v>
      </c>
      <c r="F5" s="24">
        <v>2007</v>
      </c>
      <c r="G5" s="24">
        <v>2006</v>
      </c>
      <c r="H5" s="24">
        <v>2005</v>
      </c>
      <c r="I5" s="24">
        <v>2004</v>
      </c>
      <c r="J5" s="24">
        <v>2003</v>
      </c>
      <c r="K5" s="24">
        <v>2002</v>
      </c>
      <c r="L5" s="24">
        <v>2001</v>
      </c>
    </row>
    <row r="6" spans="1:22" s="17" customFormat="1">
      <c r="A6" s="45" t="s">
        <v>70</v>
      </c>
      <c r="B6" s="113">
        <f t="shared" ref="B6:L6" si="0">B7+B15+B32+B36+B37</f>
        <v>34252</v>
      </c>
      <c r="C6" s="113">
        <f t="shared" si="0"/>
        <v>34859</v>
      </c>
      <c r="D6" s="113">
        <f t="shared" si="0"/>
        <v>35407</v>
      </c>
      <c r="E6" s="113">
        <f t="shared" si="0"/>
        <v>34831</v>
      </c>
      <c r="F6" s="113">
        <f t="shared" si="0"/>
        <v>30853</v>
      </c>
      <c r="G6" s="113">
        <f t="shared" si="0"/>
        <v>29207</v>
      </c>
      <c r="H6" s="113">
        <f t="shared" si="0"/>
        <v>28262</v>
      </c>
      <c r="I6" s="113">
        <f t="shared" si="0"/>
        <v>27242</v>
      </c>
      <c r="J6" s="113">
        <f t="shared" si="0"/>
        <v>26441</v>
      </c>
      <c r="K6" s="113">
        <f t="shared" si="0"/>
        <v>26834</v>
      </c>
      <c r="L6" s="113">
        <f t="shared" si="0"/>
        <v>27039</v>
      </c>
      <c r="M6" s="76"/>
      <c r="N6" s="76"/>
      <c r="O6" s="76"/>
      <c r="P6" s="76"/>
      <c r="Q6" s="76"/>
      <c r="R6" s="76"/>
      <c r="S6" s="76"/>
      <c r="T6" s="76"/>
      <c r="U6" s="76"/>
      <c r="V6" s="76"/>
    </row>
    <row r="7" spans="1:22" s="17" customFormat="1">
      <c r="A7" s="92" t="s">
        <v>69</v>
      </c>
      <c r="B7" s="110">
        <f t="shared" ref="B7:L7" si="1">SUM(B8:B14)</f>
        <v>7889</v>
      </c>
      <c r="C7" s="110">
        <f t="shared" si="1"/>
        <v>8296</v>
      </c>
      <c r="D7" s="110">
        <f t="shared" si="1"/>
        <v>8484</v>
      </c>
      <c r="E7" s="110">
        <f t="shared" si="1"/>
        <v>8536</v>
      </c>
      <c r="F7" s="110">
        <f t="shared" si="1"/>
        <v>7547</v>
      </c>
      <c r="G7" s="110">
        <f t="shared" si="1"/>
        <v>6899</v>
      </c>
      <c r="H7" s="110">
        <f t="shared" si="1"/>
        <v>6522</v>
      </c>
      <c r="I7" s="110">
        <f t="shared" si="1"/>
        <v>5980</v>
      </c>
      <c r="J7" s="110">
        <f t="shared" si="1"/>
        <v>5488</v>
      </c>
      <c r="K7" s="110">
        <f t="shared" si="1"/>
        <v>5287</v>
      </c>
      <c r="L7" s="110">
        <f t="shared" si="1"/>
        <v>5033</v>
      </c>
      <c r="M7" s="76"/>
      <c r="N7" s="76"/>
      <c r="O7" s="76"/>
      <c r="P7" s="76"/>
      <c r="Q7" s="76"/>
      <c r="R7" s="76"/>
      <c r="S7" s="76"/>
      <c r="T7" s="76"/>
      <c r="U7" s="76"/>
      <c r="V7" s="76"/>
    </row>
    <row r="8" spans="1:22">
      <c r="A8" s="151" t="s">
        <v>223</v>
      </c>
      <c r="B8" s="112">
        <v>4534</v>
      </c>
      <c r="C8" s="112">
        <v>4863</v>
      </c>
      <c r="D8" s="112">
        <v>4985</v>
      </c>
      <c r="E8" s="112">
        <v>4983</v>
      </c>
      <c r="F8" s="112">
        <v>4180</v>
      </c>
      <c r="G8" s="112">
        <v>3590</v>
      </c>
      <c r="H8" s="112">
        <v>3201</v>
      </c>
      <c r="I8" s="112">
        <v>2800</v>
      </c>
      <c r="J8" s="112">
        <v>2503</v>
      </c>
      <c r="K8" s="112">
        <v>2327</v>
      </c>
      <c r="L8" s="112">
        <v>2203</v>
      </c>
      <c r="M8" s="7"/>
      <c r="N8" s="7"/>
      <c r="O8" s="7"/>
      <c r="P8" s="7"/>
      <c r="Q8" s="7"/>
      <c r="R8" s="7"/>
      <c r="S8" s="7"/>
      <c r="T8" s="7"/>
      <c r="U8" s="7"/>
      <c r="V8" s="7"/>
    </row>
    <row r="9" spans="1:22">
      <c r="A9" s="151" t="s">
        <v>333</v>
      </c>
      <c r="B9" s="112">
        <v>2335</v>
      </c>
      <c r="C9" s="112">
        <v>2425</v>
      </c>
      <c r="D9" s="112">
        <v>2457</v>
      </c>
      <c r="E9" s="112">
        <v>2498</v>
      </c>
      <c r="F9" s="112">
        <v>2338</v>
      </c>
      <c r="G9" s="112">
        <v>2294</v>
      </c>
      <c r="H9" s="112">
        <v>2322</v>
      </c>
      <c r="I9" s="112">
        <v>2227</v>
      </c>
      <c r="J9" s="112">
        <v>2098</v>
      </c>
      <c r="K9" s="112">
        <v>2067</v>
      </c>
      <c r="L9" s="112">
        <f>1988+5</f>
        <v>1993</v>
      </c>
      <c r="M9" s="7"/>
      <c r="N9" s="7"/>
      <c r="O9" s="7"/>
      <c r="P9" s="7"/>
      <c r="Q9" s="7"/>
      <c r="R9" s="7"/>
      <c r="S9" s="7"/>
      <c r="T9" s="7"/>
      <c r="U9" s="7"/>
      <c r="V9" s="7"/>
    </row>
    <row r="10" spans="1:22">
      <c r="A10" s="151" t="s">
        <v>334</v>
      </c>
      <c r="B10" s="112">
        <v>79</v>
      </c>
      <c r="C10" s="112">
        <v>84</v>
      </c>
      <c r="D10" s="112">
        <v>91</v>
      </c>
      <c r="E10" s="112">
        <v>89</v>
      </c>
      <c r="F10" s="112">
        <v>82</v>
      </c>
      <c r="G10" s="112">
        <v>84</v>
      </c>
      <c r="H10" s="112">
        <v>90</v>
      </c>
      <c r="I10" s="112">
        <v>84</v>
      </c>
      <c r="J10" s="112">
        <v>84</v>
      </c>
      <c r="K10" s="112">
        <v>86</v>
      </c>
      <c r="L10" s="112">
        <v>83</v>
      </c>
      <c r="M10" s="7"/>
      <c r="N10" s="7"/>
      <c r="O10" s="7"/>
      <c r="P10" s="7"/>
      <c r="Q10" s="7"/>
      <c r="R10" s="7"/>
      <c r="S10" s="7"/>
      <c r="T10" s="7"/>
      <c r="U10" s="7"/>
      <c r="V10" s="7"/>
    </row>
    <row r="11" spans="1:22">
      <c r="A11" s="151" t="s">
        <v>335</v>
      </c>
      <c r="B11" s="112">
        <v>836</v>
      </c>
      <c r="C11" s="112">
        <v>814</v>
      </c>
      <c r="D11" s="112">
        <v>843</v>
      </c>
      <c r="E11" s="112">
        <v>846</v>
      </c>
      <c r="F11" s="112">
        <v>830</v>
      </c>
      <c r="G11" s="112">
        <v>822</v>
      </c>
      <c r="H11" s="112">
        <v>793</v>
      </c>
      <c r="I11" s="112">
        <v>753</v>
      </c>
      <c r="J11" s="112">
        <v>695</v>
      </c>
      <c r="K11" s="112">
        <v>697</v>
      </c>
      <c r="L11" s="112">
        <v>650</v>
      </c>
      <c r="M11" s="7"/>
      <c r="N11" s="7"/>
      <c r="O11" s="7"/>
      <c r="P11" s="7"/>
      <c r="Q11" s="7"/>
      <c r="R11" s="7"/>
      <c r="S11" s="7"/>
      <c r="T11" s="7"/>
      <c r="U11" s="7"/>
      <c r="V11" s="7"/>
    </row>
    <row r="12" spans="1:22" ht="21" customHeight="1">
      <c r="A12" s="154" t="s">
        <v>336</v>
      </c>
      <c r="B12" s="112">
        <v>56</v>
      </c>
      <c r="C12" s="112">
        <v>57</v>
      </c>
      <c r="D12" s="112">
        <v>51</v>
      </c>
      <c r="E12" s="112">
        <v>53</v>
      </c>
      <c r="F12" s="112">
        <v>54</v>
      </c>
      <c r="G12" s="112">
        <v>48</v>
      </c>
      <c r="H12" s="112">
        <v>46</v>
      </c>
      <c r="I12" s="112">
        <v>48</v>
      </c>
      <c r="J12" s="112">
        <v>48</v>
      </c>
      <c r="K12" s="112">
        <v>46</v>
      </c>
      <c r="L12" s="112">
        <v>41</v>
      </c>
      <c r="M12" s="7"/>
      <c r="N12" s="7"/>
      <c r="O12" s="7"/>
      <c r="P12" s="7"/>
      <c r="Q12" s="7"/>
      <c r="R12" s="7"/>
      <c r="S12" s="7"/>
      <c r="T12" s="7"/>
      <c r="U12" s="7"/>
      <c r="V12" s="7"/>
    </row>
    <row r="13" spans="1:22">
      <c r="A13" s="151" t="s">
        <v>222</v>
      </c>
      <c r="B13" s="112">
        <v>14</v>
      </c>
      <c r="C13" s="112">
        <v>16</v>
      </c>
      <c r="D13" s="112">
        <v>20</v>
      </c>
      <c r="E13" s="112">
        <v>26</v>
      </c>
      <c r="F13" s="112">
        <v>18</v>
      </c>
      <c r="G13" s="112">
        <v>17</v>
      </c>
      <c r="H13" s="112">
        <v>20</v>
      </c>
      <c r="I13" s="112">
        <v>21</v>
      </c>
      <c r="J13" s="112">
        <v>17</v>
      </c>
      <c r="K13" s="112">
        <v>18</v>
      </c>
      <c r="L13" s="112">
        <v>18</v>
      </c>
      <c r="M13" s="7"/>
      <c r="N13" s="7"/>
      <c r="O13" s="7"/>
      <c r="P13" s="7"/>
      <c r="Q13" s="7"/>
      <c r="R13" s="7"/>
      <c r="S13" s="7"/>
      <c r="T13" s="7"/>
      <c r="U13" s="7"/>
      <c r="V13" s="7"/>
    </row>
    <row r="14" spans="1:22">
      <c r="A14" s="151" t="s">
        <v>337</v>
      </c>
      <c r="B14" s="112">
        <v>35</v>
      </c>
      <c r="C14" s="112">
        <v>37</v>
      </c>
      <c r="D14" s="112">
        <v>37</v>
      </c>
      <c r="E14" s="112">
        <v>41</v>
      </c>
      <c r="F14" s="112">
        <v>45</v>
      </c>
      <c r="G14" s="112">
        <v>44</v>
      </c>
      <c r="H14" s="112">
        <v>50</v>
      </c>
      <c r="I14" s="112">
        <v>47</v>
      </c>
      <c r="J14" s="112">
        <v>43</v>
      </c>
      <c r="K14" s="112">
        <v>46</v>
      </c>
      <c r="L14" s="112">
        <v>45</v>
      </c>
      <c r="M14" s="7"/>
      <c r="N14" s="7"/>
      <c r="O14" s="7"/>
      <c r="P14" s="7"/>
      <c r="Q14" s="7"/>
      <c r="R14" s="7"/>
      <c r="S14" s="7"/>
      <c r="T14" s="7"/>
      <c r="U14" s="7"/>
      <c r="V14" s="7"/>
    </row>
    <row r="15" spans="1:22" s="17" customFormat="1">
      <c r="A15" s="45" t="s">
        <v>68</v>
      </c>
      <c r="B15" s="110">
        <f t="shared" ref="B15:L15" si="2">SUM(B16:B31)</f>
        <v>22720</v>
      </c>
      <c r="C15" s="110">
        <f t="shared" si="2"/>
        <v>23009</v>
      </c>
      <c r="D15" s="110">
        <f t="shared" si="2"/>
        <v>23372</v>
      </c>
      <c r="E15" s="110">
        <f t="shared" si="2"/>
        <v>22861</v>
      </c>
      <c r="F15" s="110">
        <f t="shared" si="2"/>
        <v>19972</v>
      </c>
      <c r="G15" s="110">
        <f t="shared" si="2"/>
        <v>19050</v>
      </c>
      <c r="H15" s="110">
        <f t="shared" si="2"/>
        <v>18571</v>
      </c>
      <c r="I15" s="110">
        <f t="shared" si="2"/>
        <v>18085</v>
      </c>
      <c r="J15" s="110">
        <f t="shared" si="2"/>
        <v>17815</v>
      </c>
      <c r="K15" s="110">
        <f t="shared" si="2"/>
        <v>18416</v>
      </c>
      <c r="L15" s="110">
        <f t="shared" si="2"/>
        <v>18898</v>
      </c>
    </row>
    <row r="16" spans="1:22">
      <c r="A16" s="151" t="s">
        <v>224</v>
      </c>
      <c r="B16" s="112">
        <v>9417</v>
      </c>
      <c r="C16" s="112">
        <v>9347</v>
      </c>
      <c r="D16" s="112">
        <v>9218</v>
      </c>
      <c r="E16" s="112">
        <v>8695</v>
      </c>
      <c r="F16" s="112">
        <v>7246</v>
      </c>
      <c r="G16" s="112">
        <v>6297</v>
      </c>
      <c r="H16" s="112">
        <v>5603</v>
      </c>
      <c r="I16" s="112">
        <v>5082</v>
      </c>
      <c r="J16" s="112">
        <v>4740</v>
      </c>
      <c r="K16" s="112">
        <v>4777</v>
      </c>
      <c r="L16" s="112">
        <v>4886</v>
      </c>
      <c r="M16" s="7"/>
      <c r="N16" s="7"/>
      <c r="O16" s="7"/>
      <c r="P16" s="7"/>
      <c r="Q16" s="7"/>
      <c r="R16" s="7"/>
      <c r="S16" s="7"/>
      <c r="T16" s="7"/>
      <c r="U16" s="7"/>
      <c r="V16" s="7"/>
    </row>
    <row r="17" spans="1:22">
      <c r="A17" s="151" t="s">
        <v>217</v>
      </c>
      <c r="B17" s="112">
        <v>4083</v>
      </c>
      <c r="C17" s="112">
        <v>4076</v>
      </c>
      <c r="D17" s="112">
        <v>4179</v>
      </c>
      <c r="E17" s="112">
        <v>4201</v>
      </c>
      <c r="F17" s="112">
        <v>3878</v>
      </c>
      <c r="G17" s="112">
        <v>3822</v>
      </c>
      <c r="H17" s="112">
        <v>3802</v>
      </c>
      <c r="I17" s="112">
        <v>3723</v>
      </c>
      <c r="J17" s="112">
        <v>3667</v>
      </c>
      <c r="K17" s="112">
        <v>3731</v>
      </c>
      <c r="L17" s="112">
        <v>3719</v>
      </c>
      <c r="M17" s="7"/>
      <c r="N17" s="7"/>
      <c r="O17" s="7"/>
      <c r="P17" s="7"/>
      <c r="Q17" s="7"/>
      <c r="R17" s="7"/>
      <c r="S17" s="7"/>
      <c r="T17" s="7"/>
      <c r="U17" s="7"/>
      <c r="V17" s="7"/>
    </row>
    <row r="18" spans="1:22">
      <c r="A18" s="151" t="s">
        <v>248</v>
      </c>
      <c r="B18" s="112">
        <v>7</v>
      </c>
      <c r="C18" s="112">
        <v>7</v>
      </c>
      <c r="D18" s="112">
        <v>6</v>
      </c>
      <c r="E18" s="112">
        <v>7</v>
      </c>
      <c r="F18" s="112">
        <v>7</v>
      </c>
      <c r="G18" s="112">
        <v>7</v>
      </c>
      <c r="H18" s="112">
        <v>6</v>
      </c>
      <c r="I18" s="112">
        <v>5</v>
      </c>
      <c r="J18" s="112">
        <v>2</v>
      </c>
      <c r="K18" s="112">
        <v>4</v>
      </c>
      <c r="L18" s="112">
        <v>5</v>
      </c>
    </row>
    <row r="19" spans="1:22">
      <c r="A19" s="151" t="s">
        <v>244</v>
      </c>
      <c r="B19" s="112">
        <v>5</v>
      </c>
      <c r="C19" s="112">
        <v>4</v>
      </c>
      <c r="D19" s="112">
        <v>5</v>
      </c>
      <c r="E19" s="112">
        <v>3</v>
      </c>
      <c r="F19" s="112">
        <v>2</v>
      </c>
      <c r="G19" s="112">
        <v>2</v>
      </c>
      <c r="H19" s="112">
        <v>3</v>
      </c>
      <c r="I19" s="112">
        <v>4</v>
      </c>
      <c r="J19" s="112">
        <v>6</v>
      </c>
      <c r="K19" s="112">
        <v>7</v>
      </c>
      <c r="L19" s="112">
        <v>5</v>
      </c>
    </row>
    <row r="20" spans="1:22" ht="21" customHeight="1">
      <c r="A20" s="154" t="s">
        <v>242</v>
      </c>
      <c r="B20" s="112">
        <v>14</v>
      </c>
      <c r="C20" s="112">
        <v>14</v>
      </c>
      <c r="D20" s="112">
        <v>16</v>
      </c>
      <c r="E20" s="112">
        <v>13</v>
      </c>
      <c r="F20" s="112">
        <v>11</v>
      </c>
      <c r="G20" s="112">
        <v>1</v>
      </c>
      <c r="H20" s="112">
        <v>0</v>
      </c>
      <c r="I20" s="112">
        <v>1</v>
      </c>
      <c r="J20" s="112">
        <v>3</v>
      </c>
      <c r="K20" s="112">
        <v>5</v>
      </c>
      <c r="L20" s="112">
        <v>6</v>
      </c>
      <c r="M20" s="7"/>
      <c r="N20" s="7"/>
      <c r="O20" s="7"/>
      <c r="P20" s="7"/>
      <c r="Q20" s="7"/>
      <c r="R20" s="7"/>
      <c r="S20" s="7"/>
      <c r="T20" s="7"/>
      <c r="U20" s="7"/>
      <c r="V20" s="7"/>
    </row>
    <row r="21" spans="1:22" ht="21" customHeight="1">
      <c r="A21" s="154" t="s">
        <v>241</v>
      </c>
      <c r="B21" s="112">
        <v>26</v>
      </c>
      <c r="C21" s="112">
        <v>25</v>
      </c>
      <c r="D21" s="112">
        <v>30</v>
      </c>
      <c r="E21" s="112">
        <v>27</v>
      </c>
      <c r="F21" s="112">
        <v>28</v>
      </c>
      <c r="G21" s="112">
        <v>30</v>
      </c>
      <c r="H21" s="112">
        <v>32</v>
      </c>
      <c r="I21" s="112">
        <v>28</v>
      </c>
      <c r="J21" s="112">
        <v>32</v>
      </c>
      <c r="K21" s="112">
        <v>36</v>
      </c>
      <c r="L21" s="112">
        <v>39</v>
      </c>
      <c r="M21" s="7"/>
      <c r="N21" s="7"/>
      <c r="O21" s="7"/>
      <c r="P21" s="7"/>
      <c r="Q21" s="7"/>
      <c r="R21" s="7"/>
      <c r="S21" s="7"/>
      <c r="T21" s="7"/>
      <c r="U21" s="7"/>
      <c r="V21" s="7"/>
    </row>
    <row r="22" spans="1:22" ht="21" customHeight="1">
      <c r="A22" s="154" t="s">
        <v>246</v>
      </c>
      <c r="B22" s="112">
        <v>21</v>
      </c>
      <c r="C22" s="112">
        <v>21</v>
      </c>
      <c r="D22" s="112">
        <v>24</v>
      </c>
      <c r="E22" s="112">
        <v>24</v>
      </c>
      <c r="F22" s="112">
        <v>19</v>
      </c>
      <c r="G22" s="112">
        <v>16</v>
      </c>
      <c r="H22" s="112">
        <v>16</v>
      </c>
      <c r="I22" s="112">
        <v>17</v>
      </c>
      <c r="J22" s="112">
        <v>16</v>
      </c>
      <c r="K22" s="112">
        <v>15</v>
      </c>
      <c r="L22" s="112">
        <v>11</v>
      </c>
      <c r="M22" s="7"/>
      <c r="N22" s="7"/>
      <c r="O22" s="7"/>
      <c r="P22" s="7"/>
      <c r="Q22" s="7"/>
      <c r="R22" s="7"/>
      <c r="S22" s="7"/>
      <c r="T22" s="7"/>
      <c r="U22" s="7"/>
      <c r="V22" s="7"/>
    </row>
    <row r="23" spans="1:22">
      <c r="A23" s="151" t="s">
        <v>341</v>
      </c>
      <c r="B23" s="112">
        <v>8648</v>
      </c>
      <c r="C23" s="112">
        <v>8989</v>
      </c>
      <c r="D23" s="112">
        <v>9344</v>
      </c>
      <c r="E23" s="112">
        <v>9315</v>
      </c>
      <c r="F23" s="112">
        <v>8187</v>
      </c>
      <c r="G23" s="112">
        <v>8326</v>
      </c>
      <c r="H23" s="112">
        <v>8550</v>
      </c>
      <c r="I23" s="112">
        <v>8641</v>
      </c>
      <c r="J23" s="112">
        <v>8764</v>
      </c>
      <c r="K23" s="112">
        <v>9232</v>
      </c>
      <c r="L23" s="112">
        <v>9614</v>
      </c>
      <c r="M23" s="7"/>
      <c r="N23" s="7"/>
      <c r="O23" s="7"/>
      <c r="P23" s="7"/>
      <c r="Q23" s="7"/>
      <c r="R23" s="7"/>
      <c r="S23" s="7"/>
      <c r="T23" s="7"/>
      <c r="U23" s="7"/>
      <c r="V23" s="7"/>
    </row>
    <row r="24" spans="1:22" ht="21" customHeight="1">
      <c r="A24" s="154" t="s">
        <v>340</v>
      </c>
      <c r="B24" s="112">
        <v>112</v>
      </c>
      <c r="C24" s="112">
        <v>119</v>
      </c>
      <c r="D24" s="112">
        <v>128</v>
      </c>
      <c r="E24" s="112">
        <v>134</v>
      </c>
      <c r="F24" s="112">
        <v>129</v>
      </c>
      <c r="G24" s="112">
        <v>125</v>
      </c>
      <c r="H24" s="112">
        <v>131</v>
      </c>
      <c r="I24" s="112">
        <v>124</v>
      </c>
      <c r="J24" s="112">
        <v>129</v>
      </c>
      <c r="K24" s="112">
        <v>142</v>
      </c>
      <c r="L24" s="112">
        <v>147</v>
      </c>
      <c r="M24" s="7"/>
      <c r="N24" s="7"/>
      <c r="O24" s="7"/>
      <c r="P24" s="7"/>
      <c r="Q24" s="7"/>
      <c r="R24" s="7"/>
      <c r="S24" s="7"/>
      <c r="T24" s="7"/>
      <c r="U24" s="7"/>
      <c r="V24" s="7"/>
    </row>
    <row r="25" spans="1:22" ht="21" customHeight="1">
      <c r="A25" s="154" t="s">
        <v>342</v>
      </c>
      <c r="B25" s="112">
        <v>309</v>
      </c>
      <c r="C25" s="112">
        <v>325</v>
      </c>
      <c r="D25" s="112">
        <v>336</v>
      </c>
      <c r="E25" s="112">
        <v>356</v>
      </c>
      <c r="F25" s="112">
        <v>372</v>
      </c>
      <c r="G25" s="112">
        <v>386</v>
      </c>
      <c r="H25" s="112">
        <v>391</v>
      </c>
      <c r="I25" s="112">
        <v>420</v>
      </c>
      <c r="J25" s="112">
        <v>409</v>
      </c>
      <c r="K25" s="112">
        <v>418</v>
      </c>
      <c r="L25" s="112">
        <v>416</v>
      </c>
      <c r="M25" s="7"/>
      <c r="N25" s="7"/>
      <c r="O25" s="7"/>
      <c r="P25" s="7"/>
      <c r="Q25" s="7"/>
      <c r="R25" s="7"/>
      <c r="S25" s="7"/>
      <c r="T25" s="7"/>
      <c r="U25" s="7"/>
      <c r="V25" s="7"/>
    </row>
    <row r="26" spans="1:22">
      <c r="A26" s="151" t="s">
        <v>249</v>
      </c>
      <c r="B26" s="112">
        <v>4</v>
      </c>
      <c r="C26" s="112">
        <v>4</v>
      </c>
      <c r="D26" s="112">
        <v>5</v>
      </c>
      <c r="E26" s="112">
        <v>3</v>
      </c>
      <c r="F26" s="112">
        <v>4</v>
      </c>
      <c r="G26" s="112">
        <v>4</v>
      </c>
      <c r="H26" s="112">
        <v>4</v>
      </c>
      <c r="I26" s="112">
        <v>4</v>
      </c>
      <c r="J26" s="112">
        <v>4</v>
      </c>
      <c r="K26" s="112">
        <v>4</v>
      </c>
      <c r="L26" s="112">
        <v>4</v>
      </c>
    </row>
    <row r="27" spans="1:22" ht="21" customHeight="1">
      <c r="A27" s="154" t="s">
        <v>343</v>
      </c>
      <c r="B27" s="112">
        <v>35</v>
      </c>
      <c r="C27" s="112">
        <v>36</v>
      </c>
      <c r="D27" s="112">
        <v>32</v>
      </c>
      <c r="E27" s="112">
        <v>32</v>
      </c>
      <c r="F27" s="112">
        <v>33</v>
      </c>
      <c r="G27" s="112">
        <v>5</v>
      </c>
      <c r="H27" s="112">
        <v>6</v>
      </c>
      <c r="I27" s="112">
        <v>6</v>
      </c>
      <c r="J27" s="112">
        <v>8</v>
      </c>
      <c r="K27" s="112">
        <v>9</v>
      </c>
      <c r="L27" s="112">
        <v>10</v>
      </c>
      <c r="M27" s="7"/>
      <c r="N27" s="7"/>
      <c r="O27" s="7"/>
      <c r="P27" s="7"/>
      <c r="Q27" s="7"/>
      <c r="R27" s="7"/>
      <c r="S27" s="7"/>
      <c r="T27" s="7"/>
      <c r="U27" s="7"/>
      <c r="V27" s="7"/>
    </row>
    <row r="28" spans="1:22" ht="21" customHeight="1">
      <c r="A28" s="154" t="s">
        <v>237</v>
      </c>
      <c r="B28" s="112">
        <v>16</v>
      </c>
      <c r="C28" s="112">
        <v>14</v>
      </c>
      <c r="D28" s="112">
        <v>19</v>
      </c>
      <c r="E28" s="112">
        <v>22</v>
      </c>
      <c r="F28" s="112">
        <v>23</v>
      </c>
      <c r="G28" s="112">
        <v>3</v>
      </c>
      <c r="H28" s="112">
        <v>3</v>
      </c>
      <c r="I28" s="112">
        <v>5</v>
      </c>
      <c r="J28" s="112">
        <v>7</v>
      </c>
      <c r="K28" s="112">
        <v>7</v>
      </c>
      <c r="L28" s="112">
        <v>7</v>
      </c>
      <c r="M28" s="7"/>
      <c r="N28" s="7"/>
      <c r="O28" s="7"/>
      <c r="P28" s="7"/>
      <c r="Q28" s="7"/>
      <c r="R28" s="7"/>
      <c r="S28" s="7"/>
      <c r="T28" s="7"/>
      <c r="U28" s="7"/>
      <c r="V28" s="7"/>
    </row>
    <row r="29" spans="1:22">
      <c r="A29" s="151" t="s">
        <v>245</v>
      </c>
      <c r="B29" s="112">
        <v>4</v>
      </c>
      <c r="C29" s="112">
        <v>6</v>
      </c>
      <c r="D29" s="112">
        <v>6</v>
      </c>
      <c r="E29" s="112">
        <v>5</v>
      </c>
      <c r="F29" s="112">
        <v>4</v>
      </c>
      <c r="G29" s="112">
        <v>1</v>
      </c>
      <c r="H29" s="112">
        <v>2</v>
      </c>
      <c r="I29" s="112">
        <v>2</v>
      </c>
      <c r="J29" s="112">
        <v>2</v>
      </c>
      <c r="K29" s="112">
        <v>2</v>
      </c>
      <c r="L29" s="112">
        <v>1</v>
      </c>
      <c r="M29" s="7"/>
      <c r="N29" s="7"/>
      <c r="O29" s="7"/>
      <c r="P29" s="7"/>
      <c r="Q29" s="7"/>
      <c r="R29" s="7"/>
      <c r="S29" s="7"/>
      <c r="T29" s="7"/>
      <c r="U29" s="7"/>
      <c r="V29" s="7"/>
    </row>
    <row r="30" spans="1:22">
      <c r="A30" s="151" t="s">
        <v>344</v>
      </c>
      <c r="B30" s="112">
        <v>12</v>
      </c>
      <c r="C30" s="112">
        <v>16</v>
      </c>
      <c r="D30" s="112">
        <v>18</v>
      </c>
      <c r="E30" s="112">
        <v>18</v>
      </c>
      <c r="F30" s="112">
        <v>22</v>
      </c>
      <c r="G30" s="112">
        <v>21</v>
      </c>
      <c r="H30" s="112">
        <v>17</v>
      </c>
      <c r="I30" s="112">
        <v>19</v>
      </c>
      <c r="J30" s="112">
        <v>18</v>
      </c>
      <c r="K30" s="112">
        <v>18</v>
      </c>
      <c r="L30" s="112">
        <v>24</v>
      </c>
      <c r="M30" s="7"/>
      <c r="N30" s="7"/>
      <c r="O30" s="7"/>
      <c r="P30" s="7"/>
      <c r="Q30" s="7"/>
      <c r="R30" s="7"/>
      <c r="S30" s="7"/>
      <c r="T30" s="7"/>
      <c r="U30" s="7"/>
      <c r="V30" s="7"/>
    </row>
    <row r="31" spans="1:22" ht="21" customHeight="1">
      <c r="A31" s="154" t="s">
        <v>339</v>
      </c>
      <c r="B31" s="112">
        <v>7</v>
      </c>
      <c r="C31" s="112">
        <v>6</v>
      </c>
      <c r="D31" s="112">
        <v>6</v>
      </c>
      <c r="E31" s="112">
        <v>6</v>
      </c>
      <c r="F31" s="112">
        <v>7</v>
      </c>
      <c r="G31" s="112">
        <v>4</v>
      </c>
      <c r="H31" s="112">
        <v>5</v>
      </c>
      <c r="I31" s="112">
        <v>4</v>
      </c>
      <c r="J31" s="112">
        <v>8</v>
      </c>
      <c r="K31" s="112">
        <v>9</v>
      </c>
      <c r="L31" s="112">
        <v>4</v>
      </c>
      <c r="M31" s="7"/>
      <c r="N31" s="7"/>
      <c r="O31" s="7"/>
      <c r="P31" s="7"/>
      <c r="Q31" s="7"/>
      <c r="R31" s="7"/>
      <c r="S31" s="7"/>
      <c r="T31" s="7"/>
      <c r="U31" s="7"/>
      <c r="V31" s="7"/>
    </row>
    <row r="32" spans="1:22" s="17" customFormat="1">
      <c r="A32" s="45" t="s">
        <v>67</v>
      </c>
      <c r="B32" s="110">
        <f t="shared" ref="B32:L32" si="3">SUM(B33:B34)</f>
        <v>3633</v>
      </c>
      <c r="C32" s="110">
        <f t="shared" si="3"/>
        <v>3542</v>
      </c>
      <c r="D32" s="110">
        <f t="shared" si="3"/>
        <v>3538</v>
      </c>
      <c r="E32" s="110">
        <f t="shared" si="3"/>
        <v>3419</v>
      </c>
      <c r="F32" s="110">
        <f t="shared" si="3"/>
        <v>3323</v>
      </c>
      <c r="G32" s="110">
        <f t="shared" si="3"/>
        <v>3245</v>
      </c>
      <c r="H32" s="110">
        <f t="shared" si="3"/>
        <v>3155</v>
      </c>
      <c r="I32" s="110">
        <f t="shared" si="3"/>
        <v>3161</v>
      </c>
      <c r="J32" s="110">
        <f t="shared" si="3"/>
        <v>3120</v>
      </c>
      <c r="K32" s="110">
        <f t="shared" si="3"/>
        <v>3115</v>
      </c>
      <c r="L32" s="110">
        <f t="shared" si="3"/>
        <v>3095</v>
      </c>
    </row>
    <row r="33" spans="1:22">
      <c r="A33" s="151" t="s">
        <v>225</v>
      </c>
      <c r="B33" s="112">
        <v>1242</v>
      </c>
      <c r="C33" s="112">
        <v>1132</v>
      </c>
      <c r="D33" s="112">
        <v>1053</v>
      </c>
      <c r="E33" s="112">
        <v>919</v>
      </c>
      <c r="F33" s="112">
        <v>823</v>
      </c>
      <c r="G33" s="112">
        <v>759</v>
      </c>
      <c r="H33" s="112">
        <v>664</v>
      </c>
      <c r="I33" s="112">
        <v>651</v>
      </c>
      <c r="J33" s="112">
        <v>617</v>
      </c>
      <c r="K33" s="112">
        <v>615</v>
      </c>
      <c r="L33" s="112">
        <v>592</v>
      </c>
      <c r="M33" s="7"/>
      <c r="N33" s="7"/>
      <c r="O33" s="7"/>
      <c r="P33" s="7"/>
      <c r="Q33" s="7"/>
      <c r="R33" s="7"/>
      <c r="S33" s="7"/>
      <c r="T33" s="7"/>
      <c r="U33" s="7"/>
      <c r="V33" s="7"/>
    </row>
    <row r="34" spans="1:22" ht="21" customHeight="1">
      <c r="A34" s="160" t="s">
        <v>338</v>
      </c>
      <c r="B34" s="112">
        <v>2391</v>
      </c>
      <c r="C34" s="112">
        <v>2410</v>
      </c>
      <c r="D34" s="112">
        <v>2485</v>
      </c>
      <c r="E34" s="112">
        <v>2500</v>
      </c>
      <c r="F34" s="112">
        <v>2500</v>
      </c>
      <c r="G34" s="112">
        <v>2486</v>
      </c>
      <c r="H34" s="112">
        <v>2491</v>
      </c>
      <c r="I34" s="112">
        <v>2510</v>
      </c>
      <c r="J34" s="112">
        <v>2503</v>
      </c>
      <c r="K34" s="112">
        <v>2500</v>
      </c>
      <c r="L34" s="112">
        <v>2503</v>
      </c>
      <c r="M34" s="7"/>
      <c r="N34" s="7"/>
      <c r="O34" s="7"/>
      <c r="P34" s="7"/>
      <c r="Q34" s="7"/>
      <c r="R34" s="7"/>
      <c r="S34" s="7"/>
      <c r="T34" s="7"/>
      <c r="U34" s="7"/>
      <c r="V34" s="7"/>
    </row>
    <row r="35" spans="1:22">
      <c r="A35" s="45" t="s">
        <v>66</v>
      </c>
      <c r="B35" s="110">
        <v>0</v>
      </c>
      <c r="C35" s="110">
        <v>0</v>
      </c>
      <c r="D35" s="110">
        <v>1</v>
      </c>
      <c r="E35" s="110">
        <v>1</v>
      </c>
      <c r="F35" s="110">
        <v>1</v>
      </c>
      <c r="G35" s="110">
        <v>0</v>
      </c>
      <c r="H35" s="110">
        <v>1</v>
      </c>
      <c r="I35" s="110">
        <v>1</v>
      </c>
      <c r="J35" s="110">
        <v>1</v>
      </c>
      <c r="K35" s="111" t="s">
        <v>52</v>
      </c>
      <c r="L35" s="111" t="s">
        <v>52</v>
      </c>
      <c r="M35" s="7"/>
      <c r="N35" s="7"/>
      <c r="O35" s="7"/>
      <c r="P35" s="7"/>
      <c r="Q35" s="7"/>
      <c r="R35" s="7"/>
      <c r="S35" s="7"/>
      <c r="T35" s="7"/>
      <c r="U35" s="7"/>
      <c r="V35" s="7"/>
    </row>
    <row r="36" spans="1:22">
      <c r="A36" s="45" t="s">
        <v>65</v>
      </c>
      <c r="B36" s="110">
        <v>1</v>
      </c>
      <c r="C36" s="110">
        <v>3</v>
      </c>
      <c r="D36" s="110">
        <v>3</v>
      </c>
      <c r="E36" s="110">
        <v>4</v>
      </c>
      <c r="F36" s="110">
        <v>2</v>
      </c>
      <c r="G36" s="110">
        <v>3</v>
      </c>
      <c r="H36" s="110">
        <v>5</v>
      </c>
      <c r="I36" s="110">
        <v>5</v>
      </c>
      <c r="J36" s="110">
        <v>4</v>
      </c>
      <c r="K36" s="110">
        <v>1</v>
      </c>
      <c r="L36" s="110">
        <v>3</v>
      </c>
      <c r="M36" s="7"/>
      <c r="N36" s="7"/>
      <c r="O36" s="7"/>
      <c r="P36" s="7"/>
      <c r="Q36" s="7"/>
      <c r="R36" s="7"/>
      <c r="S36" s="7"/>
      <c r="T36" s="7"/>
      <c r="U36" s="7"/>
      <c r="V36" s="7"/>
    </row>
    <row r="37" spans="1:22">
      <c r="A37" s="98" t="s">
        <v>64</v>
      </c>
      <c r="B37" s="109">
        <v>9</v>
      </c>
      <c r="C37" s="109">
        <v>9</v>
      </c>
      <c r="D37" s="109">
        <v>10</v>
      </c>
      <c r="E37" s="109">
        <v>11</v>
      </c>
      <c r="F37" s="109">
        <v>9</v>
      </c>
      <c r="G37" s="109">
        <v>10</v>
      </c>
      <c r="H37" s="109">
        <v>9</v>
      </c>
      <c r="I37" s="109">
        <v>11</v>
      </c>
      <c r="J37" s="109">
        <v>14</v>
      </c>
      <c r="K37" s="109">
        <v>15</v>
      </c>
      <c r="L37" s="109">
        <v>10</v>
      </c>
      <c r="M37" s="7"/>
      <c r="N37" s="7"/>
      <c r="O37" s="7"/>
      <c r="P37" s="7"/>
      <c r="Q37" s="7"/>
      <c r="R37" s="7"/>
      <c r="S37" s="7"/>
      <c r="T37" s="7"/>
      <c r="U37" s="7"/>
      <c r="V37" s="7"/>
    </row>
    <row r="38" spans="1:22">
      <c r="A38" s="105"/>
      <c r="B38" s="105"/>
      <c r="C38" s="105"/>
      <c r="D38" s="105"/>
      <c r="E38" s="105"/>
      <c r="F38" s="108"/>
      <c r="G38" s="108"/>
      <c r="H38" s="108"/>
      <c r="I38" s="108"/>
      <c r="J38" s="108"/>
      <c r="K38" s="108"/>
      <c r="L38" s="108"/>
      <c r="M38" s="7"/>
      <c r="N38" s="7"/>
      <c r="O38" s="7"/>
      <c r="P38" s="7"/>
      <c r="Q38" s="7"/>
      <c r="R38" s="7"/>
      <c r="S38" s="7"/>
      <c r="T38" s="7"/>
      <c r="U38" s="7"/>
      <c r="V38" s="7"/>
    </row>
    <row r="39" spans="1:22">
      <c r="A39" s="8" t="s">
        <v>63</v>
      </c>
      <c r="H39" s="2"/>
      <c r="I39" s="2"/>
      <c r="J39" s="2"/>
      <c r="K39" s="2"/>
      <c r="L39" s="2"/>
      <c r="M39" s="7"/>
      <c r="N39" s="7"/>
      <c r="O39" s="7"/>
      <c r="P39" s="7"/>
      <c r="Q39" s="7"/>
      <c r="R39" s="7"/>
      <c r="S39" s="7"/>
      <c r="T39" s="7"/>
      <c r="U39" s="7"/>
    </row>
    <row r="40" spans="1:22">
      <c r="A40" s="8" t="s">
        <v>62</v>
      </c>
      <c r="M40" s="7"/>
      <c r="N40" s="7"/>
      <c r="O40" s="7"/>
      <c r="P40" s="7"/>
      <c r="Q40" s="7"/>
      <c r="R40" s="7"/>
      <c r="S40" s="7"/>
      <c r="T40" s="7"/>
      <c r="U40" s="7"/>
    </row>
    <row r="41" spans="1:22">
      <c r="M41" s="7"/>
      <c r="N41" s="7"/>
      <c r="O41" s="7"/>
      <c r="P41" s="7"/>
      <c r="Q41" s="7"/>
      <c r="R41" s="7"/>
      <c r="S41" s="7"/>
      <c r="T41" s="7"/>
      <c r="U41" s="7"/>
    </row>
    <row r="42" spans="1:22">
      <c r="M42" s="7"/>
      <c r="N42" s="7"/>
      <c r="O42" s="7"/>
      <c r="P42" s="7"/>
      <c r="Q42" s="7"/>
      <c r="R42" s="7"/>
      <c r="S42" s="7"/>
      <c r="T42" s="7"/>
      <c r="U42" s="7"/>
    </row>
    <row r="43" spans="1:22">
      <c r="M43" s="7"/>
      <c r="N43" s="7"/>
      <c r="O43" s="7"/>
      <c r="P43" s="7"/>
      <c r="Q43" s="7"/>
      <c r="R43" s="7"/>
      <c r="S43" s="7"/>
      <c r="T43" s="7"/>
      <c r="U43" s="7"/>
    </row>
    <row r="44" spans="1:22">
      <c r="M44" s="7"/>
      <c r="N44" s="7"/>
      <c r="O44" s="7"/>
      <c r="P44" s="7"/>
      <c r="Q44" s="7"/>
      <c r="R44" s="7"/>
      <c r="S44" s="7"/>
      <c r="T44" s="7"/>
      <c r="U44" s="7"/>
    </row>
    <row r="45" spans="1:22">
      <c r="M45" s="7"/>
      <c r="N45" s="7"/>
      <c r="O45" s="7"/>
      <c r="P45" s="7"/>
      <c r="Q45" s="7"/>
      <c r="R45" s="7"/>
      <c r="S45" s="7"/>
      <c r="T45" s="7"/>
      <c r="U45" s="7"/>
    </row>
    <row r="46" spans="1:22">
      <c r="M46" s="7"/>
      <c r="N46" s="7"/>
      <c r="O46" s="7"/>
      <c r="P46" s="7"/>
      <c r="Q46" s="7"/>
      <c r="R46" s="7"/>
      <c r="S46" s="7"/>
      <c r="T46" s="7"/>
      <c r="U46" s="7"/>
    </row>
    <row r="47" spans="1:22">
      <c r="M47" s="7"/>
      <c r="N47" s="7"/>
      <c r="O47" s="7"/>
      <c r="P47" s="7"/>
      <c r="Q47" s="7"/>
      <c r="R47" s="7"/>
      <c r="S47" s="7"/>
      <c r="T47" s="7"/>
      <c r="U47" s="7"/>
    </row>
    <row r="48" spans="1:22">
      <c r="M48" s="7"/>
      <c r="N48" s="7"/>
      <c r="O48" s="7"/>
      <c r="P48" s="7"/>
      <c r="Q48" s="7"/>
      <c r="R48" s="7"/>
      <c r="S48" s="7"/>
      <c r="T48" s="7"/>
      <c r="U48" s="7"/>
    </row>
    <row r="49" spans="13:21">
      <c r="M49" s="7"/>
      <c r="N49" s="7"/>
      <c r="O49" s="7"/>
      <c r="P49" s="7"/>
      <c r="Q49" s="7"/>
      <c r="R49" s="7"/>
      <c r="S49" s="7"/>
      <c r="T49" s="7"/>
      <c r="U49" s="7"/>
    </row>
    <row r="50" spans="13:21">
      <c r="M50" s="7"/>
      <c r="N50" s="7"/>
      <c r="O50" s="7"/>
      <c r="P50" s="7"/>
      <c r="Q50" s="7"/>
      <c r="R50" s="7"/>
      <c r="S50" s="7"/>
      <c r="T50" s="7"/>
      <c r="U50" s="7"/>
    </row>
    <row r="51" spans="13:21">
      <c r="M51" s="7"/>
      <c r="N51" s="7"/>
      <c r="O51" s="7"/>
      <c r="P51" s="7"/>
      <c r="Q51" s="7"/>
      <c r="R51" s="7"/>
      <c r="S51" s="7"/>
      <c r="T51" s="7"/>
      <c r="U51" s="7"/>
    </row>
    <row r="52" spans="13:21">
      <c r="M52" s="7"/>
      <c r="N52" s="7"/>
      <c r="O52" s="7"/>
      <c r="P52" s="7"/>
      <c r="Q52" s="7"/>
      <c r="R52" s="7"/>
      <c r="S52" s="7"/>
      <c r="T52" s="7"/>
      <c r="U52" s="7"/>
    </row>
    <row r="53" spans="13:21">
      <c r="M53" s="7"/>
      <c r="N53" s="7"/>
      <c r="O53" s="7"/>
      <c r="P53" s="7"/>
      <c r="Q53" s="7"/>
      <c r="R53" s="7"/>
      <c r="S53" s="7"/>
      <c r="T53" s="7"/>
      <c r="U53" s="7"/>
    </row>
    <row r="54" spans="13:21">
      <c r="M54" s="7"/>
      <c r="N54" s="7"/>
      <c r="O54" s="7"/>
      <c r="P54" s="7"/>
      <c r="Q54" s="7"/>
      <c r="R54" s="7"/>
      <c r="S54" s="7"/>
      <c r="T54" s="7"/>
      <c r="U54" s="7"/>
    </row>
    <row r="57" spans="13:21">
      <c r="M57" s="7"/>
      <c r="N57" s="7"/>
      <c r="O57" s="7"/>
      <c r="P57" s="7"/>
      <c r="Q57" s="7"/>
      <c r="R57" s="7"/>
      <c r="S57" s="7"/>
      <c r="T57" s="7"/>
      <c r="U57" s="7"/>
    </row>
    <row r="58" spans="13:21">
      <c r="M58" s="7"/>
      <c r="N58" s="7"/>
      <c r="O58" s="7"/>
      <c r="P58" s="7"/>
      <c r="Q58" s="7"/>
      <c r="R58" s="7"/>
      <c r="S58" s="7"/>
      <c r="T58" s="7"/>
      <c r="U58" s="7"/>
    </row>
    <row r="59" spans="13:21">
      <c r="M59" s="7"/>
      <c r="N59" s="7"/>
      <c r="O59" s="7"/>
      <c r="P59" s="7"/>
      <c r="Q59" s="7"/>
      <c r="R59" s="7"/>
      <c r="S59" s="7"/>
      <c r="T59" s="7"/>
      <c r="U59" s="7"/>
    </row>
  </sheetData>
  <pageMargins left="0.7" right="0.23" top="0.75" bottom="0.75" header="0.3" footer="0.3"/>
  <pageSetup scale="96" firstPageNumber="11" orientation="portrait" useFirstPageNumber="1" verticalDpi="597" r:id="rId1"/>
  <headerFooter>
    <oddFooter>&amp;C&amp;P of 31</oddFooter>
  </headerFooter>
  <ignoredErrors>
    <ignoredError sqref="H32:J32 D32:G32 B32:C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9"/>
  <sheetViews>
    <sheetView showGridLines="0" zoomScaleNormal="100" workbookViewId="0">
      <selection activeCell="N1" sqref="N1"/>
    </sheetView>
  </sheetViews>
  <sheetFormatPr defaultColWidth="11.83203125" defaultRowHeight="11.25"/>
  <cols>
    <col min="1" max="1" width="37.1640625" style="8" customWidth="1"/>
    <col min="2" max="5" width="7.33203125" style="8" customWidth="1"/>
    <col min="6" max="7" width="7.33203125" style="1" customWidth="1"/>
    <col min="8" max="10" width="7.33203125" style="2" customWidth="1"/>
    <col min="11" max="11" width="7.33203125" style="1" customWidth="1"/>
    <col min="12" max="12" width="7.33203125" style="1" hidden="1" customWidth="1"/>
    <col min="13" max="16384" width="11.83203125" style="1"/>
  </cols>
  <sheetData>
    <row r="1" spans="1:22">
      <c r="A1" s="27" t="s">
        <v>75</v>
      </c>
      <c r="B1" s="27"/>
      <c r="C1" s="27"/>
      <c r="D1" s="27"/>
      <c r="E1" s="27"/>
      <c r="F1" s="27"/>
      <c r="G1" s="27"/>
      <c r="H1" s="95"/>
      <c r="I1" s="95"/>
      <c r="J1" s="95"/>
      <c r="K1" s="25"/>
      <c r="L1" s="25"/>
    </row>
    <row r="2" spans="1:22" ht="13.5" customHeight="1">
      <c r="A2" s="27" t="s">
        <v>74</v>
      </c>
      <c r="B2" s="27"/>
      <c r="C2" s="27"/>
      <c r="D2" s="27"/>
      <c r="E2" s="27"/>
      <c r="F2" s="27"/>
      <c r="G2" s="27"/>
      <c r="H2" s="95"/>
      <c r="I2" s="95"/>
      <c r="J2" s="95"/>
      <c r="K2" s="25"/>
      <c r="L2" s="25"/>
    </row>
    <row r="3" spans="1:22">
      <c r="A3" s="27" t="s">
        <v>125</v>
      </c>
      <c r="B3" s="27"/>
      <c r="C3" s="27"/>
      <c r="D3" s="27"/>
      <c r="E3" s="27"/>
      <c r="F3" s="27"/>
      <c r="G3" s="27"/>
      <c r="H3" s="95"/>
      <c r="I3" s="95"/>
      <c r="J3" s="95"/>
      <c r="K3" s="25"/>
      <c r="L3" s="25"/>
    </row>
    <row r="4" spans="1:22">
      <c r="A4" s="27"/>
      <c r="B4" s="27"/>
      <c r="C4" s="27"/>
      <c r="D4" s="27"/>
      <c r="E4" s="27"/>
      <c r="F4" s="27"/>
      <c r="G4" s="17"/>
      <c r="H4" s="95"/>
      <c r="I4" s="95"/>
      <c r="J4" s="95"/>
      <c r="K4" s="25"/>
      <c r="L4" s="25"/>
    </row>
    <row r="5" spans="1:22" s="94" customFormat="1" ht="16.5" customHeight="1">
      <c r="A5" s="24" t="s">
        <v>47</v>
      </c>
      <c r="B5" s="24">
        <v>2011</v>
      </c>
      <c r="C5" s="24">
        <v>2010</v>
      </c>
      <c r="D5" s="24">
        <v>2009</v>
      </c>
      <c r="E5" s="24">
        <v>2008</v>
      </c>
      <c r="F5" s="24">
        <v>2007</v>
      </c>
      <c r="G5" s="24">
        <v>2006</v>
      </c>
      <c r="H5" s="24">
        <v>2005</v>
      </c>
      <c r="I5" s="24">
        <v>2004</v>
      </c>
      <c r="J5" s="24">
        <v>2003</v>
      </c>
      <c r="K5" s="24">
        <v>2002</v>
      </c>
      <c r="L5" s="24">
        <v>2001</v>
      </c>
    </row>
    <row r="6" spans="1:22">
      <c r="A6" s="45" t="s">
        <v>25</v>
      </c>
      <c r="B6" s="113">
        <f t="shared" ref="B6:K6" si="0">B7+B15+B26</f>
        <v>28556</v>
      </c>
      <c r="C6" s="113">
        <f t="shared" si="0"/>
        <v>28896</v>
      </c>
      <c r="D6" s="113">
        <f t="shared" si="0"/>
        <v>29131</v>
      </c>
      <c r="E6" s="113">
        <f t="shared" si="0"/>
        <v>29214</v>
      </c>
      <c r="F6" s="113">
        <f t="shared" si="0"/>
        <v>29513</v>
      </c>
      <c r="G6" s="113">
        <f t="shared" si="0"/>
        <v>30137</v>
      </c>
      <c r="H6" s="113">
        <f t="shared" si="0"/>
        <v>30186</v>
      </c>
      <c r="I6" s="113">
        <f t="shared" si="0"/>
        <v>30222</v>
      </c>
      <c r="J6" s="113">
        <f t="shared" si="0"/>
        <v>30125</v>
      </c>
      <c r="K6" s="113">
        <f t="shared" si="0"/>
        <v>31146</v>
      </c>
      <c r="L6" s="113">
        <f>L7+L15</f>
        <v>17885</v>
      </c>
      <c r="M6" s="7"/>
      <c r="N6" s="7"/>
      <c r="O6" s="7"/>
      <c r="P6" s="7"/>
      <c r="Q6" s="7"/>
      <c r="R6" s="7"/>
      <c r="S6" s="7"/>
      <c r="T6" s="7"/>
      <c r="U6" s="7"/>
      <c r="V6" s="7"/>
    </row>
    <row r="7" spans="1:22" s="17" customFormat="1">
      <c r="A7" s="92" t="s">
        <v>69</v>
      </c>
      <c r="B7" s="110">
        <f t="shared" ref="B7:L7" si="1">SUM(B8:B14)</f>
        <v>18980</v>
      </c>
      <c r="C7" s="110">
        <f t="shared" si="1"/>
        <v>19170</v>
      </c>
      <c r="D7" s="110">
        <f t="shared" si="1"/>
        <v>19370</v>
      </c>
      <c r="E7" s="110">
        <f t="shared" si="1"/>
        <v>19479</v>
      </c>
      <c r="F7" s="110">
        <f t="shared" si="1"/>
        <v>19652</v>
      </c>
      <c r="G7" s="110">
        <f t="shared" si="1"/>
        <v>20002</v>
      </c>
      <c r="H7" s="110">
        <f t="shared" si="1"/>
        <v>20052</v>
      </c>
      <c r="I7" s="110">
        <f t="shared" si="1"/>
        <v>20112</v>
      </c>
      <c r="J7" s="110">
        <f t="shared" si="1"/>
        <v>20079</v>
      </c>
      <c r="K7" s="110">
        <f t="shared" si="1"/>
        <v>20574</v>
      </c>
      <c r="L7" s="110">
        <f t="shared" si="1"/>
        <v>12834</v>
      </c>
      <c r="M7" s="76"/>
      <c r="N7" s="76"/>
      <c r="O7" s="76"/>
      <c r="P7" s="76"/>
      <c r="Q7" s="76"/>
      <c r="R7" s="76"/>
      <c r="S7" s="76"/>
      <c r="T7" s="76"/>
      <c r="U7" s="76"/>
      <c r="V7" s="76"/>
    </row>
    <row r="8" spans="1:22">
      <c r="A8" s="151" t="s">
        <v>213</v>
      </c>
      <c r="B8" s="112">
        <v>14733</v>
      </c>
      <c r="C8" s="112">
        <v>14837</v>
      </c>
      <c r="D8" s="112">
        <v>14850</v>
      </c>
      <c r="E8" s="112">
        <v>14779</v>
      </c>
      <c r="F8" s="112">
        <v>14955</v>
      </c>
      <c r="G8" s="112">
        <v>15091</v>
      </c>
      <c r="H8" s="112">
        <v>14934</v>
      </c>
      <c r="I8" s="112">
        <v>14849</v>
      </c>
      <c r="J8" s="112">
        <v>14784</v>
      </c>
      <c r="K8" s="112">
        <v>15165</v>
      </c>
      <c r="L8" s="112">
        <v>7372</v>
      </c>
      <c r="M8" s="7"/>
      <c r="N8" s="7"/>
      <c r="O8" s="7"/>
      <c r="P8" s="7"/>
      <c r="Q8" s="7"/>
      <c r="R8" s="7"/>
      <c r="S8" s="7"/>
      <c r="T8" s="7"/>
      <c r="U8" s="7"/>
      <c r="V8" s="7"/>
    </row>
    <row r="9" spans="1:22">
      <c r="A9" s="151" t="s">
        <v>345</v>
      </c>
      <c r="B9" s="112">
        <v>2721</v>
      </c>
      <c r="C9" s="112">
        <v>2778</v>
      </c>
      <c r="D9" s="112">
        <v>2855</v>
      </c>
      <c r="E9" s="112">
        <v>2995</v>
      </c>
      <c r="F9" s="112">
        <v>3009</v>
      </c>
      <c r="G9" s="112">
        <v>3172</v>
      </c>
      <c r="H9" s="112">
        <v>3293</v>
      </c>
      <c r="I9" s="112">
        <v>3406</v>
      </c>
      <c r="J9" s="112">
        <v>3420</v>
      </c>
      <c r="K9" s="112">
        <v>3502</v>
      </c>
      <c r="L9" s="112">
        <v>3531</v>
      </c>
      <c r="M9" s="7"/>
      <c r="N9" s="7"/>
      <c r="O9" s="7"/>
      <c r="P9" s="7"/>
      <c r="Q9" s="7"/>
      <c r="R9" s="7"/>
      <c r="S9" s="7"/>
      <c r="T9" s="7"/>
      <c r="U9" s="7"/>
      <c r="V9" s="7"/>
    </row>
    <row r="10" spans="1:22">
      <c r="A10" s="151" t="s">
        <v>346</v>
      </c>
      <c r="B10" s="112">
        <v>79</v>
      </c>
      <c r="C10" s="112">
        <v>84</v>
      </c>
      <c r="D10" s="112">
        <v>91</v>
      </c>
      <c r="E10" s="112">
        <v>89</v>
      </c>
      <c r="F10" s="112">
        <v>82</v>
      </c>
      <c r="G10" s="112">
        <v>84</v>
      </c>
      <c r="H10" s="112">
        <v>91</v>
      </c>
      <c r="I10" s="112">
        <v>84</v>
      </c>
      <c r="J10" s="112">
        <v>84</v>
      </c>
      <c r="K10" s="112">
        <v>86</v>
      </c>
      <c r="L10" s="112">
        <v>83</v>
      </c>
      <c r="M10" s="7"/>
      <c r="N10" s="7"/>
      <c r="O10" s="7"/>
      <c r="P10" s="7"/>
      <c r="Q10" s="7"/>
      <c r="R10" s="7"/>
      <c r="S10" s="7"/>
      <c r="T10" s="7"/>
      <c r="U10" s="7"/>
      <c r="V10" s="7"/>
    </row>
    <row r="11" spans="1:22" ht="21" customHeight="1">
      <c r="A11" s="154" t="s">
        <v>347</v>
      </c>
      <c r="B11" s="112">
        <v>26</v>
      </c>
      <c r="C11" s="112">
        <v>25</v>
      </c>
      <c r="D11" s="112">
        <v>30</v>
      </c>
      <c r="E11" s="112">
        <v>27</v>
      </c>
      <c r="F11" s="112">
        <v>28</v>
      </c>
      <c r="G11" s="112">
        <v>30</v>
      </c>
      <c r="H11" s="112">
        <v>32</v>
      </c>
      <c r="I11" s="112">
        <v>28</v>
      </c>
      <c r="J11" s="112">
        <v>32</v>
      </c>
      <c r="K11" s="112">
        <v>36</v>
      </c>
      <c r="L11" s="112">
        <v>39</v>
      </c>
      <c r="M11" s="7"/>
      <c r="N11" s="7"/>
      <c r="O11" s="7"/>
      <c r="P11" s="7"/>
      <c r="Q11" s="7"/>
      <c r="R11" s="7"/>
      <c r="S11" s="7"/>
      <c r="T11" s="7"/>
      <c r="U11" s="7"/>
      <c r="V11" s="7"/>
    </row>
    <row r="12" spans="1:22">
      <c r="A12" s="151" t="s">
        <v>351</v>
      </c>
      <c r="B12" s="112">
        <v>1302</v>
      </c>
      <c r="C12" s="112">
        <v>1320</v>
      </c>
      <c r="D12" s="112">
        <v>1410</v>
      </c>
      <c r="E12" s="112">
        <v>1448</v>
      </c>
      <c r="F12" s="112">
        <v>1442</v>
      </c>
      <c r="G12" s="112">
        <v>1493</v>
      </c>
      <c r="H12" s="112">
        <v>1565</v>
      </c>
      <c r="I12" s="112">
        <v>1616</v>
      </c>
      <c r="J12" s="112">
        <v>1628</v>
      </c>
      <c r="K12" s="112">
        <v>1639</v>
      </c>
      <c r="L12" s="112">
        <v>1657</v>
      </c>
      <c r="M12" s="7"/>
      <c r="N12" s="7"/>
      <c r="O12" s="7"/>
      <c r="P12" s="7"/>
      <c r="Q12" s="7"/>
      <c r="R12" s="7"/>
      <c r="S12" s="7"/>
      <c r="T12" s="7"/>
      <c r="U12" s="7"/>
      <c r="V12" s="7"/>
    </row>
    <row r="13" spans="1:22" ht="21" customHeight="1">
      <c r="A13" s="154" t="s">
        <v>352</v>
      </c>
      <c r="B13" s="112">
        <v>112</v>
      </c>
      <c r="C13" s="112">
        <v>119</v>
      </c>
      <c r="D13" s="112">
        <v>128</v>
      </c>
      <c r="E13" s="112">
        <v>134</v>
      </c>
      <c r="F13" s="112">
        <v>129</v>
      </c>
      <c r="G13" s="112">
        <v>125</v>
      </c>
      <c r="H13" s="112">
        <v>131</v>
      </c>
      <c r="I13" s="112">
        <v>124</v>
      </c>
      <c r="J13" s="112">
        <v>129</v>
      </c>
      <c r="K13" s="112">
        <v>142</v>
      </c>
      <c r="L13" s="112">
        <v>147</v>
      </c>
    </row>
    <row r="14" spans="1:22">
      <c r="A14" s="151" t="s">
        <v>353</v>
      </c>
      <c r="B14" s="112">
        <v>7</v>
      </c>
      <c r="C14" s="112">
        <v>7</v>
      </c>
      <c r="D14" s="112">
        <v>6</v>
      </c>
      <c r="E14" s="112">
        <v>7</v>
      </c>
      <c r="F14" s="112">
        <v>7</v>
      </c>
      <c r="G14" s="112">
        <v>7</v>
      </c>
      <c r="H14" s="112">
        <v>6</v>
      </c>
      <c r="I14" s="112">
        <v>5</v>
      </c>
      <c r="J14" s="112">
        <v>2</v>
      </c>
      <c r="K14" s="112">
        <v>4</v>
      </c>
      <c r="L14" s="112">
        <v>5</v>
      </c>
    </row>
    <row r="15" spans="1:22" s="17" customFormat="1">
      <c r="A15" s="45" t="s">
        <v>68</v>
      </c>
      <c r="B15" s="110">
        <f t="shared" ref="B15" si="2">SUM(B16:B25)</f>
        <v>7427</v>
      </c>
      <c r="C15" s="110">
        <f t="shared" ref="C15:L15" si="3">SUM(C16:C25)</f>
        <v>7592</v>
      </c>
      <c r="D15" s="110">
        <f t="shared" si="3"/>
        <v>7689</v>
      </c>
      <c r="E15" s="110">
        <f t="shared" si="3"/>
        <v>7787</v>
      </c>
      <c r="F15" s="110">
        <f t="shared" si="3"/>
        <v>7915</v>
      </c>
      <c r="G15" s="110">
        <f t="shared" si="3"/>
        <v>8148</v>
      </c>
      <c r="H15" s="110">
        <f t="shared" si="3"/>
        <v>8255</v>
      </c>
      <c r="I15" s="110">
        <f t="shared" si="3"/>
        <v>8364</v>
      </c>
      <c r="J15" s="110">
        <f t="shared" si="3"/>
        <v>8415</v>
      </c>
      <c r="K15" s="110">
        <f t="shared" si="3"/>
        <v>8791</v>
      </c>
      <c r="L15" s="110">
        <f t="shared" si="3"/>
        <v>5051</v>
      </c>
    </row>
    <row r="16" spans="1:22">
      <c r="A16" s="151" t="s">
        <v>227</v>
      </c>
      <c r="B16" s="112">
        <v>4260</v>
      </c>
      <c r="C16" s="112">
        <v>4307</v>
      </c>
      <c r="D16" s="112">
        <v>4352</v>
      </c>
      <c r="E16" s="112">
        <v>4334</v>
      </c>
      <c r="F16" s="112">
        <v>4377</v>
      </c>
      <c r="G16" s="112">
        <v>4520</v>
      </c>
      <c r="H16" s="112">
        <v>4556</v>
      </c>
      <c r="I16" s="112">
        <v>4505</v>
      </c>
      <c r="J16" s="112">
        <v>4535</v>
      </c>
      <c r="K16" s="112">
        <v>4880</v>
      </c>
      <c r="L16" s="112">
        <v>1101</v>
      </c>
      <c r="M16" s="7"/>
      <c r="N16" s="7"/>
      <c r="O16" s="7"/>
      <c r="P16" s="7"/>
      <c r="Q16" s="7"/>
      <c r="R16" s="7"/>
      <c r="S16" s="7"/>
      <c r="T16" s="7"/>
      <c r="U16" s="7"/>
      <c r="V16" s="7"/>
    </row>
    <row r="17" spans="1:22">
      <c r="A17" s="151" t="s">
        <v>354</v>
      </c>
      <c r="B17" s="112">
        <v>2324</v>
      </c>
      <c r="C17" s="112">
        <v>2409</v>
      </c>
      <c r="D17" s="112">
        <v>2448</v>
      </c>
      <c r="E17" s="112">
        <v>2533</v>
      </c>
      <c r="F17" s="112">
        <v>2591</v>
      </c>
      <c r="G17" s="112">
        <v>2691</v>
      </c>
      <c r="H17" s="112">
        <v>2736</v>
      </c>
      <c r="I17" s="112">
        <v>2836</v>
      </c>
      <c r="J17" s="112">
        <v>2852</v>
      </c>
      <c r="K17" s="112">
        <v>2879</v>
      </c>
      <c r="L17" s="112">
        <v>2915</v>
      </c>
      <c r="M17" s="7"/>
      <c r="N17" s="7"/>
      <c r="O17" s="7"/>
      <c r="P17" s="7"/>
      <c r="Q17" s="7"/>
      <c r="R17" s="7"/>
      <c r="S17" s="7"/>
      <c r="T17" s="7"/>
      <c r="U17" s="7"/>
      <c r="V17" s="7"/>
    </row>
    <row r="18" spans="1:22">
      <c r="A18" s="151" t="s">
        <v>218</v>
      </c>
      <c r="B18" s="112">
        <v>429</v>
      </c>
      <c r="C18" s="112">
        <v>449</v>
      </c>
      <c r="D18" s="112">
        <v>448</v>
      </c>
      <c r="E18" s="112">
        <v>456</v>
      </c>
      <c r="F18" s="112">
        <v>470</v>
      </c>
      <c r="G18" s="112">
        <v>477</v>
      </c>
      <c r="H18" s="112">
        <v>498</v>
      </c>
      <c r="I18" s="112">
        <v>523</v>
      </c>
      <c r="J18" s="112">
        <v>534</v>
      </c>
      <c r="K18" s="112">
        <v>535</v>
      </c>
      <c r="L18" s="112">
        <v>551</v>
      </c>
    </row>
    <row r="19" spans="1:22" ht="21" customHeight="1">
      <c r="A19" s="154" t="s">
        <v>355</v>
      </c>
      <c r="B19" s="112">
        <v>21</v>
      </c>
      <c r="C19" s="112">
        <v>21</v>
      </c>
      <c r="D19" s="112">
        <v>24</v>
      </c>
      <c r="E19" s="112">
        <v>24</v>
      </c>
      <c r="F19" s="112">
        <v>19</v>
      </c>
      <c r="G19" s="112">
        <v>16</v>
      </c>
      <c r="H19" s="112">
        <v>16</v>
      </c>
      <c r="I19" s="112">
        <v>17</v>
      </c>
      <c r="J19" s="112">
        <v>16</v>
      </c>
      <c r="K19" s="112">
        <v>15</v>
      </c>
      <c r="L19" s="112">
        <v>11</v>
      </c>
    </row>
    <row r="20" spans="1:22">
      <c r="A20" s="151" t="s">
        <v>357</v>
      </c>
      <c r="B20" s="112">
        <v>5</v>
      </c>
      <c r="C20" s="112">
        <v>4</v>
      </c>
      <c r="D20" s="112">
        <v>5</v>
      </c>
      <c r="E20" s="112">
        <v>3</v>
      </c>
      <c r="F20" s="112">
        <v>2</v>
      </c>
      <c r="G20" s="112">
        <v>2</v>
      </c>
      <c r="H20" s="112">
        <v>3</v>
      </c>
      <c r="I20" s="112">
        <v>4</v>
      </c>
      <c r="J20" s="112">
        <v>6</v>
      </c>
      <c r="K20" s="112">
        <v>7</v>
      </c>
      <c r="L20" s="112">
        <v>5</v>
      </c>
    </row>
    <row r="21" spans="1:22" ht="21" customHeight="1">
      <c r="A21" s="154" t="s">
        <v>358</v>
      </c>
      <c r="B21" s="112">
        <v>56</v>
      </c>
      <c r="C21" s="112">
        <v>57</v>
      </c>
      <c r="D21" s="112">
        <v>51</v>
      </c>
      <c r="E21" s="112">
        <v>53</v>
      </c>
      <c r="F21" s="112">
        <v>54</v>
      </c>
      <c r="G21" s="112">
        <v>48</v>
      </c>
      <c r="H21" s="112">
        <v>46</v>
      </c>
      <c r="I21" s="112">
        <v>48</v>
      </c>
      <c r="J21" s="112">
        <v>48</v>
      </c>
      <c r="K21" s="112">
        <v>46</v>
      </c>
      <c r="L21" s="112">
        <v>41</v>
      </c>
      <c r="M21" s="7"/>
      <c r="N21" s="7"/>
      <c r="O21" s="7"/>
      <c r="P21" s="7"/>
      <c r="Q21" s="7"/>
      <c r="R21" s="7"/>
      <c r="S21" s="7"/>
      <c r="T21" s="7"/>
      <c r="U21" s="7"/>
      <c r="V21" s="7"/>
    </row>
    <row r="22" spans="1:22" ht="21" customHeight="1">
      <c r="A22" s="154" t="s">
        <v>356</v>
      </c>
      <c r="B22" s="112">
        <v>309</v>
      </c>
      <c r="C22" s="112">
        <v>325</v>
      </c>
      <c r="D22" s="112">
        <v>336</v>
      </c>
      <c r="E22" s="112">
        <v>356</v>
      </c>
      <c r="F22" s="112">
        <v>372</v>
      </c>
      <c r="G22" s="112">
        <v>386</v>
      </c>
      <c r="H22" s="112">
        <v>391</v>
      </c>
      <c r="I22" s="112">
        <v>420</v>
      </c>
      <c r="J22" s="112">
        <v>409</v>
      </c>
      <c r="K22" s="112">
        <v>418</v>
      </c>
      <c r="L22" s="112">
        <v>416</v>
      </c>
      <c r="M22" s="7"/>
      <c r="N22" s="7"/>
      <c r="O22" s="7"/>
      <c r="P22" s="7"/>
      <c r="Q22" s="7"/>
      <c r="R22" s="7"/>
      <c r="S22" s="7"/>
      <c r="T22" s="7"/>
      <c r="U22" s="7"/>
      <c r="V22" s="7"/>
    </row>
    <row r="23" spans="1:22" ht="21" customHeight="1">
      <c r="A23" s="154" t="s">
        <v>350</v>
      </c>
      <c r="B23" s="112">
        <v>7</v>
      </c>
      <c r="C23" s="112">
        <v>6</v>
      </c>
      <c r="D23" s="112">
        <v>6</v>
      </c>
      <c r="E23" s="112">
        <v>6</v>
      </c>
      <c r="F23" s="112">
        <v>7</v>
      </c>
      <c r="G23" s="112">
        <v>5</v>
      </c>
      <c r="H23" s="112">
        <v>6</v>
      </c>
      <c r="I23" s="112">
        <v>6</v>
      </c>
      <c r="J23" s="112">
        <v>8</v>
      </c>
      <c r="K23" s="112">
        <v>4</v>
      </c>
      <c r="L23" s="112">
        <v>4</v>
      </c>
      <c r="M23" s="7"/>
      <c r="N23" s="7"/>
      <c r="O23" s="7"/>
      <c r="P23" s="7"/>
      <c r="Q23" s="7"/>
      <c r="R23" s="7"/>
      <c r="S23" s="7"/>
      <c r="T23" s="7"/>
      <c r="U23" s="7"/>
      <c r="V23" s="7"/>
    </row>
    <row r="24" spans="1:22" ht="21" customHeight="1">
      <c r="A24" s="154" t="s">
        <v>349</v>
      </c>
      <c r="B24" s="112">
        <v>16</v>
      </c>
      <c r="C24" s="112">
        <v>14</v>
      </c>
      <c r="D24" s="112">
        <v>19</v>
      </c>
      <c r="E24" s="112">
        <v>22</v>
      </c>
      <c r="F24" s="112">
        <v>23</v>
      </c>
      <c r="G24" s="112">
        <v>3</v>
      </c>
      <c r="H24" s="112">
        <v>3</v>
      </c>
      <c r="I24" s="112">
        <v>5</v>
      </c>
      <c r="J24" s="112">
        <v>7</v>
      </c>
      <c r="K24" s="112">
        <v>7</v>
      </c>
      <c r="L24" s="112">
        <v>7</v>
      </c>
      <c r="M24" s="7"/>
      <c r="N24" s="7"/>
      <c r="O24" s="7"/>
      <c r="P24" s="7"/>
      <c r="Q24" s="7"/>
      <c r="R24" s="7"/>
      <c r="S24" s="7"/>
      <c r="T24" s="7"/>
      <c r="U24" s="7"/>
      <c r="V24" s="7"/>
    </row>
    <row r="25" spans="1:22" ht="12" customHeight="1">
      <c r="A25" s="151" t="s">
        <v>348</v>
      </c>
      <c r="B25" s="112">
        <v>0</v>
      </c>
      <c r="C25" s="112">
        <v>0</v>
      </c>
      <c r="D25" s="112">
        <v>0</v>
      </c>
      <c r="E25" s="112">
        <v>0</v>
      </c>
      <c r="F25" s="112">
        <v>0</v>
      </c>
      <c r="G25" s="112">
        <v>0</v>
      </c>
      <c r="H25" s="112">
        <v>0</v>
      </c>
      <c r="I25" s="112">
        <v>0</v>
      </c>
      <c r="J25" s="112">
        <v>0</v>
      </c>
      <c r="K25" s="112">
        <v>0</v>
      </c>
      <c r="L25" s="112">
        <v>0</v>
      </c>
      <c r="M25" s="7"/>
      <c r="N25" s="7"/>
      <c r="O25" s="7"/>
      <c r="P25" s="7"/>
      <c r="Q25" s="7"/>
      <c r="R25" s="7"/>
      <c r="S25" s="7"/>
      <c r="T25" s="7"/>
      <c r="U25" s="7"/>
      <c r="V25" s="7"/>
    </row>
    <row r="26" spans="1:22" s="409" customFormat="1" ht="17.25" customHeight="1">
      <c r="A26" s="463" t="s">
        <v>141</v>
      </c>
      <c r="B26" s="464">
        <v>2149</v>
      </c>
      <c r="C26" s="464">
        <v>2134</v>
      </c>
      <c r="D26" s="464">
        <v>2072</v>
      </c>
      <c r="E26" s="464">
        <v>1948</v>
      </c>
      <c r="F26" s="464">
        <v>1946</v>
      </c>
      <c r="G26" s="464">
        <v>1987</v>
      </c>
      <c r="H26" s="464">
        <v>1879</v>
      </c>
      <c r="I26" s="464">
        <v>1746</v>
      </c>
      <c r="J26" s="464">
        <v>1631</v>
      </c>
      <c r="K26" s="464">
        <v>1781</v>
      </c>
      <c r="L26" s="465" t="s">
        <v>52</v>
      </c>
    </row>
    <row r="27" spans="1:22" s="17" customFormat="1">
      <c r="A27" s="105"/>
      <c r="B27" s="105"/>
      <c r="C27" s="105"/>
      <c r="D27" s="105"/>
      <c r="E27" s="105"/>
      <c r="F27" s="108"/>
      <c r="G27" s="108"/>
      <c r="H27" s="108"/>
      <c r="I27" s="108"/>
      <c r="J27" s="108"/>
      <c r="K27" s="108"/>
      <c r="L27" s="119"/>
    </row>
    <row r="28" spans="1:22" ht="11.25" customHeight="1">
      <c r="A28" s="8" t="s">
        <v>73</v>
      </c>
      <c r="F28" s="118"/>
      <c r="G28" s="118"/>
      <c r="H28" s="117"/>
      <c r="I28" s="117"/>
      <c r="J28" s="117"/>
      <c r="K28" s="117"/>
      <c r="L28" s="117"/>
      <c r="M28" s="7"/>
      <c r="N28" s="7"/>
      <c r="O28" s="7"/>
      <c r="P28" s="7"/>
      <c r="Q28" s="7"/>
      <c r="R28" s="7"/>
      <c r="S28" s="7"/>
      <c r="T28" s="7"/>
      <c r="U28" s="7"/>
    </row>
    <row r="29" spans="1:22" ht="11.25" customHeight="1">
      <c r="A29" s="4" t="s">
        <v>159</v>
      </c>
      <c r="B29" s="4"/>
      <c r="C29" s="4"/>
      <c r="D29" s="4"/>
      <c r="E29" s="4"/>
      <c r="F29" s="3"/>
      <c r="G29" s="2"/>
      <c r="H29" s="1"/>
      <c r="J29" s="1"/>
    </row>
    <row r="30" spans="1:22" ht="11.25" customHeight="1">
      <c r="A30" s="4" t="s">
        <v>51</v>
      </c>
      <c r="B30" s="4"/>
      <c r="C30" s="4"/>
      <c r="D30" s="4"/>
      <c r="E30" s="4"/>
      <c r="F30" s="3"/>
      <c r="G30" s="2"/>
      <c r="H30" s="1"/>
      <c r="J30" s="1"/>
    </row>
    <row r="31" spans="1:22">
      <c r="A31" s="4" t="s">
        <v>72</v>
      </c>
      <c r="B31" s="4"/>
      <c r="C31" s="4"/>
      <c r="D31" s="4"/>
      <c r="K31" s="7"/>
      <c r="L31" s="7"/>
      <c r="M31" s="7"/>
      <c r="N31" s="7"/>
      <c r="O31" s="7"/>
      <c r="P31" s="7"/>
      <c r="Q31" s="7"/>
      <c r="R31" s="7"/>
      <c r="S31" s="7"/>
      <c r="T31" s="7"/>
      <c r="U31" s="7"/>
    </row>
    <row r="32" spans="1:22">
      <c r="K32" s="7"/>
      <c r="L32" s="7"/>
      <c r="M32" s="7"/>
      <c r="N32" s="7"/>
      <c r="O32" s="7"/>
      <c r="P32" s="7"/>
      <c r="Q32" s="7"/>
      <c r="R32" s="7"/>
      <c r="S32" s="7"/>
      <c r="T32" s="7"/>
      <c r="U32" s="7"/>
    </row>
    <row r="33" spans="11:21">
      <c r="K33" s="7"/>
      <c r="L33" s="7"/>
      <c r="M33" s="7"/>
      <c r="N33" s="7"/>
      <c r="O33" s="7"/>
      <c r="P33" s="7"/>
      <c r="Q33" s="7"/>
      <c r="R33" s="7"/>
      <c r="S33" s="7"/>
      <c r="T33" s="7"/>
      <c r="U33" s="7"/>
    </row>
    <row r="34" spans="11:21">
      <c r="K34" s="7"/>
      <c r="L34" s="7"/>
      <c r="M34" s="7"/>
      <c r="N34" s="7"/>
      <c r="O34" s="7"/>
      <c r="P34" s="7"/>
      <c r="Q34" s="7"/>
      <c r="R34" s="7"/>
      <c r="S34" s="7"/>
      <c r="T34" s="7"/>
      <c r="U34" s="7"/>
    </row>
    <row r="35" spans="11:21">
      <c r="K35" s="7"/>
      <c r="L35" s="7"/>
      <c r="M35" s="7"/>
      <c r="N35" s="7"/>
      <c r="O35" s="7"/>
      <c r="P35" s="7"/>
      <c r="Q35" s="7"/>
      <c r="R35" s="7"/>
      <c r="S35" s="7"/>
      <c r="T35" s="7"/>
      <c r="U35" s="7"/>
    </row>
    <row r="36" spans="11:21">
      <c r="K36" s="7"/>
      <c r="L36" s="7"/>
      <c r="M36" s="7"/>
      <c r="N36" s="7"/>
      <c r="O36" s="7"/>
      <c r="P36" s="7"/>
      <c r="Q36" s="7"/>
      <c r="R36" s="7"/>
      <c r="S36" s="7"/>
      <c r="T36" s="7"/>
      <c r="U36" s="7"/>
    </row>
    <row r="37" spans="11:21">
      <c r="K37" s="7"/>
      <c r="L37" s="7"/>
      <c r="M37" s="7"/>
      <c r="N37" s="7"/>
      <c r="O37" s="7"/>
      <c r="P37" s="7"/>
      <c r="Q37" s="7"/>
      <c r="R37" s="7"/>
      <c r="S37" s="7"/>
      <c r="T37" s="7"/>
      <c r="U37" s="7"/>
    </row>
    <row r="38" spans="11:21">
      <c r="K38" s="7"/>
      <c r="L38" s="7"/>
      <c r="M38" s="7"/>
      <c r="N38" s="7"/>
      <c r="O38" s="7"/>
      <c r="P38" s="7"/>
      <c r="Q38" s="7"/>
      <c r="R38" s="7"/>
      <c r="S38" s="7"/>
      <c r="T38" s="7"/>
      <c r="U38" s="7"/>
    </row>
    <row r="39" spans="11:21">
      <c r="K39" s="7"/>
      <c r="L39" s="7"/>
      <c r="M39" s="7"/>
      <c r="N39" s="7"/>
      <c r="O39" s="7"/>
      <c r="P39" s="7"/>
      <c r="Q39" s="7"/>
      <c r="R39" s="7"/>
      <c r="S39" s="7"/>
      <c r="T39" s="7"/>
      <c r="U39" s="7"/>
    </row>
    <row r="40" spans="11:21">
      <c r="K40" s="7"/>
      <c r="L40" s="7"/>
      <c r="M40" s="7"/>
      <c r="N40" s="7"/>
      <c r="O40" s="7"/>
      <c r="P40" s="7"/>
      <c r="Q40" s="7"/>
      <c r="R40" s="7"/>
      <c r="S40" s="7"/>
      <c r="T40" s="7"/>
      <c r="U40" s="7"/>
    </row>
    <row r="41" spans="11:21">
      <c r="K41" s="7"/>
      <c r="L41" s="7"/>
      <c r="M41" s="7"/>
      <c r="N41" s="7"/>
      <c r="O41" s="7"/>
      <c r="P41" s="7"/>
      <c r="Q41" s="7"/>
      <c r="R41" s="7"/>
      <c r="S41" s="7"/>
      <c r="T41" s="7"/>
      <c r="U41" s="7"/>
    </row>
    <row r="42" spans="11:21">
      <c r="K42" s="7"/>
      <c r="L42" s="7"/>
      <c r="M42" s="7"/>
      <c r="N42" s="7"/>
      <c r="O42" s="7"/>
      <c r="P42" s="7"/>
      <c r="Q42" s="7"/>
      <c r="R42" s="7"/>
      <c r="S42" s="7"/>
      <c r="T42" s="7"/>
      <c r="U42" s="7"/>
    </row>
    <row r="43" spans="11:21">
      <c r="K43" s="7"/>
      <c r="L43" s="7"/>
      <c r="M43" s="7"/>
      <c r="N43" s="7"/>
      <c r="O43" s="7"/>
      <c r="P43" s="7"/>
      <c r="Q43" s="7"/>
      <c r="R43" s="7"/>
      <c r="S43" s="7"/>
      <c r="T43" s="7"/>
      <c r="U43" s="7"/>
    </row>
    <row r="44" spans="11:21">
      <c r="K44" s="7"/>
      <c r="L44" s="7"/>
      <c r="M44" s="7"/>
      <c r="N44" s="7"/>
      <c r="O44" s="7"/>
      <c r="P44" s="7"/>
      <c r="Q44" s="7"/>
      <c r="R44" s="7"/>
      <c r="S44" s="7"/>
      <c r="T44" s="7"/>
      <c r="U44" s="7"/>
    </row>
    <row r="46" spans="11:21">
      <c r="K46" s="7"/>
    </row>
    <row r="47" spans="11:21">
      <c r="K47" s="7"/>
      <c r="L47" s="7"/>
      <c r="M47" s="7"/>
      <c r="N47" s="7"/>
      <c r="O47" s="7"/>
      <c r="P47" s="7"/>
      <c r="Q47" s="7"/>
      <c r="R47" s="7"/>
      <c r="S47" s="7"/>
      <c r="T47" s="7"/>
      <c r="U47" s="7"/>
    </row>
    <row r="48" spans="11:21">
      <c r="K48" s="7"/>
      <c r="L48" s="7"/>
      <c r="M48" s="7"/>
      <c r="N48" s="7"/>
      <c r="O48" s="7"/>
      <c r="P48" s="7"/>
      <c r="Q48" s="7"/>
      <c r="R48" s="7"/>
      <c r="S48" s="7"/>
      <c r="T48" s="7"/>
      <c r="U48" s="7"/>
    </row>
    <row r="49" spans="11:21">
      <c r="K49" s="7"/>
      <c r="L49" s="7"/>
      <c r="M49" s="7"/>
      <c r="N49" s="7"/>
      <c r="O49" s="7"/>
      <c r="P49" s="7"/>
      <c r="Q49" s="7"/>
      <c r="R49" s="7"/>
      <c r="S49" s="7"/>
      <c r="T49" s="7"/>
      <c r="U49" s="7"/>
    </row>
  </sheetData>
  <pageMargins left="0.7" right="0.28000000000000003" top="0.75" bottom="0.75" header="0.3" footer="0.3"/>
  <pageSetup scale="96" firstPageNumber="12" orientation="portrait" useFirstPageNumber="1" verticalDpi="597" r:id="rId1"/>
  <headerFooter>
    <oddFooter>&amp;C&amp;P of 31</oddFooter>
  </headerFooter>
  <ignoredErrors>
    <ignoredError sqref="B15:H15 I15:J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 ACTIVE CIVIL AIRMEN STATISTICS</dc:title>
  <dc:creator>H. Anna Barlett | 202-267-4070 | Anna.Barlett@faa.gov</dc:creator>
  <cp:lastModifiedBy>Barlett, Anna (FAA)</cp:lastModifiedBy>
  <cp:lastPrinted>2024-08-07T00:53:15Z</cp:lastPrinted>
  <dcterms:created xsi:type="dcterms:W3CDTF">2011-04-13T17:06:47Z</dcterms:created>
  <dcterms:modified xsi:type="dcterms:W3CDTF">2024-08-07T00:53:24Z</dcterms:modified>
</cp:coreProperties>
</file>