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hee.baik.ctr\Desktop\FAA\Section Migration - Jobs\Documents\Pay and Benefits\"/>
    </mc:Choice>
  </mc:AlternateContent>
  <xr:revisionPtr revIDLastSave="0" documentId="8_{A73D2E94-C7E2-4980-AE52-5FD6C516313B}" xr6:coauthVersionLast="45" xr6:coauthVersionMax="45" xr10:uidLastSave="{00000000-0000-0000-0000-000000000000}"/>
  <workbookProtection workbookAlgorithmName="SHA-512" workbookHashValue="aUgLQyRQQRenV/Re7oMvBQfs77uJqd0z7H+JfHr7zJYOdIu/7e/alA6qGQD8S9RrraSutYeSIfpqHuhfBrz3Yw==" workbookSaltValue="F4NZ93GAKZygl1yzP5cOvg==" workbookSpinCount="100000" lockStructure="1"/>
  <bookViews>
    <workbookView xWindow="-108" yWindow="-108" windowWidth="23256" windowHeight="12576" tabRatio="761" firstSheet="1" activeTab="1" xr2:uid="{00000000-000D-0000-FFFF-FFFF00000000}"/>
  </bookViews>
  <sheets>
    <sheet name="Locality and Max Pay" sheetId="71" state="hidden" r:id="rId1"/>
    <sheet name="LOCALITY INDEX" sheetId="73" r:id="rId2"/>
    <sheet name="No Locality" sheetId="2" r:id="rId3"/>
    <sheet name="Ak" sheetId="76" r:id="rId4"/>
    <sheet name="Albany" sheetId="78" r:id="rId5"/>
    <sheet name="Albuquerque" sheetId="79" r:id="rId6"/>
    <sheet name="atl" sheetId="67" r:id="rId7"/>
    <sheet name="Austin" sheetId="80" r:id="rId8"/>
    <sheet name="Birm" sheetId="91" r:id="rId9"/>
    <sheet name="Bos" sheetId="35" r:id="rId10"/>
    <sheet name="buf" sheetId="68" r:id="rId11"/>
    <sheet name="Burl" sheetId="92" r:id="rId12"/>
    <sheet name="Charlotte" sheetId="81" r:id="rId13"/>
    <sheet name="chi" sheetId="36" r:id="rId14"/>
    <sheet name="cin" sheetId="37" r:id="rId15"/>
    <sheet name="cle" sheetId="38" r:id="rId16"/>
    <sheet name="Colorado Springs" sheetId="82" r:id="rId17"/>
    <sheet name="col" sheetId="39" r:id="rId18"/>
    <sheet name="CorpC" sheetId="93" r:id="rId19"/>
    <sheet name="dfw" sheetId="40" r:id="rId20"/>
    <sheet name="Davenport" sheetId="83" r:id="rId21"/>
    <sheet name="day" sheetId="41" r:id="rId22"/>
    <sheet name="den" sheetId="43" r:id="rId23"/>
    <sheet name="det" sheetId="44" r:id="rId24"/>
    <sheet name="Harrisburg" sheetId="84" r:id="rId25"/>
    <sheet name="har" sheetId="45" r:id="rId26"/>
    <sheet name="Hi" sheetId="77" r:id="rId27"/>
    <sheet name="hou" sheetId="46" r:id="rId28"/>
    <sheet name="hnt" sheetId="47" r:id="rId29"/>
    <sheet name="ind" sheetId="48" r:id="rId30"/>
    <sheet name="Kansas City" sheetId="86" r:id="rId31"/>
    <sheet name="Laredo" sheetId="85" r:id="rId32"/>
    <sheet name="Las Vegas" sheetId="87" r:id="rId33"/>
    <sheet name="la" sheetId="50" r:id="rId34"/>
    <sheet name="mia" sheetId="51" r:id="rId35"/>
    <sheet name="mil" sheetId="52" r:id="rId36"/>
    <sheet name="msp" sheetId="53" r:id="rId37"/>
    <sheet name="ny" sheetId="54" r:id="rId38"/>
    <sheet name="Omaha" sheetId="94" r:id="rId39"/>
    <sheet name="Palm Bay" sheetId="88" r:id="rId40"/>
    <sheet name="phl" sheetId="56" r:id="rId41"/>
    <sheet name="phx" sheetId="69" r:id="rId42"/>
    <sheet name="pit" sheetId="57" r:id="rId43"/>
    <sheet name="por" sheetId="58" r:id="rId44"/>
    <sheet name="ral" sheetId="70" r:id="rId45"/>
    <sheet name="rch" sheetId="59" r:id="rId46"/>
    <sheet name="sac" sheetId="60" r:id="rId47"/>
    <sheet name="SanAn" sheetId="95" r:id="rId48"/>
    <sheet name="SD" sheetId="62" r:id="rId49"/>
    <sheet name="sf" sheetId="63" r:id="rId50"/>
    <sheet name="sea" sheetId="64" r:id="rId51"/>
    <sheet name="St. Louis" sheetId="89" r:id="rId52"/>
    <sheet name="Tucson" sheetId="90" r:id="rId53"/>
    <sheet name="VABN" sheetId="96" r:id="rId54"/>
    <sheet name="WDCB" sheetId="65" r:id="rId55"/>
    <sheet name="Intl" sheetId="75" r:id="rId56"/>
    <sheet name="rus" sheetId="66" r:id="rId57"/>
  </sheets>
  <definedNames>
    <definedName name="_xlnm.Print_Area" localSheetId="3">Ak!$A$2:$N$88</definedName>
    <definedName name="_xlnm.Print_Area" localSheetId="4">Albany!$A$2:$N$88</definedName>
    <definedName name="_xlnm.Print_Area" localSheetId="5">Albuquerque!$A$2:$N$88</definedName>
    <definedName name="_xlnm.Print_Area" localSheetId="6">atl!$A$2:$N$88</definedName>
    <definedName name="_xlnm.Print_Area" localSheetId="7">Austin!$A$2:$N$88</definedName>
    <definedName name="_xlnm.Print_Area" localSheetId="8">Birm!$A$2:$N$88</definedName>
    <definedName name="_xlnm.Print_Area" localSheetId="9">Bos!$A$2:$N$88</definedName>
    <definedName name="_xlnm.Print_Area" localSheetId="10">buf!$A$2:$N$88</definedName>
    <definedName name="_xlnm.Print_Area" localSheetId="11">Burl!$A$2:$N$88</definedName>
    <definedName name="_xlnm.Print_Area" localSheetId="12">Charlotte!$A$2:$N$88</definedName>
    <definedName name="_xlnm.Print_Area" localSheetId="13">chi!$A$2:$N$88</definedName>
    <definedName name="_xlnm.Print_Area" localSheetId="14">cin!$A$2:$N$88</definedName>
    <definedName name="_xlnm.Print_Area" localSheetId="15">cle!$A$2:$N$88</definedName>
    <definedName name="_xlnm.Print_Area" localSheetId="17">col!$A$2:$N$88</definedName>
    <definedName name="_xlnm.Print_Area" localSheetId="16">'Colorado Springs'!$A$2:$N$88</definedName>
    <definedName name="_xlnm.Print_Area" localSheetId="18">CorpC!$A$2:$N$88</definedName>
    <definedName name="_xlnm.Print_Area" localSheetId="20">Davenport!$A$2:$N$88</definedName>
    <definedName name="_xlnm.Print_Area" localSheetId="21">day!$A$2:$N$88</definedName>
    <definedName name="_xlnm.Print_Area" localSheetId="22">den!$A$2:$N$88</definedName>
    <definedName name="_xlnm.Print_Area" localSheetId="23">det!$A$2:$N$88</definedName>
    <definedName name="_xlnm.Print_Area" localSheetId="19">dfw!$A$2:$N$88</definedName>
    <definedName name="_xlnm.Print_Area" localSheetId="25">har!$A$2:$N$88</definedName>
    <definedName name="_xlnm.Print_Area" localSheetId="24">Harrisburg!$A$2:$N$88</definedName>
    <definedName name="_xlnm.Print_Area" localSheetId="26">Hi!$A$2:$N$88</definedName>
    <definedName name="_xlnm.Print_Area" localSheetId="28">hnt!$A$2:$N$88</definedName>
    <definedName name="_xlnm.Print_Area" localSheetId="27">hou!$A$2:$N$88</definedName>
    <definedName name="_xlnm.Print_Area" localSheetId="29">ind!$A$2:$N$88</definedName>
    <definedName name="_xlnm.Print_Area" localSheetId="55">Intl!$A$2:$N$88</definedName>
    <definedName name="_xlnm.Print_Area" localSheetId="30">'Kansas City'!$A$2:$N$88</definedName>
    <definedName name="_xlnm.Print_Area" localSheetId="33">la!$A$2:$N$88</definedName>
    <definedName name="_xlnm.Print_Area" localSheetId="31">Laredo!$A$2:$N$88</definedName>
    <definedName name="_xlnm.Print_Area" localSheetId="32">'Las Vegas'!$A$2:$N$88</definedName>
    <definedName name="_xlnm.Print_Area" localSheetId="34">mia!$A$2:$N$88</definedName>
    <definedName name="_xlnm.Print_Area" localSheetId="35">mil!$A$2:$N$88</definedName>
    <definedName name="_xlnm.Print_Area" localSheetId="36">msp!$A$2:$N$88</definedName>
    <definedName name="_xlnm.Print_Area" localSheetId="37">ny!$A$2:$N$88</definedName>
    <definedName name="_xlnm.Print_Area" localSheetId="38">Omaha!$A$2:$N$88</definedName>
    <definedName name="_xlnm.Print_Area" localSheetId="39">'Palm Bay'!$A$2:$N$88</definedName>
    <definedName name="_xlnm.Print_Area" localSheetId="40">phl!$A$2:$N$88</definedName>
    <definedName name="_xlnm.Print_Area" localSheetId="41">phx!$A$2:$N$88</definedName>
    <definedName name="_xlnm.Print_Area" localSheetId="42">pit!$A$2:$N$88</definedName>
    <definedName name="_xlnm.Print_Area" localSheetId="43">por!$A$2:$N$88</definedName>
    <definedName name="_xlnm.Print_Area" localSheetId="44">ral!$A$2:$N$88</definedName>
    <definedName name="_xlnm.Print_Area" localSheetId="45">rch!$A$2:$N$88</definedName>
    <definedName name="_xlnm.Print_Area" localSheetId="56">rus!$A$2:$N$88</definedName>
    <definedName name="_xlnm.Print_Area" localSheetId="46">sac!$A$2:$N$88</definedName>
    <definedName name="_xlnm.Print_Area" localSheetId="47">SanAn!$A$2:$N$88</definedName>
    <definedName name="_xlnm.Print_Area" localSheetId="48">SD!$A$2:$N$88</definedName>
    <definedName name="_xlnm.Print_Area" localSheetId="50">sea!$A$2:$N$88</definedName>
    <definedName name="_xlnm.Print_Area" localSheetId="49">sf!$A$2:$N$88</definedName>
    <definedName name="_xlnm.Print_Area" localSheetId="51">'St. Louis'!$A$2:$N$88</definedName>
    <definedName name="_xlnm.Print_Area" localSheetId="52">Tucson!$A$2:$N$88</definedName>
    <definedName name="_xlnm.Print_Area" localSheetId="53">VABN!$A$2:$N$88</definedName>
    <definedName name="_xlnm.Print_Area" localSheetId="54">WDCB!$A$2:$N$88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71" l="1"/>
  <c r="T1" i="2" l="1"/>
  <c r="F8" i="2" s="1"/>
  <c r="U1" i="2" l="1"/>
  <c r="N9" i="2"/>
  <c r="N8" i="2"/>
  <c r="M9" i="2"/>
  <c r="M8" i="2"/>
  <c r="L9" i="2"/>
  <c r="L8" i="2"/>
  <c r="K9" i="2"/>
  <c r="K8" i="2"/>
  <c r="J9" i="2"/>
  <c r="J8" i="2"/>
  <c r="I9" i="2"/>
  <c r="I8" i="2"/>
  <c r="H9" i="2"/>
  <c r="H8" i="2"/>
  <c r="G9" i="2"/>
  <c r="G8" i="2"/>
  <c r="F9" i="2"/>
  <c r="E9" i="2"/>
  <c r="E8" i="2"/>
  <c r="D9" i="2"/>
  <c r="D8" i="2"/>
  <c r="C9" i="2"/>
  <c r="C8" i="2"/>
  <c r="B9" i="2"/>
  <c r="B8" i="2"/>
  <c r="K6" i="96" l="1"/>
  <c r="A4" i="96"/>
  <c r="A2" i="96"/>
  <c r="K6" i="95"/>
  <c r="A4" i="95"/>
  <c r="A2" i="95"/>
  <c r="K6" i="94"/>
  <c r="A4" i="94"/>
  <c r="A2" i="94"/>
  <c r="K6" i="93" l="1"/>
  <c r="A4" i="93"/>
  <c r="A2" i="93"/>
  <c r="K6" i="92"/>
  <c r="A4" i="92"/>
  <c r="A2" i="92"/>
  <c r="K6" i="91"/>
  <c r="A4" i="91"/>
  <c r="A2" i="91"/>
  <c r="D9" i="94" l="1"/>
  <c r="D9" i="96"/>
  <c r="D9" i="95"/>
  <c r="D9" i="91"/>
  <c r="D9" i="92"/>
  <c r="D9" i="93"/>
  <c r="I8" i="94"/>
  <c r="I8" i="96"/>
  <c r="I8" i="95"/>
  <c r="I8" i="91"/>
  <c r="I8" i="92"/>
  <c r="I8" i="93"/>
  <c r="M8" i="94"/>
  <c r="M8" i="96"/>
  <c r="M8" i="95"/>
  <c r="M8" i="92"/>
  <c r="M8" i="93"/>
  <c r="M8" i="91"/>
  <c r="G8" i="96"/>
  <c r="G8" i="95"/>
  <c r="G8" i="94"/>
  <c r="G8" i="92"/>
  <c r="G8" i="93"/>
  <c r="G8" i="91"/>
  <c r="K9" i="95"/>
  <c r="K9" i="94"/>
  <c r="K9" i="96"/>
  <c r="K9" i="93"/>
  <c r="K9" i="91"/>
  <c r="K9" i="92"/>
  <c r="B8" i="96"/>
  <c r="B8" i="95"/>
  <c r="B8" i="94"/>
  <c r="B8" i="92"/>
  <c r="B8" i="93"/>
  <c r="B8" i="91"/>
  <c r="D8" i="95"/>
  <c r="D8" i="94"/>
  <c r="D8" i="96"/>
  <c r="D8" i="93"/>
  <c r="D8" i="91"/>
  <c r="D8" i="92"/>
  <c r="F8" i="96"/>
  <c r="F8" i="95"/>
  <c r="F8" i="94"/>
  <c r="F8" i="92"/>
  <c r="F8" i="93"/>
  <c r="F8" i="91"/>
  <c r="H8" i="95"/>
  <c r="H8" i="94"/>
  <c r="H8" i="96"/>
  <c r="H8" i="93"/>
  <c r="H8" i="91"/>
  <c r="H8" i="92"/>
  <c r="J9" i="96"/>
  <c r="J9" i="95"/>
  <c r="J9" i="94"/>
  <c r="J9" i="92"/>
  <c r="J9" i="93"/>
  <c r="J9" i="91"/>
  <c r="L9" i="94"/>
  <c r="L9" i="96"/>
  <c r="L9" i="95"/>
  <c r="L9" i="92"/>
  <c r="L9" i="93"/>
  <c r="L9" i="91"/>
  <c r="N9" i="96"/>
  <c r="N9" i="95"/>
  <c r="N9" i="94"/>
  <c r="N9" i="92"/>
  <c r="N9" i="93"/>
  <c r="N9" i="91"/>
  <c r="H9" i="94"/>
  <c r="H9" i="96"/>
  <c r="H9" i="95"/>
  <c r="H9" i="92"/>
  <c r="H9" i="93"/>
  <c r="H9" i="91"/>
  <c r="M9" i="96"/>
  <c r="M9" i="95"/>
  <c r="M9" i="94"/>
  <c r="M9" i="92"/>
  <c r="M9" i="93"/>
  <c r="M9" i="91"/>
  <c r="B9" i="96"/>
  <c r="B9" i="95"/>
  <c r="B9" i="94"/>
  <c r="B9" i="92"/>
  <c r="B9" i="93"/>
  <c r="B9" i="91"/>
  <c r="F9" i="96"/>
  <c r="F9" i="95"/>
  <c r="F9" i="94"/>
  <c r="F9" i="92"/>
  <c r="F9" i="93"/>
  <c r="F9" i="91"/>
  <c r="K8" i="96"/>
  <c r="K8" i="95"/>
  <c r="K8" i="94"/>
  <c r="K8" i="92"/>
  <c r="K8" i="93"/>
  <c r="K8" i="91"/>
  <c r="C8" i="96"/>
  <c r="C8" i="95"/>
  <c r="C8" i="94"/>
  <c r="C8" i="92"/>
  <c r="C8" i="93"/>
  <c r="C8" i="91"/>
  <c r="E8" i="94"/>
  <c r="E8" i="96"/>
  <c r="E8" i="95"/>
  <c r="E8" i="92"/>
  <c r="E8" i="93"/>
  <c r="E8" i="91"/>
  <c r="I9" i="96"/>
  <c r="I9" i="95"/>
  <c r="I9" i="94"/>
  <c r="I9" i="92"/>
  <c r="I9" i="93"/>
  <c r="I9" i="91"/>
  <c r="C9" i="95"/>
  <c r="C9" i="94"/>
  <c r="C9" i="96"/>
  <c r="C9" i="93"/>
  <c r="C9" i="91"/>
  <c r="C9" i="92"/>
  <c r="E9" i="96"/>
  <c r="E9" i="95"/>
  <c r="E9" i="94"/>
  <c r="E9" i="92"/>
  <c r="E9" i="93"/>
  <c r="E9" i="91"/>
  <c r="G9" i="95"/>
  <c r="G9" i="94"/>
  <c r="G9" i="96"/>
  <c r="G9" i="93"/>
  <c r="G9" i="91"/>
  <c r="G9" i="92"/>
  <c r="J8" i="96"/>
  <c r="J8" i="94"/>
  <c r="J8" i="95"/>
  <c r="J8" i="92"/>
  <c r="J8" i="93"/>
  <c r="J8" i="91"/>
  <c r="L8" i="95"/>
  <c r="L8" i="94"/>
  <c r="L8" i="96"/>
  <c r="L8" i="93"/>
  <c r="L8" i="91"/>
  <c r="L8" i="92"/>
  <c r="N8" i="96"/>
  <c r="N8" i="95"/>
  <c r="N8" i="94"/>
  <c r="N8" i="92"/>
  <c r="N8" i="93"/>
  <c r="N8" i="91"/>
  <c r="D7" i="71"/>
  <c r="J10" i="92" l="1"/>
  <c r="G11" i="94"/>
  <c r="C11" i="92"/>
  <c r="E10" i="91"/>
  <c r="K10" i="95"/>
  <c r="B11" i="91"/>
  <c r="H11" i="96"/>
  <c r="L11" i="91"/>
  <c r="H10" i="94"/>
  <c r="D10" i="91"/>
  <c r="N10" i="92"/>
  <c r="G11" i="92"/>
  <c r="E11" i="92"/>
  <c r="I11" i="92"/>
  <c r="K10" i="91"/>
  <c r="B11" i="95"/>
  <c r="H11" i="91"/>
  <c r="N11" i="92"/>
  <c r="J11" i="92"/>
  <c r="F10" i="92"/>
  <c r="D10" i="94"/>
  <c r="K11" i="92"/>
  <c r="N10" i="94"/>
  <c r="L10" i="95"/>
  <c r="G11" i="91"/>
  <c r="E11" i="94"/>
  <c r="C11" i="91"/>
  <c r="E10" i="93"/>
  <c r="E10" i="94"/>
  <c r="F11" i="94"/>
  <c r="B11" i="93"/>
  <c r="M11" i="94"/>
  <c r="H11" i="94"/>
  <c r="L11" i="93"/>
  <c r="L11" i="94"/>
  <c r="H10" i="91"/>
  <c r="B10" i="94"/>
  <c r="L10" i="92"/>
  <c r="L10" i="94"/>
  <c r="C11" i="94"/>
  <c r="E10" i="96"/>
  <c r="C10" i="92"/>
  <c r="F11" i="92"/>
  <c r="M11" i="92"/>
  <c r="L11" i="96"/>
  <c r="H10" i="92"/>
  <c r="D10" i="92"/>
  <c r="B10" i="92"/>
  <c r="K11" i="94"/>
  <c r="G10" i="92"/>
  <c r="M10" i="91"/>
  <c r="M10" i="96"/>
  <c r="L10" i="91"/>
  <c r="J10" i="95"/>
  <c r="G11" i="95"/>
  <c r="C11" i="95"/>
  <c r="I11" i="94"/>
  <c r="C10" i="94"/>
  <c r="K10" i="93"/>
  <c r="K10" i="96"/>
  <c r="B11" i="96"/>
  <c r="H11" i="93"/>
  <c r="N11" i="94"/>
  <c r="J11" i="94"/>
  <c r="H10" i="95"/>
  <c r="F10" i="94"/>
  <c r="D10" i="95"/>
  <c r="K11" i="91"/>
  <c r="K11" i="95"/>
  <c r="G10" i="94"/>
  <c r="M10" i="93"/>
  <c r="M10" i="94"/>
  <c r="I10" i="95"/>
  <c r="D11" i="92"/>
  <c r="N10" i="91"/>
  <c r="N10" i="95"/>
  <c r="L10" i="93"/>
  <c r="J10" i="91"/>
  <c r="J10" i="94"/>
  <c r="G11" i="93"/>
  <c r="E11" i="91"/>
  <c r="E11" i="95"/>
  <c r="C11" i="93"/>
  <c r="I11" i="91"/>
  <c r="I11" i="95"/>
  <c r="E10" i="92"/>
  <c r="C10" i="91"/>
  <c r="C10" i="95"/>
  <c r="K10" i="92"/>
  <c r="F11" i="91"/>
  <c r="F11" i="95"/>
  <c r="B11" i="92"/>
  <c r="M11" i="91"/>
  <c r="M11" i="95"/>
  <c r="H11" i="92"/>
  <c r="N11" i="91"/>
  <c r="N11" i="95"/>
  <c r="L11" i="92"/>
  <c r="J11" i="91"/>
  <c r="J11" i="95"/>
  <c r="H10" i="93"/>
  <c r="F10" i="91"/>
  <c r="F10" i="95"/>
  <c r="D10" i="93"/>
  <c r="B10" i="91"/>
  <c r="B10" i="95"/>
  <c r="K11" i="93"/>
  <c r="G10" i="91"/>
  <c r="G10" i="95"/>
  <c r="M10" i="92"/>
  <c r="I10" i="93"/>
  <c r="I10" i="96"/>
  <c r="D11" i="91"/>
  <c r="N10" i="93"/>
  <c r="N10" i="96"/>
  <c r="L10" i="96"/>
  <c r="J10" i="93"/>
  <c r="J10" i="96"/>
  <c r="G11" i="96"/>
  <c r="E11" i="93"/>
  <c r="E11" i="96"/>
  <c r="C11" i="96"/>
  <c r="I11" i="93"/>
  <c r="I11" i="96"/>
  <c r="E10" i="95"/>
  <c r="C10" i="93"/>
  <c r="C10" i="96"/>
  <c r="K10" i="94"/>
  <c r="F11" i="93"/>
  <c r="F11" i="96"/>
  <c r="B11" i="94"/>
  <c r="M11" i="93"/>
  <c r="M11" i="96"/>
  <c r="H11" i="95"/>
  <c r="N11" i="93"/>
  <c r="N11" i="96"/>
  <c r="L11" i="95"/>
  <c r="J11" i="93"/>
  <c r="J11" i="96"/>
  <c r="H10" i="96"/>
  <c r="F10" i="93"/>
  <c r="F10" i="96"/>
  <c r="D10" i="96"/>
  <c r="B10" i="93"/>
  <c r="B10" i="96"/>
  <c r="K11" i="96"/>
  <c r="G10" i="93"/>
  <c r="G10" i="96"/>
  <c r="M10" i="95"/>
  <c r="I10" i="92"/>
  <c r="I10" i="94"/>
  <c r="D11" i="95"/>
  <c r="I10" i="91"/>
  <c r="D11" i="93"/>
  <c r="D11" i="96"/>
  <c r="D11" i="94"/>
  <c r="A2" i="2" l="1"/>
  <c r="N9" i="90" l="1"/>
  <c r="M9" i="90"/>
  <c r="L9" i="90"/>
  <c r="K9" i="90"/>
  <c r="J9" i="90"/>
  <c r="I9" i="90"/>
  <c r="H9" i="90"/>
  <c r="G9" i="90"/>
  <c r="F9" i="90"/>
  <c r="E9" i="90"/>
  <c r="D9" i="90"/>
  <c r="C9" i="90"/>
  <c r="B9" i="90"/>
  <c r="N8" i="90"/>
  <c r="M8" i="90"/>
  <c r="L8" i="90"/>
  <c r="K8" i="90"/>
  <c r="J8" i="90"/>
  <c r="I8" i="90"/>
  <c r="H8" i="90"/>
  <c r="G8" i="90"/>
  <c r="F8" i="90"/>
  <c r="E8" i="90"/>
  <c r="D8" i="90"/>
  <c r="C8" i="90"/>
  <c r="B8" i="90"/>
  <c r="K6" i="90"/>
  <c r="L11" i="90" s="1"/>
  <c r="A4" i="90"/>
  <c r="A2" i="90"/>
  <c r="N9" i="89"/>
  <c r="M9" i="89"/>
  <c r="L9" i="89"/>
  <c r="K9" i="89"/>
  <c r="J9" i="89"/>
  <c r="I9" i="89"/>
  <c r="H9" i="89"/>
  <c r="G9" i="89"/>
  <c r="F9" i="89"/>
  <c r="E9" i="89"/>
  <c r="D9" i="89"/>
  <c r="C9" i="89"/>
  <c r="B9" i="89"/>
  <c r="N8" i="89"/>
  <c r="M8" i="89"/>
  <c r="L8" i="89"/>
  <c r="K8" i="89"/>
  <c r="J8" i="89"/>
  <c r="I8" i="89"/>
  <c r="H8" i="89"/>
  <c r="G8" i="89"/>
  <c r="F8" i="89"/>
  <c r="E8" i="89"/>
  <c r="D8" i="89"/>
  <c r="C8" i="89"/>
  <c r="B8" i="89"/>
  <c r="K6" i="89"/>
  <c r="A4" i="89"/>
  <c r="A2" i="89"/>
  <c r="N9" i="88"/>
  <c r="M9" i="88"/>
  <c r="L9" i="88"/>
  <c r="K9" i="88"/>
  <c r="J9" i="88"/>
  <c r="I9" i="88"/>
  <c r="H9" i="88"/>
  <c r="G9" i="88"/>
  <c r="F9" i="88"/>
  <c r="E9" i="88"/>
  <c r="D9" i="88"/>
  <c r="C9" i="88"/>
  <c r="B9" i="88"/>
  <c r="N8" i="88"/>
  <c r="M8" i="88"/>
  <c r="L8" i="88"/>
  <c r="K8" i="88"/>
  <c r="J8" i="88"/>
  <c r="I8" i="88"/>
  <c r="H8" i="88"/>
  <c r="G8" i="88"/>
  <c r="F8" i="88"/>
  <c r="E8" i="88"/>
  <c r="D8" i="88"/>
  <c r="C8" i="88"/>
  <c r="B8" i="88"/>
  <c r="K6" i="88"/>
  <c r="A4" i="88"/>
  <c r="A2" i="88"/>
  <c r="N9" i="87"/>
  <c r="M9" i="87"/>
  <c r="L9" i="87"/>
  <c r="K9" i="87"/>
  <c r="J9" i="87"/>
  <c r="I9" i="87"/>
  <c r="H9" i="87"/>
  <c r="G9" i="87"/>
  <c r="F9" i="87"/>
  <c r="E9" i="87"/>
  <c r="D9" i="87"/>
  <c r="C9" i="87"/>
  <c r="B9" i="87"/>
  <c r="N8" i="87"/>
  <c r="M8" i="87"/>
  <c r="L8" i="87"/>
  <c r="K8" i="87"/>
  <c r="J8" i="87"/>
  <c r="I8" i="87"/>
  <c r="H8" i="87"/>
  <c r="G8" i="87"/>
  <c r="F8" i="87"/>
  <c r="E8" i="87"/>
  <c r="D8" i="87"/>
  <c r="C8" i="87"/>
  <c r="B8" i="87"/>
  <c r="K6" i="87"/>
  <c r="A4" i="87"/>
  <c r="A2" i="87"/>
  <c r="N9" i="86"/>
  <c r="M9" i="86"/>
  <c r="L9" i="86"/>
  <c r="K9" i="86"/>
  <c r="J9" i="86"/>
  <c r="I9" i="86"/>
  <c r="H9" i="86"/>
  <c r="G9" i="86"/>
  <c r="F9" i="86"/>
  <c r="E9" i="86"/>
  <c r="D9" i="86"/>
  <c r="C9" i="86"/>
  <c r="B9" i="86"/>
  <c r="N8" i="86"/>
  <c r="M8" i="86"/>
  <c r="L8" i="86"/>
  <c r="K8" i="86"/>
  <c r="J8" i="86"/>
  <c r="I8" i="86"/>
  <c r="H8" i="86"/>
  <c r="G8" i="86"/>
  <c r="F8" i="86"/>
  <c r="E8" i="86"/>
  <c r="D8" i="86"/>
  <c r="C8" i="86"/>
  <c r="B8" i="86"/>
  <c r="K6" i="86"/>
  <c r="A4" i="86"/>
  <c r="A2" i="86"/>
  <c r="N9" i="85"/>
  <c r="M9" i="85"/>
  <c r="L9" i="85"/>
  <c r="K9" i="85"/>
  <c r="J9" i="85"/>
  <c r="I9" i="85"/>
  <c r="H9" i="85"/>
  <c r="G9" i="85"/>
  <c r="F9" i="85"/>
  <c r="E9" i="85"/>
  <c r="D9" i="85"/>
  <c r="C9" i="85"/>
  <c r="B9" i="85"/>
  <c r="N8" i="85"/>
  <c r="M8" i="85"/>
  <c r="L8" i="85"/>
  <c r="K8" i="85"/>
  <c r="J8" i="85"/>
  <c r="I8" i="85"/>
  <c r="H8" i="85"/>
  <c r="G8" i="85"/>
  <c r="F8" i="85"/>
  <c r="E8" i="85"/>
  <c r="D8" i="85"/>
  <c r="C8" i="85"/>
  <c r="B8" i="85"/>
  <c r="K6" i="85"/>
  <c r="A4" i="85"/>
  <c r="A2" i="85"/>
  <c r="N9" i="84"/>
  <c r="M9" i="84"/>
  <c r="L9" i="84"/>
  <c r="K9" i="84"/>
  <c r="J9" i="84"/>
  <c r="I9" i="84"/>
  <c r="H9" i="84"/>
  <c r="G9" i="84"/>
  <c r="F9" i="84"/>
  <c r="E9" i="84"/>
  <c r="D9" i="84"/>
  <c r="C9" i="84"/>
  <c r="B9" i="84"/>
  <c r="N8" i="84"/>
  <c r="M8" i="84"/>
  <c r="L8" i="84"/>
  <c r="K8" i="84"/>
  <c r="J8" i="84"/>
  <c r="I8" i="84"/>
  <c r="H8" i="84"/>
  <c r="G8" i="84"/>
  <c r="F8" i="84"/>
  <c r="E8" i="84"/>
  <c r="D8" i="84"/>
  <c r="C8" i="84"/>
  <c r="B8" i="84"/>
  <c r="K6" i="84"/>
  <c r="A4" i="84"/>
  <c r="A2" i="84"/>
  <c r="N9" i="83"/>
  <c r="M9" i="83"/>
  <c r="L9" i="83"/>
  <c r="K9" i="83"/>
  <c r="J9" i="83"/>
  <c r="I9" i="83"/>
  <c r="H9" i="83"/>
  <c r="G9" i="83"/>
  <c r="F9" i="83"/>
  <c r="E9" i="83"/>
  <c r="D9" i="83"/>
  <c r="C9" i="83"/>
  <c r="B9" i="83"/>
  <c r="N8" i="83"/>
  <c r="M8" i="83"/>
  <c r="L8" i="83"/>
  <c r="K8" i="83"/>
  <c r="J8" i="83"/>
  <c r="I8" i="83"/>
  <c r="H8" i="83"/>
  <c r="G8" i="83"/>
  <c r="F8" i="83"/>
  <c r="E8" i="83"/>
  <c r="D8" i="83"/>
  <c r="C8" i="83"/>
  <c r="B8" i="83"/>
  <c r="K6" i="83"/>
  <c r="A4" i="83"/>
  <c r="A2" i="83"/>
  <c r="N9" i="82"/>
  <c r="M9" i="82"/>
  <c r="L9" i="82"/>
  <c r="K9" i="82"/>
  <c r="J9" i="82"/>
  <c r="I9" i="82"/>
  <c r="H9" i="82"/>
  <c r="G9" i="82"/>
  <c r="F9" i="82"/>
  <c r="E9" i="82"/>
  <c r="D9" i="82"/>
  <c r="C9" i="82"/>
  <c r="B9" i="82"/>
  <c r="N8" i="82"/>
  <c r="M8" i="82"/>
  <c r="L8" i="82"/>
  <c r="K8" i="82"/>
  <c r="J8" i="82"/>
  <c r="I8" i="82"/>
  <c r="H8" i="82"/>
  <c r="G8" i="82"/>
  <c r="F8" i="82"/>
  <c r="E8" i="82"/>
  <c r="D8" i="82"/>
  <c r="C8" i="82"/>
  <c r="B8" i="82"/>
  <c r="K6" i="82"/>
  <c r="A4" i="82"/>
  <c r="A2" i="82"/>
  <c r="N9" i="81"/>
  <c r="M9" i="81"/>
  <c r="L9" i="81"/>
  <c r="K9" i="81"/>
  <c r="J9" i="81"/>
  <c r="I9" i="81"/>
  <c r="H9" i="81"/>
  <c r="G9" i="81"/>
  <c r="F9" i="81"/>
  <c r="E9" i="81"/>
  <c r="D9" i="81"/>
  <c r="C9" i="81"/>
  <c r="B9" i="81"/>
  <c r="N8" i="81"/>
  <c r="M8" i="81"/>
  <c r="L8" i="81"/>
  <c r="K8" i="81"/>
  <c r="J8" i="81"/>
  <c r="I8" i="81"/>
  <c r="H8" i="81"/>
  <c r="G8" i="81"/>
  <c r="F8" i="81"/>
  <c r="E8" i="81"/>
  <c r="D8" i="81"/>
  <c r="C8" i="81"/>
  <c r="B8" i="81"/>
  <c r="K6" i="81"/>
  <c r="A4" i="81"/>
  <c r="A2" i="81"/>
  <c r="N9" i="80"/>
  <c r="M9" i="80"/>
  <c r="L9" i="80"/>
  <c r="K9" i="80"/>
  <c r="J9" i="80"/>
  <c r="I9" i="80"/>
  <c r="H9" i="80"/>
  <c r="G9" i="80"/>
  <c r="F9" i="80"/>
  <c r="E9" i="80"/>
  <c r="D9" i="80"/>
  <c r="C9" i="80"/>
  <c r="B9" i="80"/>
  <c r="N8" i="80"/>
  <c r="M8" i="80"/>
  <c r="L8" i="80"/>
  <c r="K8" i="80"/>
  <c r="J8" i="80"/>
  <c r="I8" i="80"/>
  <c r="H8" i="80"/>
  <c r="G8" i="80"/>
  <c r="F8" i="80"/>
  <c r="E8" i="80"/>
  <c r="D8" i="80"/>
  <c r="C8" i="80"/>
  <c r="B8" i="80"/>
  <c r="K6" i="80"/>
  <c r="A4" i="80"/>
  <c r="A2" i="80"/>
  <c r="N9" i="79"/>
  <c r="M9" i="79"/>
  <c r="L9" i="79"/>
  <c r="K9" i="79"/>
  <c r="J9" i="79"/>
  <c r="I9" i="79"/>
  <c r="H9" i="79"/>
  <c r="G9" i="79"/>
  <c r="F9" i="79"/>
  <c r="E9" i="79"/>
  <c r="D9" i="79"/>
  <c r="C9" i="79"/>
  <c r="B9" i="79"/>
  <c r="N8" i="79"/>
  <c r="M8" i="79"/>
  <c r="L8" i="79"/>
  <c r="K8" i="79"/>
  <c r="J8" i="79"/>
  <c r="I8" i="79"/>
  <c r="H8" i="79"/>
  <c r="G8" i="79"/>
  <c r="F8" i="79"/>
  <c r="E8" i="79"/>
  <c r="D8" i="79"/>
  <c r="C8" i="79"/>
  <c r="B8" i="79"/>
  <c r="K6" i="79"/>
  <c r="A4" i="79"/>
  <c r="A2" i="79"/>
  <c r="N9" i="78"/>
  <c r="M9" i="78"/>
  <c r="L9" i="78"/>
  <c r="K9" i="78"/>
  <c r="J9" i="78"/>
  <c r="I9" i="78"/>
  <c r="H9" i="78"/>
  <c r="G9" i="78"/>
  <c r="F9" i="78"/>
  <c r="E9" i="78"/>
  <c r="D9" i="78"/>
  <c r="C9" i="78"/>
  <c r="B9" i="78"/>
  <c r="N8" i="78"/>
  <c r="M8" i="78"/>
  <c r="L8" i="78"/>
  <c r="K8" i="78"/>
  <c r="J8" i="78"/>
  <c r="I8" i="78"/>
  <c r="H8" i="78"/>
  <c r="G8" i="78"/>
  <c r="F8" i="78"/>
  <c r="E8" i="78"/>
  <c r="D8" i="78"/>
  <c r="C8" i="78"/>
  <c r="B8" i="78"/>
  <c r="K6" i="78"/>
  <c r="A4" i="78"/>
  <c r="A2" i="78"/>
  <c r="M11" i="78" l="1"/>
  <c r="M11" i="81"/>
  <c r="N11" i="85"/>
  <c r="K11" i="89"/>
  <c r="N11" i="80"/>
  <c r="N11" i="84"/>
  <c r="N11" i="86"/>
  <c r="N11" i="83"/>
  <c r="N11" i="87"/>
  <c r="K11" i="79"/>
  <c r="K11" i="82"/>
  <c r="G11" i="88"/>
  <c r="D10" i="81"/>
  <c r="H10" i="81"/>
  <c r="B10" i="90"/>
  <c r="F10" i="90"/>
  <c r="J10" i="90"/>
  <c r="N10" i="90"/>
  <c r="E11" i="90"/>
  <c r="I11" i="90"/>
  <c r="M11" i="90"/>
  <c r="C10" i="90"/>
  <c r="G10" i="90"/>
  <c r="K10" i="90"/>
  <c r="B11" i="90"/>
  <c r="F11" i="90"/>
  <c r="J11" i="90"/>
  <c r="N11" i="90"/>
  <c r="D10" i="90"/>
  <c r="H10" i="90"/>
  <c r="L10" i="90"/>
  <c r="C11" i="90"/>
  <c r="G11" i="90"/>
  <c r="K11" i="90"/>
  <c r="E10" i="90"/>
  <c r="I10" i="90"/>
  <c r="M10" i="90"/>
  <c r="D11" i="90"/>
  <c r="H11" i="90"/>
  <c r="E10" i="89"/>
  <c r="I10" i="89"/>
  <c r="M10" i="89"/>
  <c r="D11" i="89"/>
  <c r="H11" i="89"/>
  <c r="L11" i="89"/>
  <c r="B10" i="89"/>
  <c r="F10" i="89"/>
  <c r="J10" i="89"/>
  <c r="N10" i="89"/>
  <c r="E11" i="89"/>
  <c r="I11" i="89"/>
  <c r="M11" i="89"/>
  <c r="C10" i="89"/>
  <c r="G10" i="89"/>
  <c r="K10" i="89"/>
  <c r="B11" i="89"/>
  <c r="F11" i="89"/>
  <c r="J11" i="89"/>
  <c r="N11" i="89"/>
  <c r="D10" i="89"/>
  <c r="H10" i="89"/>
  <c r="L10" i="89"/>
  <c r="C11" i="89"/>
  <c r="G11" i="89"/>
  <c r="M10" i="88"/>
  <c r="H11" i="88"/>
  <c r="M11" i="88"/>
  <c r="E10" i="88"/>
  <c r="I10" i="88"/>
  <c r="D11" i="88"/>
  <c r="L11" i="88"/>
  <c r="B10" i="88"/>
  <c r="F10" i="88"/>
  <c r="J10" i="88"/>
  <c r="N10" i="88"/>
  <c r="E11" i="88"/>
  <c r="I11" i="88"/>
  <c r="C10" i="88"/>
  <c r="G10" i="88"/>
  <c r="K10" i="88"/>
  <c r="B11" i="88"/>
  <c r="F11" i="88"/>
  <c r="J11" i="88"/>
  <c r="N11" i="88"/>
  <c r="D10" i="88"/>
  <c r="L10" i="88"/>
  <c r="K11" i="88"/>
  <c r="H10" i="88"/>
  <c r="C11" i="88"/>
  <c r="E10" i="87"/>
  <c r="I10" i="87"/>
  <c r="M10" i="87"/>
  <c r="D11" i="87"/>
  <c r="L11" i="87"/>
  <c r="D10" i="87"/>
  <c r="H10" i="87"/>
  <c r="L10" i="87"/>
  <c r="C11" i="87"/>
  <c r="G11" i="87"/>
  <c r="K11" i="87"/>
  <c r="H11" i="87"/>
  <c r="B10" i="87"/>
  <c r="F10" i="87"/>
  <c r="J10" i="87"/>
  <c r="N10" i="87"/>
  <c r="E11" i="87"/>
  <c r="I11" i="87"/>
  <c r="M11" i="87"/>
  <c r="C10" i="87"/>
  <c r="G10" i="87"/>
  <c r="K10" i="87"/>
  <c r="B11" i="87"/>
  <c r="F11" i="87"/>
  <c r="J11" i="87"/>
  <c r="E10" i="86"/>
  <c r="I10" i="86"/>
  <c r="M10" i="86"/>
  <c r="D11" i="86"/>
  <c r="H11" i="86"/>
  <c r="L11" i="86"/>
  <c r="B10" i="86"/>
  <c r="F10" i="86"/>
  <c r="J10" i="86"/>
  <c r="N10" i="86"/>
  <c r="E11" i="86"/>
  <c r="I11" i="86"/>
  <c r="M11" i="86"/>
  <c r="D10" i="86"/>
  <c r="H10" i="86"/>
  <c r="L10" i="86"/>
  <c r="C11" i="86"/>
  <c r="G11" i="86"/>
  <c r="K11" i="86"/>
  <c r="C10" i="86"/>
  <c r="G10" i="86"/>
  <c r="K10" i="86"/>
  <c r="B11" i="86"/>
  <c r="F11" i="86"/>
  <c r="J11" i="86"/>
  <c r="L11" i="85"/>
  <c r="E10" i="85"/>
  <c r="I10" i="85"/>
  <c r="M10" i="85"/>
  <c r="D11" i="85"/>
  <c r="B10" i="85"/>
  <c r="F10" i="85"/>
  <c r="J10" i="85"/>
  <c r="N10" i="85"/>
  <c r="E11" i="85"/>
  <c r="I11" i="85"/>
  <c r="M11" i="85"/>
  <c r="H11" i="85"/>
  <c r="D10" i="85"/>
  <c r="H10" i="85"/>
  <c r="L10" i="85"/>
  <c r="C11" i="85"/>
  <c r="G11" i="85"/>
  <c r="K11" i="85"/>
  <c r="C10" i="85"/>
  <c r="G10" i="85"/>
  <c r="K10" i="85"/>
  <c r="B11" i="85"/>
  <c r="F11" i="85"/>
  <c r="J11" i="85"/>
  <c r="E10" i="84"/>
  <c r="I10" i="84"/>
  <c r="M10" i="84"/>
  <c r="D11" i="84"/>
  <c r="H11" i="84"/>
  <c r="L11" i="84"/>
  <c r="B10" i="84"/>
  <c r="F10" i="84"/>
  <c r="J10" i="84"/>
  <c r="N10" i="84"/>
  <c r="E11" i="84"/>
  <c r="I11" i="84"/>
  <c r="M11" i="84"/>
  <c r="C10" i="84"/>
  <c r="B11" i="84"/>
  <c r="D10" i="84"/>
  <c r="H10" i="84"/>
  <c r="L10" i="84"/>
  <c r="C11" i="84"/>
  <c r="G11" i="84"/>
  <c r="K11" i="84"/>
  <c r="G10" i="84"/>
  <c r="K10" i="84"/>
  <c r="F11" i="84"/>
  <c r="J11" i="84"/>
  <c r="E10" i="83"/>
  <c r="I10" i="83"/>
  <c r="M10" i="83"/>
  <c r="D11" i="83"/>
  <c r="H11" i="83"/>
  <c r="L11" i="83"/>
  <c r="B10" i="83"/>
  <c r="F10" i="83"/>
  <c r="J10" i="83"/>
  <c r="N10" i="83"/>
  <c r="E11" i="83"/>
  <c r="I11" i="83"/>
  <c r="M11" i="83"/>
  <c r="G10" i="83"/>
  <c r="K10" i="83"/>
  <c r="B11" i="83"/>
  <c r="F11" i="83"/>
  <c r="J11" i="83"/>
  <c r="D10" i="83"/>
  <c r="H10" i="83"/>
  <c r="L10" i="83"/>
  <c r="C11" i="83"/>
  <c r="G11" i="83"/>
  <c r="K11" i="83"/>
  <c r="C10" i="83"/>
  <c r="E10" i="82"/>
  <c r="L11" i="82"/>
  <c r="I10" i="82"/>
  <c r="M10" i="82"/>
  <c r="D11" i="82"/>
  <c r="H11" i="82"/>
  <c r="B10" i="82"/>
  <c r="F10" i="82"/>
  <c r="J10" i="82"/>
  <c r="N10" i="82"/>
  <c r="E11" i="82"/>
  <c r="I11" i="82"/>
  <c r="M11" i="82"/>
  <c r="C10" i="82"/>
  <c r="G10" i="82"/>
  <c r="K10" i="82"/>
  <c r="B11" i="82"/>
  <c r="F11" i="82"/>
  <c r="J11" i="82"/>
  <c r="N11" i="82"/>
  <c r="D10" i="82"/>
  <c r="H10" i="82"/>
  <c r="L10" i="82"/>
  <c r="C11" i="82"/>
  <c r="G11" i="82"/>
  <c r="E10" i="81"/>
  <c r="I10" i="81"/>
  <c r="M10" i="81"/>
  <c r="D11" i="81"/>
  <c r="H11" i="81"/>
  <c r="L11" i="81"/>
  <c r="L10" i="81"/>
  <c r="C11" i="81"/>
  <c r="G11" i="81"/>
  <c r="K11" i="81"/>
  <c r="C10" i="81"/>
  <c r="G10" i="81"/>
  <c r="K10" i="81"/>
  <c r="B11" i="81"/>
  <c r="F11" i="81"/>
  <c r="J11" i="81"/>
  <c r="N11" i="81"/>
  <c r="B10" i="81"/>
  <c r="F10" i="81"/>
  <c r="J10" i="81"/>
  <c r="N10" i="81"/>
  <c r="E11" i="81"/>
  <c r="I11" i="81"/>
  <c r="I10" i="80"/>
  <c r="D11" i="80"/>
  <c r="L11" i="80"/>
  <c r="F10" i="80"/>
  <c r="N10" i="80"/>
  <c r="M11" i="80"/>
  <c r="E10" i="80"/>
  <c r="M10" i="80"/>
  <c r="H11" i="80"/>
  <c r="B10" i="80"/>
  <c r="J10" i="80"/>
  <c r="E11" i="80"/>
  <c r="I11" i="80"/>
  <c r="C10" i="80"/>
  <c r="G10" i="80"/>
  <c r="K10" i="80"/>
  <c r="B11" i="80"/>
  <c r="F11" i="80"/>
  <c r="J11" i="80"/>
  <c r="D10" i="80"/>
  <c r="H10" i="80"/>
  <c r="L10" i="80"/>
  <c r="C11" i="80"/>
  <c r="G11" i="80"/>
  <c r="K11" i="80"/>
  <c r="I10" i="79"/>
  <c r="D11" i="79"/>
  <c r="H11" i="79"/>
  <c r="B10" i="79"/>
  <c r="N10" i="79"/>
  <c r="I11" i="79"/>
  <c r="E10" i="79"/>
  <c r="M10" i="79"/>
  <c r="L11" i="79"/>
  <c r="F10" i="79"/>
  <c r="J10" i="79"/>
  <c r="E11" i="79"/>
  <c r="M11" i="79"/>
  <c r="C10" i="79"/>
  <c r="G10" i="79"/>
  <c r="K10" i="79"/>
  <c r="B11" i="79"/>
  <c r="F11" i="79"/>
  <c r="J11" i="79"/>
  <c r="N11" i="79"/>
  <c r="D10" i="79"/>
  <c r="H10" i="79"/>
  <c r="L10" i="79"/>
  <c r="C11" i="79"/>
  <c r="G11" i="79"/>
  <c r="D10" i="78"/>
  <c r="H10" i="78"/>
  <c r="L10" i="78"/>
  <c r="C11" i="78"/>
  <c r="G11" i="78"/>
  <c r="K11" i="78"/>
  <c r="E10" i="78"/>
  <c r="I10" i="78"/>
  <c r="M10" i="78"/>
  <c r="D11" i="78"/>
  <c r="H11" i="78"/>
  <c r="L11" i="78"/>
  <c r="C10" i="78"/>
  <c r="G10" i="78"/>
  <c r="K10" i="78"/>
  <c r="B11" i="78"/>
  <c r="F11" i="78"/>
  <c r="J11" i="78"/>
  <c r="N11" i="78"/>
  <c r="B10" i="78"/>
  <c r="F10" i="78"/>
  <c r="J10" i="78"/>
  <c r="N10" i="78"/>
  <c r="E11" i="78"/>
  <c r="I11" i="78"/>
  <c r="A4" i="67"/>
  <c r="A4" i="35"/>
  <c r="A4" i="68"/>
  <c r="A4" i="36"/>
  <c r="A4" i="37"/>
  <c r="A4" i="38"/>
  <c r="A4" i="39"/>
  <c r="A4" i="40"/>
  <c r="A4" i="41"/>
  <c r="A4" i="43"/>
  <c r="A4" i="44"/>
  <c r="A4" i="45"/>
  <c r="A4" i="77"/>
  <c r="A4" i="46"/>
  <c r="A4" i="47"/>
  <c r="A4" i="48"/>
  <c r="A4" i="50"/>
  <c r="A4" i="51"/>
  <c r="A4" i="52"/>
  <c r="A4" i="53"/>
  <c r="A4" i="54"/>
  <c r="A4" i="56"/>
  <c r="A4" i="69"/>
  <c r="A4" i="57"/>
  <c r="A4" i="58"/>
  <c r="A4" i="70"/>
  <c r="A4" i="59"/>
  <c r="A4" i="60"/>
  <c r="A4" i="62"/>
  <c r="A4" i="63"/>
  <c r="A4" i="64"/>
  <c r="A4" i="65"/>
  <c r="A4" i="75"/>
  <c r="A4" i="66"/>
  <c r="A4" i="76"/>
  <c r="B60" i="73" l="1"/>
  <c r="C9" i="67" l="1"/>
  <c r="D9" i="67"/>
  <c r="E9" i="67"/>
  <c r="F9" i="67"/>
  <c r="G9" i="67"/>
  <c r="H9" i="67"/>
  <c r="I9" i="67"/>
  <c r="J9" i="67"/>
  <c r="K9" i="67"/>
  <c r="L9" i="67"/>
  <c r="M9" i="67"/>
  <c r="N9" i="67"/>
  <c r="C9" i="35"/>
  <c r="D9" i="35"/>
  <c r="E9" i="35"/>
  <c r="F9" i="35"/>
  <c r="G9" i="35"/>
  <c r="H9" i="35"/>
  <c r="I9" i="35"/>
  <c r="J9" i="35"/>
  <c r="K9" i="35"/>
  <c r="L9" i="35"/>
  <c r="M9" i="35"/>
  <c r="N9" i="35"/>
  <c r="C9" i="68"/>
  <c r="D9" i="68"/>
  <c r="E9" i="68"/>
  <c r="F9" i="68"/>
  <c r="G9" i="68"/>
  <c r="H9" i="68"/>
  <c r="I9" i="68"/>
  <c r="J9" i="68"/>
  <c r="K9" i="68"/>
  <c r="L9" i="68"/>
  <c r="M9" i="68"/>
  <c r="N9" i="68"/>
  <c r="C9" i="36"/>
  <c r="D9" i="36"/>
  <c r="E9" i="36"/>
  <c r="F9" i="36"/>
  <c r="G9" i="36"/>
  <c r="H9" i="36"/>
  <c r="I9" i="36"/>
  <c r="J9" i="36"/>
  <c r="K9" i="36"/>
  <c r="L9" i="36"/>
  <c r="M9" i="36"/>
  <c r="N9" i="36"/>
  <c r="C9" i="37"/>
  <c r="D9" i="37"/>
  <c r="E9" i="37"/>
  <c r="F9" i="37"/>
  <c r="G9" i="37"/>
  <c r="H9" i="37"/>
  <c r="I9" i="37"/>
  <c r="J9" i="37"/>
  <c r="K9" i="37"/>
  <c r="L9" i="37"/>
  <c r="M9" i="37"/>
  <c r="N9" i="37"/>
  <c r="C9" i="38"/>
  <c r="D9" i="38"/>
  <c r="E9" i="38"/>
  <c r="F9" i="38"/>
  <c r="G9" i="38"/>
  <c r="H9" i="38"/>
  <c r="I9" i="38"/>
  <c r="J9" i="38"/>
  <c r="K9" i="38"/>
  <c r="L9" i="38"/>
  <c r="M9" i="38"/>
  <c r="N9" i="38"/>
  <c r="C9" i="39"/>
  <c r="D9" i="39"/>
  <c r="E9" i="39"/>
  <c r="F9" i="39"/>
  <c r="G9" i="39"/>
  <c r="H9" i="39"/>
  <c r="I9" i="39"/>
  <c r="J9" i="39"/>
  <c r="K9" i="39"/>
  <c r="L9" i="39"/>
  <c r="M9" i="39"/>
  <c r="N9" i="39"/>
  <c r="C9" i="40"/>
  <c r="D9" i="40"/>
  <c r="E9" i="40"/>
  <c r="F9" i="40"/>
  <c r="G9" i="40"/>
  <c r="H9" i="40"/>
  <c r="I9" i="40"/>
  <c r="J9" i="40"/>
  <c r="K9" i="40"/>
  <c r="L9" i="40"/>
  <c r="M9" i="40"/>
  <c r="N9" i="40"/>
  <c r="C9" i="41"/>
  <c r="D9" i="41"/>
  <c r="E9" i="41"/>
  <c r="F9" i="41"/>
  <c r="G9" i="41"/>
  <c r="H9" i="41"/>
  <c r="I9" i="41"/>
  <c r="J9" i="41"/>
  <c r="K9" i="41"/>
  <c r="L9" i="41"/>
  <c r="M9" i="41"/>
  <c r="N9" i="41"/>
  <c r="C9" i="43"/>
  <c r="D9" i="43"/>
  <c r="E9" i="43"/>
  <c r="F9" i="43"/>
  <c r="G9" i="43"/>
  <c r="H9" i="43"/>
  <c r="I9" i="43"/>
  <c r="J9" i="43"/>
  <c r="K9" i="43"/>
  <c r="L9" i="43"/>
  <c r="M9" i="43"/>
  <c r="N9" i="43"/>
  <c r="C9" i="44"/>
  <c r="D9" i="44"/>
  <c r="E9" i="44"/>
  <c r="F9" i="44"/>
  <c r="G9" i="44"/>
  <c r="H9" i="44"/>
  <c r="I9" i="44"/>
  <c r="J9" i="44"/>
  <c r="K9" i="44"/>
  <c r="L9" i="44"/>
  <c r="M9" i="44"/>
  <c r="N9" i="44"/>
  <c r="C9" i="45"/>
  <c r="D9" i="45"/>
  <c r="E9" i="45"/>
  <c r="F9" i="45"/>
  <c r="G9" i="45"/>
  <c r="H9" i="45"/>
  <c r="I9" i="45"/>
  <c r="J9" i="45"/>
  <c r="K9" i="45"/>
  <c r="L9" i="45"/>
  <c r="M9" i="45"/>
  <c r="N9" i="45"/>
  <c r="C9" i="77"/>
  <c r="D9" i="77"/>
  <c r="E9" i="77"/>
  <c r="F9" i="77"/>
  <c r="G9" i="77"/>
  <c r="H9" i="77"/>
  <c r="I9" i="77"/>
  <c r="J9" i="77"/>
  <c r="K9" i="77"/>
  <c r="L9" i="77"/>
  <c r="M9" i="77"/>
  <c r="N9" i="77"/>
  <c r="C9" i="46"/>
  <c r="D9" i="46"/>
  <c r="E9" i="46"/>
  <c r="F9" i="46"/>
  <c r="G9" i="46"/>
  <c r="H9" i="46"/>
  <c r="I9" i="46"/>
  <c r="J9" i="46"/>
  <c r="K9" i="46"/>
  <c r="L9" i="46"/>
  <c r="M9" i="46"/>
  <c r="N9" i="46"/>
  <c r="C9" i="47"/>
  <c r="D9" i="47"/>
  <c r="E9" i="47"/>
  <c r="F9" i="47"/>
  <c r="G9" i="47"/>
  <c r="H9" i="47"/>
  <c r="I9" i="47"/>
  <c r="J9" i="47"/>
  <c r="K9" i="47"/>
  <c r="L9" i="47"/>
  <c r="M9" i="47"/>
  <c r="N9" i="47"/>
  <c r="C9" i="48"/>
  <c r="D9" i="48"/>
  <c r="E9" i="48"/>
  <c r="F9" i="48"/>
  <c r="G9" i="48"/>
  <c r="H9" i="48"/>
  <c r="I9" i="48"/>
  <c r="J9" i="48"/>
  <c r="K9" i="48"/>
  <c r="L9" i="48"/>
  <c r="M9" i="48"/>
  <c r="N9" i="48"/>
  <c r="C9" i="50"/>
  <c r="D9" i="50"/>
  <c r="E9" i="50"/>
  <c r="F9" i="50"/>
  <c r="G9" i="50"/>
  <c r="H9" i="50"/>
  <c r="I9" i="50"/>
  <c r="J9" i="50"/>
  <c r="K9" i="50"/>
  <c r="L9" i="50"/>
  <c r="M9" i="50"/>
  <c r="N9" i="50"/>
  <c r="C9" i="51"/>
  <c r="D9" i="51"/>
  <c r="E9" i="51"/>
  <c r="F9" i="51"/>
  <c r="G9" i="51"/>
  <c r="H9" i="51"/>
  <c r="I9" i="51"/>
  <c r="J9" i="51"/>
  <c r="K9" i="51"/>
  <c r="L9" i="51"/>
  <c r="M9" i="51"/>
  <c r="N9" i="51"/>
  <c r="C9" i="52"/>
  <c r="D9" i="52"/>
  <c r="E9" i="52"/>
  <c r="F9" i="52"/>
  <c r="G9" i="52"/>
  <c r="H9" i="52"/>
  <c r="I9" i="52"/>
  <c r="J9" i="52"/>
  <c r="K9" i="52"/>
  <c r="L9" i="52"/>
  <c r="M9" i="52"/>
  <c r="N9" i="52"/>
  <c r="C9" i="53"/>
  <c r="D9" i="53"/>
  <c r="E9" i="53"/>
  <c r="F9" i="53"/>
  <c r="G9" i="53"/>
  <c r="H9" i="53"/>
  <c r="I9" i="53"/>
  <c r="J9" i="53"/>
  <c r="K9" i="53"/>
  <c r="L9" i="53"/>
  <c r="M9" i="53"/>
  <c r="N9" i="53"/>
  <c r="C9" i="54"/>
  <c r="D9" i="54"/>
  <c r="E9" i="54"/>
  <c r="F9" i="54"/>
  <c r="G9" i="54"/>
  <c r="H9" i="54"/>
  <c r="I9" i="54"/>
  <c r="J9" i="54"/>
  <c r="K9" i="54"/>
  <c r="L9" i="54"/>
  <c r="M9" i="54"/>
  <c r="N9" i="54"/>
  <c r="C9" i="56"/>
  <c r="D9" i="56"/>
  <c r="E9" i="56"/>
  <c r="F9" i="56"/>
  <c r="G9" i="56"/>
  <c r="H9" i="56"/>
  <c r="I9" i="56"/>
  <c r="J9" i="56"/>
  <c r="K9" i="56"/>
  <c r="L9" i="56"/>
  <c r="M9" i="56"/>
  <c r="N9" i="56"/>
  <c r="C9" i="69"/>
  <c r="D9" i="69"/>
  <c r="E9" i="69"/>
  <c r="F9" i="69"/>
  <c r="G9" i="69"/>
  <c r="H9" i="69"/>
  <c r="I9" i="69"/>
  <c r="J9" i="69"/>
  <c r="K9" i="69"/>
  <c r="L9" i="69"/>
  <c r="M9" i="69"/>
  <c r="N9" i="69"/>
  <c r="C9" i="57"/>
  <c r="D9" i="57"/>
  <c r="E9" i="57"/>
  <c r="F9" i="57"/>
  <c r="G9" i="57"/>
  <c r="H9" i="57"/>
  <c r="I9" i="57"/>
  <c r="J9" i="57"/>
  <c r="K9" i="57"/>
  <c r="L9" i="57"/>
  <c r="M9" i="57"/>
  <c r="N9" i="57"/>
  <c r="C9" i="58"/>
  <c r="D9" i="58"/>
  <c r="E9" i="58"/>
  <c r="F9" i="58"/>
  <c r="G9" i="58"/>
  <c r="H9" i="58"/>
  <c r="I9" i="58"/>
  <c r="J9" i="58"/>
  <c r="K9" i="58"/>
  <c r="L9" i="58"/>
  <c r="M9" i="58"/>
  <c r="N9" i="58"/>
  <c r="C9" i="70"/>
  <c r="D9" i="70"/>
  <c r="E9" i="70"/>
  <c r="F9" i="70"/>
  <c r="G9" i="70"/>
  <c r="H9" i="70"/>
  <c r="I9" i="70"/>
  <c r="J9" i="70"/>
  <c r="K9" i="70"/>
  <c r="L9" i="70"/>
  <c r="M9" i="70"/>
  <c r="N9" i="70"/>
  <c r="C9" i="59"/>
  <c r="D9" i="59"/>
  <c r="E9" i="59"/>
  <c r="F9" i="59"/>
  <c r="G9" i="59"/>
  <c r="H9" i="59"/>
  <c r="I9" i="59"/>
  <c r="J9" i="59"/>
  <c r="K9" i="59"/>
  <c r="L9" i="59"/>
  <c r="M9" i="59"/>
  <c r="N9" i="59"/>
  <c r="C9" i="60"/>
  <c r="D9" i="60"/>
  <c r="E9" i="60"/>
  <c r="F9" i="60"/>
  <c r="G9" i="60"/>
  <c r="H9" i="60"/>
  <c r="I9" i="60"/>
  <c r="J9" i="60"/>
  <c r="K9" i="60"/>
  <c r="L9" i="60"/>
  <c r="M9" i="60"/>
  <c r="N9" i="60"/>
  <c r="C9" i="62"/>
  <c r="D9" i="62"/>
  <c r="E9" i="62"/>
  <c r="F9" i="62"/>
  <c r="G9" i="62"/>
  <c r="H9" i="62"/>
  <c r="I9" i="62"/>
  <c r="J9" i="62"/>
  <c r="K9" i="62"/>
  <c r="L9" i="62"/>
  <c r="M9" i="62"/>
  <c r="N9" i="62"/>
  <c r="C9" i="63"/>
  <c r="D9" i="63"/>
  <c r="E9" i="63"/>
  <c r="F9" i="63"/>
  <c r="G9" i="63"/>
  <c r="H9" i="63"/>
  <c r="I9" i="63"/>
  <c r="J9" i="63"/>
  <c r="K9" i="63"/>
  <c r="L9" i="63"/>
  <c r="M9" i="63"/>
  <c r="N9" i="63"/>
  <c r="C9" i="64"/>
  <c r="D9" i="64"/>
  <c r="E9" i="64"/>
  <c r="F9" i="64"/>
  <c r="G9" i="64"/>
  <c r="H9" i="64"/>
  <c r="I9" i="64"/>
  <c r="J9" i="64"/>
  <c r="K9" i="64"/>
  <c r="L9" i="64"/>
  <c r="M9" i="64"/>
  <c r="N9" i="64"/>
  <c r="C9" i="65"/>
  <c r="D9" i="65"/>
  <c r="E9" i="65"/>
  <c r="F9" i="65"/>
  <c r="G9" i="65"/>
  <c r="H9" i="65"/>
  <c r="I9" i="65"/>
  <c r="J9" i="65"/>
  <c r="K9" i="65"/>
  <c r="L9" i="65"/>
  <c r="M9" i="65"/>
  <c r="N9" i="65"/>
  <c r="C9" i="75"/>
  <c r="D9" i="75"/>
  <c r="E9" i="75"/>
  <c r="F9" i="75"/>
  <c r="G9" i="75"/>
  <c r="H9" i="75"/>
  <c r="I9" i="75"/>
  <c r="J9" i="75"/>
  <c r="K9" i="75"/>
  <c r="L9" i="75"/>
  <c r="M9" i="75"/>
  <c r="N9" i="75"/>
  <c r="C9" i="66"/>
  <c r="D9" i="66"/>
  <c r="E9" i="66"/>
  <c r="F9" i="66"/>
  <c r="G9" i="66"/>
  <c r="H9" i="66"/>
  <c r="I9" i="66"/>
  <c r="J9" i="66"/>
  <c r="K9" i="66"/>
  <c r="L9" i="66"/>
  <c r="M9" i="66"/>
  <c r="N9" i="66"/>
  <c r="C9" i="76"/>
  <c r="D9" i="76"/>
  <c r="E9" i="76"/>
  <c r="F9" i="76"/>
  <c r="G9" i="76"/>
  <c r="H9" i="76"/>
  <c r="I9" i="76"/>
  <c r="J9" i="76"/>
  <c r="K9" i="76"/>
  <c r="L9" i="76"/>
  <c r="M9" i="76"/>
  <c r="N9" i="76"/>
  <c r="C8" i="67"/>
  <c r="D8" i="67"/>
  <c r="E8" i="67"/>
  <c r="F8" i="67"/>
  <c r="G8" i="67"/>
  <c r="H8" i="67"/>
  <c r="I8" i="67"/>
  <c r="J8" i="67"/>
  <c r="K8" i="67"/>
  <c r="L8" i="67"/>
  <c r="M8" i="67"/>
  <c r="N8" i="67"/>
  <c r="C8" i="35"/>
  <c r="D8" i="35"/>
  <c r="E8" i="35"/>
  <c r="F8" i="35"/>
  <c r="G8" i="35"/>
  <c r="H8" i="35"/>
  <c r="I8" i="35"/>
  <c r="J8" i="35"/>
  <c r="K8" i="35"/>
  <c r="L8" i="35"/>
  <c r="M8" i="35"/>
  <c r="N8" i="35"/>
  <c r="C8" i="68"/>
  <c r="D8" i="68"/>
  <c r="E8" i="68"/>
  <c r="F8" i="68"/>
  <c r="G8" i="68"/>
  <c r="H8" i="68"/>
  <c r="I8" i="68"/>
  <c r="J8" i="68"/>
  <c r="K8" i="68"/>
  <c r="L8" i="68"/>
  <c r="M8" i="68"/>
  <c r="N8" i="68"/>
  <c r="C8" i="36"/>
  <c r="D8" i="36"/>
  <c r="E8" i="36"/>
  <c r="F8" i="36"/>
  <c r="G8" i="36"/>
  <c r="H8" i="36"/>
  <c r="I8" i="36"/>
  <c r="J8" i="36"/>
  <c r="K8" i="36"/>
  <c r="L8" i="36"/>
  <c r="M8" i="36"/>
  <c r="N8" i="36"/>
  <c r="C8" i="37"/>
  <c r="D8" i="37"/>
  <c r="E8" i="37"/>
  <c r="F8" i="37"/>
  <c r="G8" i="37"/>
  <c r="H8" i="37"/>
  <c r="I8" i="37"/>
  <c r="J8" i="37"/>
  <c r="K8" i="37"/>
  <c r="L8" i="37"/>
  <c r="M8" i="37"/>
  <c r="N8" i="37"/>
  <c r="C8" i="38"/>
  <c r="D8" i="38"/>
  <c r="E8" i="38"/>
  <c r="F8" i="38"/>
  <c r="G8" i="38"/>
  <c r="H8" i="38"/>
  <c r="I8" i="38"/>
  <c r="J8" i="38"/>
  <c r="K8" i="38"/>
  <c r="L8" i="38"/>
  <c r="M8" i="38"/>
  <c r="N8" i="38"/>
  <c r="C8" i="39"/>
  <c r="D8" i="39"/>
  <c r="E8" i="39"/>
  <c r="F8" i="39"/>
  <c r="G8" i="39"/>
  <c r="H8" i="39"/>
  <c r="I8" i="39"/>
  <c r="J8" i="39"/>
  <c r="K8" i="39"/>
  <c r="L8" i="39"/>
  <c r="M8" i="39"/>
  <c r="N8" i="39"/>
  <c r="C8" i="40"/>
  <c r="D8" i="40"/>
  <c r="E8" i="40"/>
  <c r="F8" i="40"/>
  <c r="G8" i="40"/>
  <c r="H8" i="40"/>
  <c r="I8" i="40"/>
  <c r="J8" i="40"/>
  <c r="K8" i="40"/>
  <c r="L8" i="40"/>
  <c r="M8" i="40"/>
  <c r="N8" i="40"/>
  <c r="C8" i="41"/>
  <c r="D8" i="41"/>
  <c r="E8" i="41"/>
  <c r="F8" i="41"/>
  <c r="G8" i="41"/>
  <c r="H8" i="41"/>
  <c r="I8" i="41"/>
  <c r="J8" i="41"/>
  <c r="K8" i="41"/>
  <c r="L8" i="41"/>
  <c r="M8" i="41"/>
  <c r="N8" i="41"/>
  <c r="C8" i="43"/>
  <c r="D8" i="43"/>
  <c r="E8" i="43"/>
  <c r="F8" i="43"/>
  <c r="G8" i="43"/>
  <c r="H8" i="43"/>
  <c r="I8" i="43"/>
  <c r="J8" i="43"/>
  <c r="K8" i="43"/>
  <c r="L8" i="43"/>
  <c r="M8" i="43"/>
  <c r="N8" i="43"/>
  <c r="C8" i="44"/>
  <c r="D8" i="44"/>
  <c r="E8" i="44"/>
  <c r="F8" i="44"/>
  <c r="G8" i="44"/>
  <c r="H8" i="44"/>
  <c r="I8" i="44"/>
  <c r="J8" i="44"/>
  <c r="K8" i="44"/>
  <c r="L8" i="44"/>
  <c r="M8" i="44"/>
  <c r="N8" i="44"/>
  <c r="C8" i="45"/>
  <c r="D8" i="45"/>
  <c r="E8" i="45"/>
  <c r="F8" i="45"/>
  <c r="G8" i="45"/>
  <c r="H8" i="45"/>
  <c r="I8" i="45"/>
  <c r="J8" i="45"/>
  <c r="K8" i="45"/>
  <c r="L8" i="45"/>
  <c r="M8" i="45"/>
  <c r="N8" i="45"/>
  <c r="C8" i="77"/>
  <c r="D8" i="77"/>
  <c r="E8" i="77"/>
  <c r="F8" i="77"/>
  <c r="G8" i="77"/>
  <c r="H8" i="77"/>
  <c r="I8" i="77"/>
  <c r="J8" i="77"/>
  <c r="K8" i="77"/>
  <c r="L8" i="77"/>
  <c r="M8" i="77"/>
  <c r="N8" i="77"/>
  <c r="C8" i="46"/>
  <c r="D8" i="46"/>
  <c r="E8" i="46"/>
  <c r="F8" i="46"/>
  <c r="G8" i="46"/>
  <c r="H8" i="46"/>
  <c r="I8" i="46"/>
  <c r="J8" i="46"/>
  <c r="K8" i="46"/>
  <c r="L8" i="46"/>
  <c r="M8" i="46"/>
  <c r="N8" i="46"/>
  <c r="C8" i="47"/>
  <c r="D8" i="47"/>
  <c r="E8" i="47"/>
  <c r="F8" i="47"/>
  <c r="G8" i="47"/>
  <c r="H8" i="47"/>
  <c r="I8" i="47"/>
  <c r="J8" i="47"/>
  <c r="K8" i="47"/>
  <c r="L8" i="47"/>
  <c r="M8" i="47"/>
  <c r="N8" i="47"/>
  <c r="C8" i="48"/>
  <c r="D8" i="48"/>
  <c r="E8" i="48"/>
  <c r="F8" i="48"/>
  <c r="G8" i="48"/>
  <c r="H8" i="48"/>
  <c r="I8" i="48"/>
  <c r="J8" i="48"/>
  <c r="K8" i="48"/>
  <c r="L8" i="48"/>
  <c r="M8" i="48"/>
  <c r="N8" i="48"/>
  <c r="C8" i="50"/>
  <c r="D8" i="50"/>
  <c r="E8" i="50"/>
  <c r="F8" i="50"/>
  <c r="G8" i="50"/>
  <c r="H8" i="50"/>
  <c r="I8" i="50"/>
  <c r="J8" i="50"/>
  <c r="K8" i="50"/>
  <c r="L8" i="50"/>
  <c r="M8" i="50"/>
  <c r="N8" i="50"/>
  <c r="C8" i="51"/>
  <c r="D8" i="51"/>
  <c r="E8" i="51"/>
  <c r="F8" i="51"/>
  <c r="G8" i="51"/>
  <c r="H8" i="51"/>
  <c r="I8" i="51"/>
  <c r="J8" i="51"/>
  <c r="K8" i="51"/>
  <c r="L8" i="51"/>
  <c r="M8" i="51"/>
  <c r="N8" i="51"/>
  <c r="C8" i="52"/>
  <c r="D8" i="52"/>
  <c r="E8" i="52"/>
  <c r="F8" i="52"/>
  <c r="G8" i="52"/>
  <c r="H8" i="52"/>
  <c r="I8" i="52"/>
  <c r="J8" i="52"/>
  <c r="K8" i="52"/>
  <c r="L8" i="52"/>
  <c r="M8" i="52"/>
  <c r="N8" i="52"/>
  <c r="C8" i="53"/>
  <c r="D8" i="53"/>
  <c r="E8" i="53"/>
  <c r="F8" i="53"/>
  <c r="G8" i="53"/>
  <c r="H8" i="53"/>
  <c r="I8" i="53"/>
  <c r="J8" i="53"/>
  <c r="K8" i="53"/>
  <c r="L8" i="53"/>
  <c r="M8" i="53"/>
  <c r="N8" i="53"/>
  <c r="C8" i="54"/>
  <c r="D8" i="54"/>
  <c r="E8" i="54"/>
  <c r="F8" i="54"/>
  <c r="G8" i="54"/>
  <c r="H8" i="54"/>
  <c r="I8" i="54"/>
  <c r="J8" i="54"/>
  <c r="K8" i="54"/>
  <c r="L8" i="54"/>
  <c r="M8" i="54"/>
  <c r="N8" i="54"/>
  <c r="C8" i="56"/>
  <c r="D8" i="56"/>
  <c r="E8" i="56"/>
  <c r="F8" i="56"/>
  <c r="G8" i="56"/>
  <c r="H8" i="56"/>
  <c r="I8" i="56"/>
  <c r="J8" i="56"/>
  <c r="K8" i="56"/>
  <c r="L8" i="56"/>
  <c r="M8" i="56"/>
  <c r="N8" i="56"/>
  <c r="C8" i="69"/>
  <c r="D8" i="69"/>
  <c r="E8" i="69"/>
  <c r="F8" i="69"/>
  <c r="G8" i="69"/>
  <c r="H8" i="69"/>
  <c r="I8" i="69"/>
  <c r="J8" i="69"/>
  <c r="K8" i="69"/>
  <c r="L8" i="69"/>
  <c r="M8" i="69"/>
  <c r="N8" i="69"/>
  <c r="C8" i="57"/>
  <c r="D8" i="57"/>
  <c r="E8" i="57"/>
  <c r="F8" i="57"/>
  <c r="G8" i="57"/>
  <c r="H8" i="57"/>
  <c r="I8" i="57"/>
  <c r="J8" i="57"/>
  <c r="K8" i="57"/>
  <c r="L8" i="57"/>
  <c r="M8" i="57"/>
  <c r="N8" i="57"/>
  <c r="C8" i="58"/>
  <c r="D8" i="58"/>
  <c r="E8" i="58"/>
  <c r="F8" i="58"/>
  <c r="G8" i="58"/>
  <c r="H8" i="58"/>
  <c r="I8" i="58"/>
  <c r="J8" i="58"/>
  <c r="K8" i="58"/>
  <c r="L8" i="58"/>
  <c r="M8" i="58"/>
  <c r="N8" i="58"/>
  <c r="C8" i="70"/>
  <c r="D8" i="70"/>
  <c r="E8" i="70"/>
  <c r="F8" i="70"/>
  <c r="G8" i="70"/>
  <c r="H8" i="70"/>
  <c r="I8" i="70"/>
  <c r="J8" i="70"/>
  <c r="K8" i="70"/>
  <c r="L8" i="70"/>
  <c r="M8" i="70"/>
  <c r="N8" i="70"/>
  <c r="C8" i="59"/>
  <c r="D8" i="59"/>
  <c r="E8" i="59"/>
  <c r="F8" i="59"/>
  <c r="G8" i="59"/>
  <c r="H8" i="59"/>
  <c r="I8" i="59"/>
  <c r="J8" i="59"/>
  <c r="K8" i="59"/>
  <c r="L8" i="59"/>
  <c r="M8" i="59"/>
  <c r="N8" i="59"/>
  <c r="C8" i="60"/>
  <c r="D8" i="60"/>
  <c r="E8" i="60"/>
  <c r="F8" i="60"/>
  <c r="G8" i="60"/>
  <c r="H8" i="60"/>
  <c r="I8" i="60"/>
  <c r="J8" i="60"/>
  <c r="K8" i="60"/>
  <c r="L8" i="60"/>
  <c r="M8" i="60"/>
  <c r="N8" i="60"/>
  <c r="C8" i="62"/>
  <c r="D8" i="62"/>
  <c r="E8" i="62"/>
  <c r="F8" i="62"/>
  <c r="G8" i="62"/>
  <c r="H8" i="62"/>
  <c r="I8" i="62"/>
  <c r="J8" i="62"/>
  <c r="K8" i="62"/>
  <c r="L8" i="62"/>
  <c r="M8" i="62"/>
  <c r="N8" i="62"/>
  <c r="C8" i="63"/>
  <c r="D8" i="63"/>
  <c r="E8" i="63"/>
  <c r="F8" i="63"/>
  <c r="G8" i="63"/>
  <c r="H8" i="63"/>
  <c r="I8" i="63"/>
  <c r="J8" i="63"/>
  <c r="K8" i="63"/>
  <c r="L8" i="63"/>
  <c r="M8" i="63"/>
  <c r="N8" i="63"/>
  <c r="C8" i="64"/>
  <c r="D8" i="64"/>
  <c r="E8" i="64"/>
  <c r="F8" i="64"/>
  <c r="G8" i="64"/>
  <c r="H8" i="64"/>
  <c r="I8" i="64"/>
  <c r="J8" i="64"/>
  <c r="K8" i="64"/>
  <c r="L8" i="64"/>
  <c r="M8" i="64"/>
  <c r="N8" i="64"/>
  <c r="C8" i="65"/>
  <c r="D8" i="65"/>
  <c r="E8" i="65"/>
  <c r="F8" i="65"/>
  <c r="G8" i="65"/>
  <c r="H8" i="65"/>
  <c r="I8" i="65"/>
  <c r="J8" i="65"/>
  <c r="K8" i="65"/>
  <c r="L8" i="65"/>
  <c r="M8" i="65"/>
  <c r="N8" i="65"/>
  <c r="C8" i="75"/>
  <c r="D8" i="75"/>
  <c r="E8" i="75"/>
  <c r="F8" i="75"/>
  <c r="G8" i="75"/>
  <c r="H8" i="75"/>
  <c r="I8" i="75"/>
  <c r="J8" i="75"/>
  <c r="K8" i="75"/>
  <c r="L8" i="75"/>
  <c r="M8" i="75"/>
  <c r="N8" i="75"/>
  <c r="C8" i="66"/>
  <c r="D8" i="66"/>
  <c r="E8" i="66"/>
  <c r="F8" i="66"/>
  <c r="G8" i="66"/>
  <c r="H8" i="66"/>
  <c r="I8" i="66"/>
  <c r="J8" i="66"/>
  <c r="K8" i="66"/>
  <c r="L8" i="66"/>
  <c r="M8" i="66"/>
  <c r="N8" i="66"/>
  <c r="C8" i="76"/>
  <c r="D8" i="76"/>
  <c r="E8" i="76"/>
  <c r="F8" i="76"/>
  <c r="G8" i="76"/>
  <c r="H8" i="76"/>
  <c r="I8" i="76"/>
  <c r="J8" i="76"/>
  <c r="K8" i="76"/>
  <c r="L8" i="76"/>
  <c r="M8" i="76"/>
  <c r="N8" i="76"/>
  <c r="B9" i="67"/>
  <c r="B9" i="35"/>
  <c r="B9" i="68"/>
  <c r="B9" i="36"/>
  <c r="B9" i="37"/>
  <c r="B9" i="38"/>
  <c r="B9" i="39"/>
  <c r="B9" i="40"/>
  <c r="B9" i="41"/>
  <c r="B9" i="43"/>
  <c r="B9" i="44"/>
  <c r="B9" i="45"/>
  <c r="B9" i="77"/>
  <c r="B9" i="46"/>
  <c r="B9" i="47"/>
  <c r="B9" i="48"/>
  <c r="B9" i="50"/>
  <c r="B9" i="51"/>
  <c r="B9" i="52"/>
  <c r="B9" i="53"/>
  <c r="B9" i="54"/>
  <c r="B9" i="56"/>
  <c r="B9" i="69"/>
  <c r="B9" i="57"/>
  <c r="B9" i="58"/>
  <c r="B9" i="70"/>
  <c r="B9" i="59"/>
  <c r="B9" i="60"/>
  <c r="B9" i="62"/>
  <c r="B9" i="63"/>
  <c r="B9" i="64"/>
  <c r="B9" i="65"/>
  <c r="B9" i="75"/>
  <c r="B9" i="66"/>
  <c r="B9" i="76"/>
  <c r="B8" i="67"/>
  <c r="B8" i="35"/>
  <c r="B8" i="68"/>
  <c r="B8" i="36"/>
  <c r="B8" i="37"/>
  <c r="B8" i="38"/>
  <c r="B8" i="39"/>
  <c r="B8" i="40"/>
  <c r="B8" i="41"/>
  <c r="B8" i="43"/>
  <c r="B8" i="44"/>
  <c r="B8" i="45"/>
  <c r="B8" i="77"/>
  <c r="B8" i="46"/>
  <c r="B8" i="47"/>
  <c r="B8" i="48"/>
  <c r="B8" i="50"/>
  <c r="B8" i="51"/>
  <c r="B8" i="52"/>
  <c r="B8" i="53"/>
  <c r="B8" i="54"/>
  <c r="B8" i="56"/>
  <c r="B8" i="69"/>
  <c r="B8" i="57"/>
  <c r="B8" i="58"/>
  <c r="B8" i="70"/>
  <c r="B8" i="59"/>
  <c r="B8" i="60"/>
  <c r="B8" i="62"/>
  <c r="B8" i="63"/>
  <c r="B8" i="64"/>
  <c r="B8" i="65"/>
  <c r="B8" i="75"/>
  <c r="B8" i="66"/>
  <c r="B8" i="76"/>
  <c r="A2" i="76" l="1"/>
  <c r="A2" i="67"/>
  <c r="A2" i="35"/>
  <c r="A2" i="68"/>
  <c r="A2" i="36"/>
  <c r="A2" i="37"/>
  <c r="A2" i="38"/>
  <c r="A2" i="39"/>
  <c r="A2" i="40"/>
  <c r="A2" i="41"/>
  <c r="A2" i="43"/>
  <c r="A2" i="44"/>
  <c r="A2" i="45"/>
  <c r="A2" i="77"/>
  <c r="A2" i="46"/>
  <c r="A2" i="47"/>
  <c r="A2" i="48"/>
  <c r="A2" i="50"/>
  <c r="A2" i="51"/>
  <c r="A2" i="52"/>
  <c r="A2" i="53"/>
  <c r="A2" i="54"/>
  <c r="A2" i="56"/>
  <c r="A2" i="69"/>
  <c r="A2" i="57"/>
  <c r="A2" i="58"/>
  <c r="A2" i="70"/>
  <c r="A2" i="59"/>
  <c r="A2" i="60"/>
  <c r="A2" i="62"/>
  <c r="A2" i="63"/>
  <c r="A2" i="64"/>
  <c r="A2" i="65"/>
  <c r="A2" i="75"/>
  <c r="A2" i="66"/>
  <c r="A4" i="2"/>
  <c r="K6" i="35"/>
  <c r="L11" i="35" s="1"/>
  <c r="K6" i="68"/>
  <c r="N11" i="68" s="1"/>
  <c r="K6" i="36"/>
  <c r="L11" i="36" s="1"/>
  <c r="K6" i="37"/>
  <c r="K11" i="37" s="1"/>
  <c r="K6" i="38"/>
  <c r="L11" i="38" s="1"/>
  <c r="K6" i="39"/>
  <c r="M11" i="39" s="1"/>
  <c r="K6" i="40"/>
  <c r="N11" i="40" s="1"/>
  <c r="K6" i="41"/>
  <c r="K11" i="41" s="1"/>
  <c r="K6" i="43"/>
  <c r="M10" i="43" s="1"/>
  <c r="K6" i="44"/>
  <c r="J11" i="44" s="1"/>
  <c r="K6" i="45"/>
  <c r="M11" i="45" s="1"/>
  <c r="K6" i="77"/>
  <c r="C10" i="77" s="1"/>
  <c r="K6" i="46"/>
  <c r="G11" i="46" s="1"/>
  <c r="K6" i="47"/>
  <c r="M11" i="47" s="1"/>
  <c r="K6" i="48"/>
  <c r="M11" i="48" s="1"/>
  <c r="K6" i="50"/>
  <c r="L11" i="50" s="1"/>
  <c r="K6" i="51"/>
  <c r="J11" i="51" s="1"/>
  <c r="K6" i="52"/>
  <c r="M11" i="52" s="1"/>
  <c r="K6" i="53"/>
  <c r="L11" i="53" s="1"/>
  <c r="K6" i="54"/>
  <c r="K11" i="54" s="1"/>
  <c r="K6" i="56"/>
  <c r="K6" i="69"/>
  <c r="M11" i="69" s="1"/>
  <c r="K6" i="57"/>
  <c r="M11" i="57" s="1"/>
  <c r="K6" i="58"/>
  <c r="L11" i="58" s="1"/>
  <c r="K6" i="70"/>
  <c r="J10" i="70" s="1"/>
  <c r="K6" i="59"/>
  <c r="K11" i="59" s="1"/>
  <c r="K6" i="60"/>
  <c r="N11" i="60" s="1"/>
  <c r="K6" i="62"/>
  <c r="N11" i="62" s="1"/>
  <c r="K6" i="63"/>
  <c r="J11" i="63" s="1"/>
  <c r="K6" i="64"/>
  <c r="K11" i="64" s="1"/>
  <c r="K6" i="65"/>
  <c r="I11" i="65" s="1"/>
  <c r="K6" i="75"/>
  <c r="E10" i="75" s="1"/>
  <c r="K6" i="66"/>
  <c r="N11" i="66" s="1"/>
  <c r="K6" i="67"/>
  <c r="F11" i="67" s="1"/>
  <c r="K6" i="76"/>
  <c r="C10" i="76" s="1"/>
  <c r="B10" i="77" l="1"/>
  <c r="E10" i="77"/>
  <c r="E11" i="40"/>
  <c r="G10" i="36"/>
  <c r="K11" i="57"/>
  <c r="E11" i="36"/>
  <c r="D10" i="40"/>
  <c r="M11" i="53"/>
  <c r="I11" i="36"/>
  <c r="G11" i="40"/>
  <c r="K11" i="36"/>
  <c r="H10" i="36"/>
  <c r="I10" i="40"/>
  <c r="K10" i="36"/>
  <c r="L10" i="40"/>
  <c r="K11" i="40"/>
  <c r="B10" i="36"/>
  <c r="C11" i="36"/>
  <c r="B10" i="40"/>
  <c r="M10" i="40"/>
  <c r="K11" i="65"/>
  <c r="C10" i="36"/>
  <c r="N10" i="36"/>
  <c r="J11" i="36"/>
  <c r="F10" i="40"/>
  <c r="D11" i="40"/>
  <c r="L11" i="40"/>
  <c r="H11" i="48"/>
  <c r="F10" i="36"/>
  <c r="L10" i="36"/>
  <c r="F11" i="36"/>
  <c r="N11" i="36"/>
  <c r="H10" i="40"/>
  <c r="N10" i="40"/>
  <c r="I11" i="40"/>
  <c r="B11" i="60"/>
  <c r="I10" i="45"/>
  <c r="D10" i="36"/>
  <c r="J10" i="36"/>
  <c r="B11" i="36"/>
  <c r="G11" i="36"/>
  <c r="M11" i="36"/>
  <c r="E10" i="40"/>
  <c r="J10" i="40"/>
  <c r="C11" i="40"/>
  <c r="H11" i="40"/>
  <c r="M11" i="40"/>
  <c r="B10" i="53"/>
  <c r="B11" i="45"/>
  <c r="E11" i="60"/>
  <c r="E10" i="36"/>
  <c r="I10" i="36"/>
  <c r="M10" i="36"/>
  <c r="D11" i="36"/>
  <c r="H11" i="36"/>
  <c r="C10" i="40"/>
  <c r="G10" i="40"/>
  <c r="K10" i="40"/>
  <c r="B11" i="40"/>
  <c r="F11" i="40"/>
  <c r="J11" i="40"/>
  <c r="C11" i="57"/>
  <c r="C10" i="48"/>
  <c r="D11" i="45"/>
  <c r="I10" i="65"/>
  <c r="G11" i="65"/>
  <c r="B10" i="57"/>
  <c r="H11" i="53"/>
  <c r="D10" i="45"/>
  <c r="H11" i="45"/>
  <c r="I10" i="60"/>
  <c r="F10" i="57"/>
  <c r="J10" i="53"/>
  <c r="M10" i="48"/>
  <c r="K10" i="45"/>
  <c r="J11" i="45"/>
  <c r="L10" i="65"/>
  <c r="K10" i="65"/>
  <c r="B10" i="60"/>
  <c r="M11" i="60"/>
  <c r="E11" i="57"/>
  <c r="L10" i="53"/>
  <c r="L10" i="48"/>
  <c r="G10" i="45"/>
  <c r="C11" i="45"/>
  <c r="L11" i="45"/>
  <c r="D10" i="65"/>
  <c r="D11" i="65"/>
  <c r="E10" i="60"/>
  <c r="F11" i="60"/>
  <c r="K10" i="57"/>
  <c r="N11" i="57"/>
  <c r="D11" i="53"/>
  <c r="H10" i="48"/>
  <c r="J11" i="48"/>
  <c r="E10" i="65"/>
  <c r="C11" i="65"/>
  <c r="M11" i="65"/>
  <c r="J10" i="60"/>
  <c r="L11" i="60"/>
  <c r="H10" i="57"/>
  <c r="F11" i="57"/>
  <c r="F10" i="53"/>
  <c r="E11" i="53"/>
  <c r="E10" i="48"/>
  <c r="F11" i="48"/>
  <c r="E10" i="45"/>
  <c r="L10" i="45"/>
  <c r="G11" i="45"/>
  <c r="N11" i="45"/>
  <c r="K10" i="75"/>
  <c r="G10" i="65"/>
  <c r="B11" i="65"/>
  <c r="H11" i="65"/>
  <c r="C10" i="60"/>
  <c r="M10" i="60"/>
  <c r="J11" i="60"/>
  <c r="C10" i="57"/>
  <c r="L10" i="57"/>
  <c r="J11" i="57"/>
  <c r="E10" i="53"/>
  <c r="M10" i="53"/>
  <c r="K11" i="53"/>
  <c r="G10" i="48"/>
  <c r="C11" i="48"/>
  <c r="N11" i="48"/>
  <c r="N10" i="76"/>
  <c r="F10" i="37"/>
  <c r="M10" i="58"/>
  <c r="K10" i="50"/>
  <c r="B11" i="37"/>
  <c r="B10" i="58"/>
  <c r="B10" i="75"/>
  <c r="B11" i="62"/>
  <c r="C10" i="54"/>
  <c r="F10" i="50"/>
  <c r="L11" i="41"/>
  <c r="G10" i="76"/>
  <c r="I11" i="37"/>
  <c r="M10" i="62"/>
  <c r="B10" i="54"/>
  <c r="C11" i="41"/>
  <c r="H11" i="76"/>
  <c r="G11" i="68"/>
  <c r="M10" i="52"/>
  <c r="C11" i="44"/>
  <c r="N11" i="39"/>
  <c r="L11" i="64"/>
  <c r="D10" i="67"/>
  <c r="N11" i="76"/>
  <c r="H11" i="69"/>
  <c r="I10" i="59"/>
  <c r="N10" i="37"/>
  <c r="G11" i="70"/>
  <c r="C11" i="54"/>
  <c r="M11" i="50"/>
  <c r="J10" i="41"/>
  <c r="D11" i="75"/>
  <c r="D11" i="77"/>
  <c r="G10" i="37"/>
  <c r="J11" i="37"/>
  <c r="C11" i="58"/>
  <c r="B11" i="54"/>
  <c r="H11" i="50"/>
  <c r="B10" i="41"/>
  <c r="L11" i="75"/>
  <c r="E11" i="77"/>
  <c r="N11" i="35"/>
  <c r="B10" i="37"/>
  <c r="E11" i="37"/>
  <c r="G10" i="62"/>
  <c r="G11" i="62"/>
  <c r="F10" i="58"/>
  <c r="G10" i="54"/>
  <c r="I11" i="54"/>
  <c r="M10" i="50"/>
  <c r="C10" i="37"/>
  <c r="K10" i="37"/>
  <c r="F11" i="37"/>
  <c r="N11" i="37"/>
  <c r="C10" i="65"/>
  <c r="H10" i="65"/>
  <c r="M10" i="65"/>
  <c r="F11" i="65"/>
  <c r="L11" i="65"/>
  <c r="H10" i="62"/>
  <c r="J11" i="62"/>
  <c r="G10" i="60"/>
  <c r="N10" i="60"/>
  <c r="H11" i="60"/>
  <c r="H10" i="58"/>
  <c r="I11" i="58"/>
  <c r="G10" i="57"/>
  <c r="N10" i="57"/>
  <c r="I11" i="57"/>
  <c r="J10" i="54"/>
  <c r="J11" i="54"/>
  <c r="H10" i="53"/>
  <c r="C11" i="53"/>
  <c r="I11" i="53"/>
  <c r="E10" i="50"/>
  <c r="E11" i="50"/>
  <c r="K10" i="48"/>
  <c r="D11" i="48"/>
  <c r="K11" i="48"/>
  <c r="I10" i="41"/>
  <c r="I11" i="41"/>
  <c r="E11" i="75"/>
  <c r="C10" i="75"/>
  <c r="D11" i="76"/>
  <c r="J11" i="77"/>
  <c r="J10" i="77"/>
  <c r="L10" i="46"/>
  <c r="J10" i="37"/>
  <c r="M11" i="37"/>
  <c r="H11" i="58"/>
  <c r="N11" i="50"/>
  <c r="D10" i="41"/>
  <c r="D11" i="41"/>
  <c r="J11" i="75"/>
  <c r="I10" i="75"/>
  <c r="M11" i="77"/>
  <c r="K10" i="77"/>
  <c r="K10" i="35"/>
  <c r="E10" i="37"/>
  <c r="I10" i="37"/>
  <c r="M10" i="37"/>
  <c r="D11" i="37"/>
  <c r="H11" i="37"/>
  <c r="L11" i="37"/>
  <c r="J11" i="38"/>
  <c r="D10" i="62"/>
  <c r="L10" i="62"/>
  <c r="F11" i="62"/>
  <c r="L11" i="62"/>
  <c r="E10" i="58"/>
  <c r="L10" i="58"/>
  <c r="E11" i="58"/>
  <c r="M11" i="58"/>
  <c r="F10" i="54"/>
  <c r="L10" i="54"/>
  <c r="G11" i="54"/>
  <c r="N11" i="54"/>
  <c r="B10" i="50"/>
  <c r="J10" i="50"/>
  <c r="D11" i="50"/>
  <c r="J11" i="50"/>
  <c r="F10" i="41"/>
  <c r="N10" i="41"/>
  <c r="H11" i="41"/>
  <c r="N11" i="75"/>
  <c r="F11" i="75"/>
  <c r="M10" i="75"/>
  <c r="F10" i="75"/>
  <c r="N11" i="77"/>
  <c r="H11" i="77"/>
  <c r="M10" i="77"/>
  <c r="F10" i="77"/>
  <c r="D10" i="37"/>
  <c r="H10" i="37"/>
  <c r="L10" i="37"/>
  <c r="C11" i="37"/>
  <c r="G11" i="37"/>
  <c r="F11" i="38"/>
  <c r="C10" i="62"/>
  <c r="I10" i="62"/>
  <c r="D11" i="62"/>
  <c r="K11" i="62"/>
  <c r="D10" i="58"/>
  <c r="J10" i="58"/>
  <c r="D11" i="58"/>
  <c r="K11" i="58"/>
  <c r="D10" i="54"/>
  <c r="K10" i="54"/>
  <c r="E11" i="54"/>
  <c r="M11" i="54"/>
  <c r="G10" i="50"/>
  <c r="B11" i="50"/>
  <c r="I11" i="50"/>
  <c r="E10" i="41"/>
  <c r="L10" i="41"/>
  <c r="G11" i="41"/>
  <c r="M11" i="41"/>
  <c r="I11" i="75"/>
  <c r="N10" i="75"/>
  <c r="G10" i="75"/>
  <c r="I11" i="77"/>
  <c r="B11" i="77"/>
  <c r="G10" i="77"/>
  <c r="D10" i="68"/>
  <c r="K10" i="39"/>
  <c r="B10" i="65"/>
  <c r="F10" i="65"/>
  <c r="J10" i="65"/>
  <c r="N10" i="65"/>
  <c r="E11" i="65"/>
  <c r="D10" i="64"/>
  <c r="E10" i="62"/>
  <c r="K10" i="62"/>
  <c r="C11" i="62"/>
  <c r="H11" i="62"/>
  <c r="F10" i="60"/>
  <c r="K10" i="60"/>
  <c r="D11" i="60"/>
  <c r="I11" i="60"/>
  <c r="I10" i="58"/>
  <c r="N10" i="58"/>
  <c r="G11" i="58"/>
  <c r="D10" i="57"/>
  <c r="J10" i="57"/>
  <c r="B11" i="57"/>
  <c r="G11" i="57"/>
  <c r="H10" i="54"/>
  <c r="N10" i="54"/>
  <c r="F11" i="54"/>
  <c r="D10" i="53"/>
  <c r="I10" i="53"/>
  <c r="N10" i="53"/>
  <c r="G11" i="53"/>
  <c r="C10" i="50"/>
  <c r="I10" i="50"/>
  <c r="N10" i="50"/>
  <c r="F11" i="50"/>
  <c r="D10" i="48"/>
  <c r="I10" i="48"/>
  <c r="B11" i="48"/>
  <c r="G11" i="48"/>
  <c r="L11" i="48"/>
  <c r="C10" i="45"/>
  <c r="H10" i="45"/>
  <c r="M10" i="45"/>
  <c r="F11" i="45"/>
  <c r="K11" i="45"/>
  <c r="H10" i="41"/>
  <c r="M10" i="41"/>
  <c r="E11" i="41"/>
  <c r="M11" i="75"/>
  <c r="H11" i="75"/>
  <c r="B11" i="75"/>
  <c r="J10" i="75"/>
  <c r="I11" i="76"/>
  <c r="I10" i="76"/>
  <c r="L11" i="77"/>
  <c r="F11" i="77"/>
  <c r="N10" i="77"/>
  <c r="I10" i="77"/>
  <c r="E10" i="47"/>
  <c r="G11" i="56"/>
  <c r="D10" i="56"/>
  <c r="M10" i="66"/>
  <c r="N10" i="63"/>
  <c r="L11" i="76"/>
  <c r="B11" i="76"/>
  <c r="D10" i="75"/>
  <c r="H10" i="75"/>
  <c r="L10" i="75"/>
  <c r="C11" i="75"/>
  <c r="G11" i="75"/>
  <c r="K11" i="75"/>
  <c r="M11" i="62"/>
  <c r="I11" i="62"/>
  <c r="E11" i="62"/>
  <c r="N10" i="62"/>
  <c r="J10" i="62"/>
  <c r="F10" i="62"/>
  <c r="B10" i="62"/>
  <c r="N11" i="58"/>
  <c r="J11" i="58"/>
  <c r="F11" i="58"/>
  <c r="B11" i="58"/>
  <c r="K10" i="58"/>
  <c r="G10" i="58"/>
  <c r="C10" i="58"/>
  <c r="L11" i="54"/>
  <c r="H11" i="54"/>
  <c r="D11" i="54"/>
  <c r="M10" i="54"/>
  <c r="I10" i="54"/>
  <c r="E10" i="54"/>
  <c r="K11" i="50"/>
  <c r="G11" i="50"/>
  <c r="C11" i="50"/>
  <c r="L10" i="50"/>
  <c r="H10" i="50"/>
  <c r="D10" i="50"/>
  <c r="D10" i="77"/>
  <c r="H10" i="77"/>
  <c r="L10" i="77"/>
  <c r="C11" i="77"/>
  <c r="G11" i="77"/>
  <c r="K11" i="77"/>
  <c r="N11" i="41"/>
  <c r="J11" i="41"/>
  <c r="F11" i="41"/>
  <c r="B11" i="41"/>
  <c r="K10" i="41"/>
  <c r="G10" i="41"/>
  <c r="C10" i="41"/>
  <c r="G10" i="35"/>
  <c r="L11" i="66"/>
  <c r="B11" i="70"/>
  <c r="D10" i="76"/>
  <c r="B10" i="76"/>
  <c r="K10" i="76"/>
  <c r="F11" i="76"/>
  <c r="M11" i="76"/>
  <c r="N11" i="65"/>
  <c r="J11" i="65"/>
  <c r="K11" i="60"/>
  <c r="G11" i="60"/>
  <c r="C11" i="60"/>
  <c r="L10" i="60"/>
  <c r="H10" i="60"/>
  <c r="D10" i="60"/>
  <c r="L11" i="57"/>
  <c r="H11" i="57"/>
  <c r="D11" i="57"/>
  <c r="M10" i="57"/>
  <c r="I10" i="57"/>
  <c r="E10" i="57"/>
  <c r="N11" i="53"/>
  <c r="J11" i="53"/>
  <c r="F11" i="53"/>
  <c r="B11" i="53"/>
  <c r="K10" i="53"/>
  <c r="G10" i="53"/>
  <c r="C10" i="53"/>
  <c r="B10" i="48"/>
  <c r="F10" i="48"/>
  <c r="J10" i="48"/>
  <c r="N10" i="48"/>
  <c r="E11" i="48"/>
  <c r="I11" i="48"/>
  <c r="B10" i="45"/>
  <c r="F10" i="45"/>
  <c r="J10" i="45"/>
  <c r="N10" i="45"/>
  <c r="E11" i="45"/>
  <c r="I11" i="45"/>
  <c r="M11" i="67"/>
  <c r="H10" i="68"/>
  <c r="I10" i="64"/>
  <c r="N10" i="59"/>
  <c r="H11" i="52"/>
  <c r="M10" i="47"/>
  <c r="L10" i="67"/>
  <c r="I11" i="67"/>
  <c r="J11" i="35"/>
  <c r="L10" i="68"/>
  <c r="C10" i="38"/>
  <c r="C10" i="39"/>
  <c r="F11" i="39"/>
  <c r="N10" i="64"/>
  <c r="F11" i="63"/>
  <c r="G11" i="59"/>
  <c r="E10" i="69"/>
  <c r="L10" i="56"/>
  <c r="H10" i="51"/>
  <c r="H11" i="47"/>
  <c r="H11" i="43"/>
  <c r="J11" i="76"/>
  <c r="E11" i="76"/>
  <c r="M10" i="76"/>
  <c r="F10" i="76"/>
  <c r="K11" i="68"/>
  <c r="B11" i="39"/>
  <c r="K11" i="44"/>
  <c r="H10" i="67"/>
  <c r="E11" i="67"/>
  <c r="C11" i="68"/>
  <c r="G10" i="38"/>
  <c r="G10" i="39"/>
  <c r="J11" i="39"/>
  <c r="I10" i="66"/>
  <c r="G11" i="64"/>
  <c r="D10" i="59"/>
  <c r="L11" i="59"/>
  <c r="M10" i="69"/>
  <c r="E10" i="52"/>
  <c r="C11" i="51"/>
  <c r="D10" i="46"/>
  <c r="H10" i="44"/>
  <c r="B10" i="67"/>
  <c r="C10" i="67"/>
  <c r="H11" i="67"/>
  <c r="E10" i="68"/>
  <c r="D11" i="68"/>
  <c r="H10" i="39"/>
  <c r="C11" i="39"/>
  <c r="K11" i="39"/>
  <c r="E10" i="64"/>
  <c r="C11" i="64"/>
  <c r="C11" i="59"/>
  <c r="F10" i="69"/>
  <c r="F10" i="52"/>
  <c r="N10" i="52"/>
  <c r="I11" i="52"/>
  <c r="F10" i="47"/>
  <c r="N10" i="47"/>
  <c r="I11" i="47"/>
  <c r="C10" i="44"/>
  <c r="F11" i="44"/>
  <c r="N10" i="67"/>
  <c r="J10" i="67"/>
  <c r="F10" i="67"/>
  <c r="B11" i="67"/>
  <c r="K11" i="67"/>
  <c r="G11" i="67"/>
  <c r="C11" i="67"/>
  <c r="B11" i="35"/>
  <c r="B10" i="68"/>
  <c r="F10" i="68"/>
  <c r="J10" i="68"/>
  <c r="N10" i="68"/>
  <c r="E11" i="68"/>
  <c r="I11" i="68"/>
  <c r="M11" i="68"/>
  <c r="K10" i="38"/>
  <c r="N11" i="38"/>
  <c r="E10" i="39"/>
  <c r="I10" i="39"/>
  <c r="M10" i="39"/>
  <c r="D11" i="39"/>
  <c r="H11" i="39"/>
  <c r="L11" i="39"/>
  <c r="D11" i="66"/>
  <c r="F10" i="64"/>
  <c r="L10" i="64"/>
  <c r="D11" i="64"/>
  <c r="I11" i="64"/>
  <c r="C10" i="63"/>
  <c r="K11" i="63"/>
  <c r="F10" i="59"/>
  <c r="L10" i="59"/>
  <c r="D11" i="59"/>
  <c r="I11" i="59"/>
  <c r="D10" i="70"/>
  <c r="M11" i="70"/>
  <c r="I10" i="69"/>
  <c r="D11" i="69"/>
  <c r="L11" i="69"/>
  <c r="I10" i="52"/>
  <c r="D11" i="52"/>
  <c r="L11" i="52"/>
  <c r="K11" i="51"/>
  <c r="I10" i="47"/>
  <c r="D11" i="47"/>
  <c r="L11" i="47"/>
  <c r="D10" i="44"/>
  <c r="L10" i="44"/>
  <c r="G11" i="44"/>
  <c r="E10" i="43"/>
  <c r="J10" i="76"/>
  <c r="E10" i="76"/>
  <c r="K10" i="67"/>
  <c r="G10" i="67"/>
  <c r="L11" i="67"/>
  <c r="D11" i="67"/>
  <c r="I10" i="68"/>
  <c r="M10" i="68"/>
  <c r="H11" i="68"/>
  <c r="L11" i="68"/>
  <c r="D10" i="39"/>
  <c r="L10" i="39"/>
  <c r="G11" i="39"/>
  <c r="J10" i="64"/>
  <c r="H11" i="64"/>
  <c r="M11" i="64"/>
  <c r="E10" i="59"/>
  <c r="J10" i="59"/>
  <c r="H11" i="59"/>
  <c r="M11" i="59"/>
  <c r="N10" i="69"/>
  <c r="I11" i="69"/>
  <c r="K10" i="44"/>
  <c r="N11" i="44"/>
  <c r="M10" i="67"/>
  <c r="I10" i="67"/>
  <c r="E10" i="67"/>
  <c r="N11" i="67"/>
  <c r="J11" i="67"/>
  <c r="C10" i="35"/>
  <c r="F11" i="35"/>
  <c r="C10" i="68"/>
  <c r="G10" i="68"/>
  <c r="K10" i="68"/>
  <c r="B11" i="68"/>
  <c r="F11" i="68"/>
  <c r="J11" i="68"/>
  <c r="B11" i="38"/>
  <c r="B10" i="39"/>
  <c r="F10" i="39"/>
  <c r="J10" i="39"/>
  <c r="N10" i="39"/>
  <c r="E11" i="39"/>
  <c r="I11" i="39"/>
  <c r="E10" i="66"/>
  <c r="H11" i="66"/>
  <c r="B10" i="64"/>
  <c r="H10" i="64"/>
  <c r="M10" i="64"/>
  <c r="E11" i="64"/>
  <c r="H10" i="63"/>
  <c r="B10" i="59"/>
  <c r="H10" i="59"/>
  <c r="M10" i="59"/>
  <c r="E11" i="59"/>
  <c r="B10" i="69"/>
  <c r="J10" i="69"/>
  <c r="E11" i="69"/>
  <c r="B10" i="52"/>
  <c r="J10" i="52"/>
  <c r="E11" i="52"/>
  <c r="B10" i="47"/>
  <c r="J10" i="47"/>
  <c r="E11" i="47"/>
  <c r="G10" i="44"/>
  <c r="B11" i="44"/>
  <c r="L11" i="70"/>
  <c r="H11" i="70"/>
  <c r="D11" i="70"/>
  <c r="M10" i="70"/>
  <c r="I10" i="70"/>
  <c r="E10" i="70"/>
  <c r="M11" i="56"/>
  <c r="I11" i="56"/>
  <c r="E11" i="56"/>
  <c r="N10" i="56"/>
  <c r="J10" i="56"/>
  <c r="F10" i="56"/>
  <c r="B10" i="56"/>
  <c r="L11" i="56"/>
  <c r="H11" i="56"/>
  <c r="D11" i="56"/>
  <c r="M10" i="56"/>
  <c r="I10" i="56"/>
  <c r="E10" i="56"/>
  <c r="M11" i="46"/>
  <c r="I11" i="46"/>
  <c r="E11" i="46"/>
  <c r="N10" i="46"/>
  <c r="J10" i="46"/>
  <c r="F10" i="46"/>
  <c r="B10" i="46"/>
  <c r="L11" i="46"/>
  <c r="H11" i="46"/>
  <c r="D11" i="46"/>
  <c r="M10" i="46"/>
  <c r="I10" i="46"/>
  <c r="E10" i="46"/>
  <c r="K11" i="43"/>
  <c r="G11" i="43"/>
  <c r="C11" i="43"/>
  <c r="L10" i="43"/>
  <c r="H10" i="43"/>
  <c r="D10" i="43"/>
  <c r="N11" i="43"/>
  <c r="J11" i="43"/>
  <c r="F11" i="43"/>
  <c r="B11" i="43"/>
  <c r="K10" i="43"/>
  <c r="G10" i="43"/>
  <c r="C10" i="43"/>
  <c r="D10" i="35"/>
  <c r="L10" i="35"/>
  <c r="G11" i="35"/>
  <c r="K11" i="35"/>
  <c r="D10" i="38"/>
  <c r="C11" i="38"/>
  <c r="J10" i="66"/>
  <c r="E11" i="66"/>
  <c r="J10" i="63"/>
  <c r="G11" i="63"/>
  <c r="F10" i="70"/>
  <c r="C11" i="70"/>
  <c r="N11" i="70"/>
  <c r="B11" i="56"/>
  <c r="K10" i="51"/>
  <c r="G10" i="46"/>
  <c r="F10" i="43"/>
  <c r="I11" i="43"/>
  <c r="E10" i="35"/>
  <c r="M10" i="35"/>
  <c r="H11" i="35"/>
  <c r="I10" i="38"/>
  <c r="D11" i="38"/>
  <c r="H11" i="38"/>
  <c r="B10" i="35"/>
  <c r="F10" i="35"/>
  <c r="J10" i="35"/>
  <c r="N10" i="35"/>
  <c r="E11" i="35"/>
  <c r="I11" i="35"/>
  <c r="M11" i="35"/>
  <c r="B10" i="38"/>
  <c r="F10" i="38"/>
  <c r="J10" i="38"/>
  <c r="N10" i="38"/>
  <c r="E11" i="38"/>
  <c r="I11" i="38"/>
  <c r="M11" i="38"/>
  <c r="D10" i="66"/>
  <c r="H10" i="66"/>
  <c r="L10" i="66"/>
  <c r="C11" i="66"/>
  <c r="G11" i="66"/>
  <c r="K11" i="66"/>
  <c r="B10" i="63"/>
  <c r="G10" i="63"/>
  <c r="L10" i="63"/>
  <c r="E11" i="63"/>
  <c r="C10" i="70"/>
  <c r="H10" i="70"/>
  <c r="N10" i="70"/>
  <c r="F11" i="70"/>
  <c r="K11" i="70"/>
  <c r="C10" i="56"/>
  <c r="K10" i="56"/>
  <c r="F11" i="56"/>
  <c r="N11" i="56"/>
  <c r="G10" i="51"/>
  <c r="B11" i="51"/>
  <c r="C10" i="46"/>
  <c r="K10" i="46"/>
  <c r="F11" i="46"/>
  <c r="N11" i="46"/>
  <c r="B10" i="43"/>
  <c r="J10" i="43"/>
  <c r="E11" i="43"/>
  <c r="M11" i="43"/>
  <c r="N11" i="64"/>
  <c r="J11" i="64"/>
  <c r="F11" i="64"/>
  <c r="B11" i="64"/>
  <c r="K10" i="64"/>
  <c r="G10" i="64"/>
  <c r="C10" i="64"/>
  <c r="N11" i="59"/>
  <c r="J11" i="59"/>
  <c r="F11" i="59"/>
  <c r="B11" i="59"/>
  <c r="K10" i="59"/>
  <c r="G10" i="59"/>
  <c r="C10" i="59"/>
  <c r="K11" i="69"/>
  <c r="G11" i="69"/>
  <c r="C11" i="69"/>
  <c r="L10" i="69"/>
  <c r="H10" i="69"/>
  <c r="D10" i="69"/>
  <c r="N11" i="69"/>
  <c r="J11" i="69"/>
  <c r="F11" i="69"/>
  <c r="B11" i="69"/>
  <c r="K10" i="69"/>
  <c r="G10" i="69"/>
  <c r="C10" i="69"/>
  <c r="K11" i="52"/>
  <c r="G11" i="52"/>
  <c r="C11" i="52"/>
  <c r="L10" i="52"/>
  <c r="H10" i="52"/>
  <c r="D10" i="52"/>
  <c r="N11" i="52"/>
  <c r="J11" i="52"/>
  <c r="F11" i="52"/>
  <c r="B11" i="52"/>
  <c r="K10" i="52"/>
  <c r="G10" i="52"/>
  <c r="C10" i="52"/>
  <c r="K11" i="47"/>
  <c r="G11" i="47"/>
  <c r="C11" i="47"/>
  <c r="L10" i="47"/>
  <c r="H10" i="47"/>
  <c r="D10" i="47"/>
  <c r="N11" i="47"/>
  <c r="J11" i="47"/>
  <c r="F11" i="47"/>
  <c r="B11" i="47"/>
  <c r="K10" i="47"/>
  <c r="G10" i="47"/>
  <c r="C10" i="47"/>
  <c r="M11" i="44"/>
  <c r="I11" i="44"/>
  <c r="E11" i="44"/>
  <c r="N10" i="44"/>
  <c r="J10" i="44"/>
  <c r="F10" i="44"/>
  <c r="B10" i="44"/>
  <c r="L11" i="44"/>
  <c r="H11" i="44"/>
  <c r="D11" i="44"/>
  <c r="M10" i="44"/>
  <c r="I10" i="44"/>
  <c r="E10" i="44"/>
  <c r="L11" i="63"/>
  <c r="H11" i="63"/>
  <c r="D11" i="63"/>
  <c r="M10" i="63"/>
  <c r="I10" i="63"/>
  <c r="E10" i="63"/>
  <c r="M11" i="51"/>
  <c r="I11" i="51"/>
  <c r="E11" i="51"/>
  <c r="N10" i="51"/>
  <c r="J10" i="51"/>
  <c r="F10" i="51"/>
  <c r="B10" i="51"/>
  <c r="L11" i="51"/>
  <c r="H11" i="51"/>
  <c r="D11" i="51"/>
  <c r="M10" i="51"/>
  <c r="I10" i="51"/>
  <c r="E10" i="51"/>
  <c r="H10" i="35"/>
  <c r="C11" i="35"/>
  <c r="H10" i="38"/>
  <c r="L10" i="38"/>
  <c r="G11" i="38"/>
  <c r="K11" i="38"/>
  <c r="B10" i="66"/>
  <c r="F10" i="66"/>
  <c r="N10" i="66"/>
  <c r="I11" i="66"/>
  <c r="M11" i="66"/>
  <c r="D10" i="63"/>
  <c r="B11" i="63"/>
  <c r="M11" i="63"/>
  <c r="K10" i="70"/>
  <c r="I11" i="70"/>
  <c r="G10" i="56"/>
  <c r="J11" i="56"/>
  <c r="C10" i="51"/>
  <c r="F11" i="51"/>
  <c r="N11" i="51"/>
  <c r="B11" i="46"/>
  <c r="J11" i="46"/>
  <c r="N10" i="43"/>
  <c r="I10" i="35"/>
  <c r="D11" i="35"/>
  <c r="E10" i="38"/>
  <c r="M10" i="38"/>
  <c r="C10" i="66"/>
  <c r="G10" i="66"/>
  <c r="K10" i="66"/>
  <c r="B11" i="66"/>
  <c r="F11" i="66"/>
  <c r="J11" i="66"/>
  <c r="F10" i="63"/>
  <c r="K10" i="63"/>
  <c r="C11" i="63"/>
  <c r="I11" i="63"/>
  <c r="N11" i="63"/>
  <c r="B10" i="70"/>
  <c r="G10" i="70"/>
  <c r="L10" i="70"/>
  <c r="E11" i="70"/>
  <c r="J11" i="70"/>
  <c r="H10" i="56"/>
  <c r="C11" i="56"/>
  <c r="K11" i="56"/>
  <c r="D10" i="51"/>
  <c r="L10" i="51"/>
  <c r="G11" i="51"/>
  <c r="H10" i="46"/>
  <c r="C11" i="46"/>
  <c r="K11" i="46"/>
  <c r="I10" i="43"/>
  <c r="D11" i="43"/>
  <c r="L11" i="43"/>
  <c r="K11" i="76"/>
  <c r="G11" i="76"/>
  <c r="C11" i="76"/>
  <c r="L10" i="76"/>
  <c r="H10" i="76"/>
</calcChain>
</file>

<file path=xl/sharedStrings.xml><?xml version="1.0" encoding="utf-8"?>
<sst xmlns="http://schemas.openxmlformats.org/spreadsheetml/2006/main" count="12656" uniqueCount="198">
  <si>
    <t>Atlanta, GA</t>
  </si>
  <si>
    <t>Chicago-Gary-Kenosha, Illinois - Indiana - Wisconsin</t>
  </si>
  <si>
    <t>Cincinnati-Hamilton, Ohio - Kentucky - Indiana</t>
  </si>
  <si>
    <t>Cleveland-Akron, Ohio</t>
  </si>
  <si>
    <t>Columbus, Ohio</t>
  </si>
  <si>
    <t>Dallas-Fort Worth, Texas</t>
  </si>
  <si>
    <t>Dayton-Springfield, Ohio</t>
  </si>
  <si>
    <t>Denver-Boulder-Greeley, Colorado</t>
  </si>
  <si>
    <t>Houston-Galveston-Brazoria, Texas</t>
  </si>
  <si>
    <t>Huntsville, Alabama</t>
  </si>
  <si>
    <t>Indianapolis, Indiana</t>
  </si>
  <si>
    <t>Miami-Fort Lauderdale, Florida</t>
  </si>
  <si>
    <t>Milwaukee-Racine, Wisconsin</t>
  </si>
  <si>
    <t>Minneapolis-St. Paul, Minnesota - Wisconsin</t>
  </si>
  <si>
    <t>New York-Northern New Jersey-Long Island, New York - New Jersey - Connecticut - Pennsylvania</t>
  </si>
  <si>
    <t>Pittsburgh, Pennsylvania</t>
  </si>
  <si>
    <t>Portland-Salem, Oregon - Washington</t>
  </si>
  <si>
    <t>Richmond-Petersburg, Virginia</t>
  </si>
  <si>
    <t>Sacramento-Yolo, California</t>
  </si>
  <si>
    <t>San Diego, California</t>
  </si>
  <si>
    <t>San Francisco-Oakland-San Jose, California</t>
  </si>
  <si>
    <t>Seattle-Tacoma-Bremerton, Washington</t>
  </si>
  <si>
    <t xml:space="preserve">Pay Band 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</si>
  <si>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</si>
  <si>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</si>
  <si>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</si>
  <si>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</si>
  <si>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</si>
  <si>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</si>
  <si>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</si>
  <si>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</si>
  <si>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</si>
  <si>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</si>
  <si>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</si>
  <si>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</si>
  <si>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 xml:space="preserve">Minimum </t>
  </si>
  <si>
    <t xml:space="preserve">Maximum </t>
  </si>
  <si>
    <t xml:space="preserve">Minimum w/loc </t>
  </si>
  <si>
    <t xml:space="preserve">Maximum w/loc </t>
  </si>
  <si>
    <t>Student</t>
  </si>
  <si>
    <t>Level 1</t>
  </si>
  <si>
    <t>Level 2</t>
  </si>
  <si>
    <t>Level 3</t>
  </si>
  <si>
    <t>FG-1/2</t>
  </si>
  <si>
    <t>FG-3/4</t>
  </si>
  <si>
    <t>FG-5-9</t>
  </si>
  <si>
    <t>Clerical Support</t>
  </si>
  <si>
    <t>FG-1-4</t>
  </si>
  <si>
    <t>FG-5/6</t>
  </si>
  <si>
    <t>FG-7/8</t>
  </si>
  <si>
    <t>Mgr. 1</t>
  </si>
  <si>
    <t>Mgr. 2</t>
  </si>
  <si>
    <t>Admin. Support</t>
  </si>
  <si>
    <t>FG-3-6</t>
  </si>
  <si>
    <t>FG-9/10</t>
  </si>
  <si>
    <t>FG-8 &amp; below</t>
  </si>
  <si>
    <t>FG-9 &amp; above</t>
  </si>
  <si>
    <t>Technical Support</t>
  </si>
  <si>
    <t>FG-9-11</t>
  </si>
  <si>
    <t>FG-11 &amp; below</t>
  </si>
  <si>
    <t>FG-12 &amp; above</t>
  </si>
  <si>
    <t>Para-Professional</t>
  </si>
  <si>
    <t>FG-7-9</t>
  </si>
  <si>
    <t>FG-10/11</t>
  </si>
  <si>
    <t>FG-12/13</t>
  </si>
  <si>
    <t>FG-13 &amp; below</t>
  </si>
  <si>
    <t>FG-14 &amp; above</t>
  </si>
  <si>
    <t>Professional</t>
  </si>
  <si>
    <t>Level 4</t>
  </si>
  <si>
    <t>Level 5</t>
  </si>
  <si>
    <t>FG-12</t>
  </si>
  <si>
    <t>FG-13</t>
  </si>
  <si>
    <t>FG-14/15</t>
  </si>
  <si>
    <t>Mgr. 3</t>
  </si>
  <si>
    <t>FG-14</t>
  </si>
  <si>
    <t>FG-15 &amp; above</t>
  </si>
  <si>
    <t>Technical</t>
  </si>
  <si>
    <t>FG-10-12</t>
  </si>
  <si>
    <t>FG-15</t>
  </si>
  <si>
    <t>FG-14 &amp; below</t>
  </si>
  <si>
    <t>None</t>
  </si>
  <si>
    <t>Engineering</t>
  </si>
  <si>
    <t>Locality:</t>
  </si>
  <si>
    <t>Percentage:</t>
  </si>
  <si>
    <t>Hartford, Connecticut (including all of New London County, CT)</t>
  </si>
  <si>
    <t xml:space="preserve">Los Angeles-Riverside-Orange County, California </t>
  </si>
  <si>
    <t xml:space="preserve">Rest of United States  </t>
  </si>
  <si>
    <t>Detroit-Ann Arbor-Flint, Michigan</t>
  </si>
  <si>
    <t>Philadelphia-Wilmington-Atlantic City, Pennsylvania - New Jersey - Delaware - Maryland</t>
  </si>
  <si>
    <t xml:space="preserve">Washington-Baltimore, District of Columbia - Maryland - Virginia - West Virginia </t>
  </si>
  <si>
    <t>M</t>
  </si>
  <si>
    <t>Level 1**</t>
  </si>
  <si>
    <t>Level 2**</t>
  </si>
  <si>
    <t>FG-13/14</t>
  </si>
  <si>
    <t>FG-9 &amp; below</t>
  </si>
  <si>
    <t>FG-10/12</t>
  </si>
  <si>
    <t>FG-14&amp;below</t>
  </si>
  <si>
    <t>FG-5/7/9</t>
  </si>
  <si>
    <t>FG-11/12</t>
  </si>
  <si>
    <t xml:space="preserve">FG-13 &amp; below </t>
  </si>
  <si>
    <t>FG-10/11/12</t>
  </si>
  <si>
    <t>FG-9/11/12</t>
  </si>
  <si>
    <t>Mgr, 1</t>
  </si>
  <si>
    <t>Buffalo</t>
  </si>
  <si>
    <t>Phoenix, Arizona</t>
  </si>
  <si>
    <t>Raleigh, North Carolina</t>
  </si>
  <si>
    <t>Boston, Worcester-Lawrence, Massachusetts - New Hampshire - Maine - Connecticut</t>
  </si>
  <si>
    <t>Locality Pay Rates</t>
  </si>
  <si>
    <t>Hartford</t>
  </si>
  <si>
    <t>Los Angeles</t>
  </si>
  <si>
    <t>Phoenix</t>
  </si>
  <si>
    <t>Raleigh</t>
  </si>
  <si>
    <t>Washington</t>
  </si>
  <si>
    <t>Rest of United States</t>
  </si>
  <si>
    <t>International</t>
  </si>
  <si>
    <t>Alaska</t>
  </si>
  <si>
    <t>Hawaii</t>
  </si>
  <si>
    <t>No Locality</t>
  </si>
  <si>
    <t>Atlanta</t>
  </si>
  <si>
    <t>Boston</t>
  </si>
  <si>
    <t>Chicago</t>
  </si>
  <si>
    <t>Cincinnati</t>
  </si>
  <si>
    <t>Cleveland</t>
  </si>
  <si>
    <t>Dallas</t>
  </si>
  <si>
    <t>Dayton</t>
  </si>
  <si>
    <t>Denver</t>
  </si>
  <si>
    <t>Detroit</t>
  </si>
  <si>
    <t>Houston</t>
  </si>
  <si>
    <t>Huntsville</t>
  </si>
  <si>
    <t>Indianapolis</t>
  </si>
  <si>
    <t>Miami</t>
  </si>
  <si>
    <t>Milwaukee</t>
  </si>
  <si>
    <t>Minneapolis</t>
  </si>
  <si>
    <t>New York</t>
  </si>
  <si>
    <t>Philadelphia</t>
  </si>
  <si>
    <t>Pittsburgh</t>
  </si>
  <si>
    <t>Portland</t>
  </si>
  <si>
    <t>Columbus</t>
  </si>
  <si>
    <t>Richmond</t>
  </si>
  <si>
    <t>Sacramento</t>
  </si>
  <si>
    <t>San Diego</t>
  </si>
  <si>
    <t>San Francisco</t>
  </si>
  <si>
    <t>Seattle</t>
  </si>
  <si>
    <t>**Career level 1 and level 2 definitions include both managerial and nonmanagerial positions</t>
  </si>
  <si>
    <t>**Specialized
602 (Physician)</t>
  </si>
  <si>
    <t>Specialized
610 (Nurses)
603 (Phys. Asst)</t>
  </si>
  <si>
    <t>Specialized
802 (Eng. Tech.)
856 (Elec. Tech.)
2101 (Trans. Spec)</t>
  </si>
  <si>
    <t>Specialized
905 (Attorney)</t>
  </si>
  <si>
    <t>Specialized
1815 (Investigator)
1825(ASI)</t>
  </si>
  <si>
    <t>Specialized
2152 (Air Traf. Cont
except Flight Service)</t>
  </si>
  <si>
    <t>Specialized 2152
Air Traf. Cont
Flight Service field positions</t>
  </si>
  <si>
    <t>Specialized
2181 (Pilot)</t>
  </si>
  <si>
    <t>LOCALITY INDEX</t>
  </si>
  <si>
    <t>Click on the appropriate link below to view the pay structure for a specific locality.</t>
  </si>
  <si>
    <t>No Locality:</t>
  </si>
  <si>
    <t>Albany</t>
  </si>
  <si>
    <t>Albuquerque</t>
  </si>
  <si>
    <t>Austin</t>
  </si>
  <si>
    <t>Charlotte</t>
  </si>
  <si>
    <t>Colorado Springs</t>
  </si>
  <si>
    <t>Davenport</t>
  </si>
  <si>
    <t>Harrisburg</t>
  </si>
  <si>
    <t>Laredo</t>
  </si>
  <si>
    <t>Kansas City</t>
  </si>
  <si>
    <t>Las Vegas</t>
  </si>
  <si>
    <t>Palm Bay</t>
  </si>
  <si>
    <t>St. Louis</t>
  </si>
  <si>
    <t>Tucson</t>
  </si>
  <si>
    <t>Pay Maximum Increase Rate</t>
  </si>
  <si>
    <t>Albany, NY</t>
  </si>
  <si>
    <t>Albuquerque-Santa Fe, NM</t>
  </si>
  <si>
    <t>Austin, TX</t>
  </si>
  <si>
    <t>Charlotte-Concord, NC-SC</t>
  </si>
  <si>
    <t>Colorado Springs, CO</t>
  </si>
  <si>
    <t>Davenport-Moline, IA-IL</t>
  </si>
  <si>
    <t>Harrisburg-Lebanon,PA</t>
  </si>
  <si>
    <t>Kansas City, MO-KS</t>
  </si>
  <si>
    <t>Laredo, TX</t>
  </si>
  <si>
    <t>Las Vegas-Henderson, NV-AZ</t>
  </si>
  <si>
    <t>Palm Bay, Florida</t>
  </si>
  <si>
    <t>St Louis-St Charlies-Farmingron, MO-IL</t>
  </si>
  <si>
    <t>Tucson, AZ</t>
  </si>
  <si>
    <t>Birmingham</t>
  </si>
  <si>
    <t>Burlington</t>
  </si>
  <si>
    <t>Corpus Christi</t>
  </si>
  <si>
    <t>Omaha</t>
  </si>
  <si>
    <t>San Antonio</t>
  </si>
  <si>
    <t>Virginia Beach</t>
  </si>
  <si>
    <t>Birmingham-Hoover-Talladega, AL</t>
  </si>
  <si>
    <t>Burlington-South Burlington, VT</t>
  </si>
  <si>
    <t>Corpus Christi-Kingsville-Alice, TX</t>
  </si>
  <si>
    <t>Omaha -Council Bluffs-Fremont, NE-IA</t>
  </si>
  <si>
    <t>San Antonio-New Braunfels-Pearsall, TX</t>
  </si>
  <si>
    <t>Virginia Beach-Norfolk, VA-NC</t>
  </si>
  <si>
    <t>Des Moines, IA</t>
  </si>
  <si>
    <t>2022 Maximum Pay</t>
  </si>
  <si>
    <t>Core Compensation Plan Pay Bands, effective January 2, 2022</t>
  </si>
  <si>
    <t xml:space="preserve">Note:  Pay rates for FAA employees, including locality pay, are capped by law at $203,700 — the rate for level II of the Executive Schedule (P.L. 104-264 paragraph 40122 c).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</si>
</sst>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;;;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8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sz val="8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10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6" fontId="5" fillId="0" borderId="1" xfId="0" applyNumberFormat="1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6" fontId="5" fillId="0" borderId="3" xfId="0" applyNumberFormat="1" applyFont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0" fillId="0" borderId="1" xfId="0" applyBorder="1"/>
    <xf numFmtId="44" fontId="5" fillId="3" borderId="1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Border="1"/>
    <xf numFmtId="0" fontId="12" fillId="0" borderId="0" xfId="0" applyFont="1"/>
    <xf numFmtId="0" fontId="4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2" fillId="0" borderId="0" xfId="0" applyFont="1" applyFill="1"/>
    <xf numFmtId="0" fontId="10" fillId="3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2" fillId="0" borderId="0" xfId="0" applyFont="1" applyFill="1" applyBorder="1"/>
    <xf numFmtId="0" fontId="11" fillId="0" borderId="6" xfId="0" applyFont="1" applyFill="1" applyBorder="1" applyAlignment="1">
      <alignment horizontal="center"/>
    </xf>
    <xf numFmtId="0" fontId="12" fillId="0" borderId="6" xfId="0" applyFont="1" applyFill="1" applyBorder="1"/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Protection="1">
      <protection hidden="1"/>
    </xf>
    <xf numFmtId="10" fontId="12" fillId="0" borderId="8" xfId="0" applyNumberFormat="1" applyFont="1" applyBorder="1" applyAlignment="1">
      <alignment horizontal="centerContinuous" vertical="center"/>
    </xf>
    <xf numFmtId="0" fontId="2" fillId="0" borderId="0" xfId="0" applyFont="1" applyFill="1" applyAlignment="1" applyProtection="1">
      <alignment horizontal="left"/>
      <protection hidden="1"/>
    </xf>
    <xf numFmtId="0" fontId="14" fillId="0" borderId="0" xfId="2" applyBorder="1" applyAlignment="1" applyProtection="1"/>
    <xf numFmtId="0" fontId="2" fillId="0" borderId="0" xfId="0" applyFont="1" applyBorder="1" applyAlignment="1"/>
    <xf numFmtId="0" fontId="15" fillId="0" borderId="0" xfId="0" applyFont="1" applyBorder="1" applyAlignment="1"/>
    <xf numFmtId="0" fontId="16" fillId="0" borderId="0" xfId="0" applyFont="1" applyBorder="1" applyAlignment="1"/>
    <xf numFmtId="0" fontId="0" fillId="0" borderId="0" xfId="0" applyBorder="1" applyAlignment="1"/>
    <xf numFmtId="0" fontId="14" fillId="0" borderId="0" xfId="2" applyAlignment="1" applyProtection="1"/>
    <xf numFmtId="0" fontId="12" fillId="0" borderId="0" xfId="0" applyFont="1" applyBorder="1" applyAlignment="1"/>
    <xf numFmtId="0" fontId="16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19" fillId="0" borderId="0" xfId="0" applyFont="1"/>
    <xf numFmtId="0" fontId="2" fillId="0" borderId="0" xfId="0" applyFont="1"/>
    <xf numFmtId="0" fontId="3" fillId="5" borderId="1" xfId="0" applyFont="1" applyFill="1" applyBorder="1" applyAlignment="1">
      <alignment horizontal="center"/>
    </xf>
    <xf numFmtId="10" fontId="12" fillId="5" borderId="5" xfId="0" applyNumberFormat="1" applyFont="1" applyFill="1" applyBorder="1" applyAlignment="1">
      <alignment horizontal="left" vertical="center"/>
    </xf>
    <xf numFmtId="6" fontId="4" fillId="0" borderId="1" xfId="0" applyNumberFormat="1" applyFont="1" applyBorder="1" applyAlignment="1">
      <alignment horizontal="right"/>
    </xf>
    <xf numFmtId="6" fontId="4" fillId="0" borderId="2" xfId="0" applyNumberFormat="1" applyFont="1" applyBorder="1" applyAlignment="1">
      <alignment horizontal="right"/>
    </xf>
    <xf numFmtId="0" fontId="24" fillId="0" borderId="0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10" fontId="12" fillId="0" borderId="1" xfId="0" applyNumberFormat="1" applyFont="1" applyBorder="1" applyAlignment="1">
      <alignment horizontal="centerContinuous" vertical="center"/>
    </xf>
    <xf numFmtId="164" fontId="0" fillId="0" borderId="0" xfId="0" applyNumberFormat="1"/>
    <xf numFmtId="0" fontId="1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21" fillId="5" borderId="10" xfId="0" applyFont="1" applyFill="1" applyBorder="1" applyAlignment="1">
      <alignment wrapText="1"/>
    </xf>
    <xf numFmtId="0" fontId="2" fillId="6" borderId="13" xfId="0" applyFont="1" applyFill="1" applyBorder="1" applyAlignment="1" applyProtection="1">
      <alignment horizontal="left"/>
      <protection hidden="1"/>
    </xf>
    <xf numFmtId="0" fontId="2" fillId="5" borderId="10" xfId="0" applyFont="1" applyFill="1" applyBorder="1" applyAlignment="1">
      <alignment wrapText="1"/>
    </xf>
    <xf numFmtId="0" fontId="2" fillId="0" borderId="14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165" fontId="2" fillId="6" borderId="13" xfId="0" applyNumberFormat="1" applyFont="1" applyFill="1" applyBorder="1" applyAlignment="1">
      <alignment horizontal="center" wrapText="1"/>
    </xf>
    <xf numFmtId="0" fontId="18" fillId="6" borderId="13" xfId="0" applyFont="1" applyFill="1" applyBorder="1" applyAlignment="1">
      <alignment vertical="center"/>
    </xf>
    <xf numFmtId="6" fontId="2" fillId="4" borderId="13" xfId="0" applyNumberFormat="1" applyFont="1" applyFill="1" applyBorder="1" applyAlignment="1" applyProtection="1">
      <alignment horizontal="center"/>
      <protection hidden="1"/>
    </xf>
    <xf numFmtId="0" fontId="16" fillId="0" borderId="0" xfId="0" applyFont="1" applyFill="1" applyBorder="1" applyProtection="1">
      <protection hidden="1"/>
    </xf>
    <xf numFmtId="0" fontId="14" fillId="0" borderId="0" xfId="2" applyFill="1" applyAlignment="1" applyProtection="1"/>
    <xf numFmtId="0" fontId="0" fillId="0" borderId="0" xfId="0" applyFill="1" applyBorder="1" applyAlignment="1"/>
    <xf numFmtId="0" fontId="0" fillId="0" borderId="0" xfId="0" applyFill="1"/>
    <xf numFmtId="0" fontId="2" fillId="0" borderId="0" xfId="0" applyFont="1" applyFill="1" applyBorder="1" applyProtection="1">
      <protection hidden="1"/>
    </xf>
    <xf numFmtId="0" fontId="0" fillId="0" borderId="0" xfId="0" applyFill="1" applyBorder="1"/>
    <xf numFmtId="0" fontId="21" fillId="0" borderId="14" xfId="0" applyFont="1" applyFill="1" applyBorder="1" applyAlignment="1">
      <alignment wrapText="1"/>
    </xf>
    <xf numFmtId="0" fontId="21" fillId="0" borderId="0" xfId="0" applyFont="1" applyFill="1" applyBorder="1" applyAlignment="1">
      <alignment wrapText="1"/>
    </xf>
    <xf numFmtId="0" fontId="18" fillId="6" borderId="10" xfId="0" applyFont="1" applyFill="1" applyBorder="1"/>
    <xf numFmtId="0" fontId="0" fillId="6" borderId="11" xfId="0" applyFill="1" applyBorder="1" applyAlignment="1"/>
    <xf numFmtId="165" fontId="12" fillId="0" borderId="0" xfId="0" applyNumberFormat="1" applyFont="1"/>
    <xf numFmtId="6" fontId="4" fillId="0" borderId="2" xfId="0" applyNumberFormat="1" applyFont="1" applyBorder="1" applyAlignment="1" applyProtection="1">
      <alignment horizontal="right"/>
      <protection hidden="1"/>
    </xf>
    <xf numFmtId="0" fontId="2" fillId="0" borderId="4" xfId="0" applyFont="1" applyBorder="1" applyAlignment="1">
      <alignment horizontal="center"/>
    </xf>
    <xf numFmtId="10" fontId="25" fillId="0" borderId="13" xfId="0" applyNumberFormat="1" applyFont="1" applyBorder="1" applyAlignment="1">
      <alignment horizontal="center" wrapText="1"/>
    </xf>
    <xf numFmtId="10" fontId="25" fillId="0" borderId="15" xfId="0" applyNumberFormat="1" applyFont="1" applyBorder="1" applyAlignment="1">
      <alignment horizontal="center" wrapText="1"/>
    </xf>
    <xf numFmtId="166" fontId="2" fillId="4" borderId="13" xfId="0" applyNumberFormat="1" applyFont="1" applyFill="1" applyBorder="1" applyAlignment="1" applyProtection="1">
      <alignment horizontal="center"/>
      <protection hidden="1"/>
    </xf>
    <xf numFmtId="166" fontId="2" fillId="7" borderId="0" xfId="0" applyNumberFormat="1" applyFont="1" applyFill="1"/>
    <xf numFmtId="166" fontId="2" fillId="8" borderId="0" xfId="0" applyNumberFormat="1" applyFont="1" applyFill="1"/>
    <xf numFmtId="0" fontId="2" fillId="9" borderId="0" xfId="0" applyFont="1" applyFill="1"/>
    <xf numFmtId="0" fontId="11" fillId="0" borderId="0" xfId="0" applyFont="1" applyFill="1" applyBorder="1" applyAlignment="1">
      <alignment horizontal="center"/>
    </xf>
    <xf numFmtId="0" fontId="12" fillId="0" borderId="14" xfId="0" applyFont="1" applyBorder="1"/>
    <xf numFmtId="0" fontId="12" fillId="0" borderId="0" xfId="0" applyFont="1" applyBorder="1"/>
    <xf numFmtId="0" fontId="12" fillId="0" borderId="19" xfId="0" applyFont="1" applyBorder="1"/>
    <xf numFmtId="0" fontId="9" fillId="0" borderId="22" xfId="0" applyFont="1" applyBorder="1" applyAlignment="1">
      <alignment horizontal="left"/>
    </xf>
    <xf numFmtId="0" fontId="0" fillId="0" borderId="23" xfId="0" applyBorder="1"/>
    <xf numFmtId="0" fontId="4" fillId="2" borderId="22" xfId="0" applyFont="1" applyFill="1" applyBorder="1" applyAlignment="1">
      <alignment horizontal="right"/>
    </xf>
    <xf numFmtId="0" fontId="4" fillId="2" borderId="24" xfId="0" applyFont="1" applyFill="1" applyBorder="1" applyAlignment="1">
      <alignment horizontal="center"/>
    </xf>
    <xf numFmtId="0" fontId="4" fillId="0" borderId="22" xfId="0" applyFont="1" applyBorder="1" applyAlignment="1">
      <alignment horizontal="right"/>
    </xf>
    <xf numFmtId="6" fontId="4" fillId="0" borderId="25" xfId="0" applyNumberFormat="1" applyFont="1" applyFill="1" applyBorder="1" applyAlignment="1" applyProtection="1">
      <alignment horizontal="right"/>
      <protection hidden="1"/>
    </xf>
    <xf numFmtId="0" fontId="4" fillId="0" borderId="26" xfId="0" applyFont="1" applyBorder="1" applyAlignment="1">
      <alignment horizontal="right"/>
    </xf>
    <xf numFmtId="0" fontId="4" fillId="0" borderId="27" xfId="0" applyFont="1" applyBorder="1" applyAlignment="1">
      <alignment horizontal="right"/>
    </xf>
    <xf numFmtId="6" fontId="5" fillId="0" borderId="28" xfId="0" applyNumberFormat="1" applyFont="1" applyBorder="1"/>
    <xf numFmtId="6" fontId="5" fillId="0" borderId="24" xfId="0" applyNumberFormat="1" applyFont="1" applyBorder="1"/>
    <xf numFmtId="0" fontId="5" fillId="3" borderId="22" xfId="0" applyFont="1" applyFill="1" applyBorder="1"/>
    <xf numFmtId="44" fontId="5" fillId="3" borderId="24" xfId="1" applyFont="1" applyFill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0" fillId="3" borderId="29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1" fillId="0" borderId="25" xfId="0" applyFont="1" applyFill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left" wrapText="1"/>
    </xf>
    <xf numFmtId="0" fontId="20" fillId="5" borderId="8" xfId="0" applyFont="1" applyFill="1" applyBorder="1" applyAlignment="1">
      <alignment horizontal="left" wrapText="1"/>
    </xf>
    <xf numFmtId="0" fontId="20" fillId="5" borderId="21" xfId="0" applyFont="1" applyFill="1" applyBorder="1" applyAlignment="1">
      <alignment horizontal="left" wrapText="1"/>
    </xf>
    <xf numFmtId="0" fontId="22" fillId="5" borderId="16" xfId="0" applyFont="1" applyFill="1" applyBorder="1" applyAlignment="1">
      <alignment horizontal="center" wrapText="1"/>
    </xf>
    <xf numFmtId="0" fontId="23" fillId="5" borderId="17" xfId="0" applyFont="1" applyFill="1" applyBorder="1" applyAlignment="1">
      <alignment horizontal="center" wrapText="1"/>
    </xf>
    <xf numFmtId="0" fontId="23" fillId="5" borderId="18" xfId="0" applyFont="1" applyFill="1" applyBorder="1" applyAlignment="1">
      <alignment horizontal="center" wrapText="1"/>
    </xf>
    <xf numFmtId="0" fontId="0" fillId="0" borderId="5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0" fillId="5" borderId="5" xfId="0" applyFont="1" applyFill="1" applyBorder="1" applyAlignment="1">
      <alignment horizontal="left" wrapText="1"/>
    </xf>
    <xf numFmtId="0" fontId="20" fillId="5" borderId="9" xfId="0" applyFont="1" applyFill="1" applyBorder="1" applyAlignment="1">
      <alignment horizontal="left" wrapText="1"/>
    </xf>
    <xf numFmtId="0" fontId="22" fillId="5" borderId="5" xfId="0" applyFont="1" applyFill="1" applyBorder="1" applyAlignment="1">
      <alignment horizontal="center" wrapText="1"/>
    </xf>
    <xf numFmtId="0" fontId="23" fillId="5" borderId="8" xfId="0" applyFont="1" applyFill="1" applyBorder="1" applyAlignment="1">
      <alignment horizontal="center" wrapText="1"/>
    </xf>
    <xf numFmtId="0" fontId="23" fillId="5" borderId="9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/>
    <xf numFmtId="0" fontId="2" fillId="5" borderId="8" xfId="0" applyFont="1" applyFill="1" applyBorder="1" applyAlignment="1"/>
    <xf numFmtId="0" fontId="2" fillId="5" borderId="9" xfId="0" applyFont="1" applyFill="1" applyBorder="1" applyAlignment="1"/>
  </cellXfs>
  <cellStyles count="3">
    <cellStyle name="Currency" xfId="1" builtinId="4"/>
    <cellStyle name="Hyperlink" xfId="2" builtinId="8"/>
    <cellStyle name="Normal" xfId="0" builtinId="0"/>
  </cellStyles>
  <dxfs count="1"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Q63"/>
  <sheetViews>
    <sheetView workbookViewId="0">
      <selection activeCell="B5" sqref="B5"/>
    </sheetView>
  </sheetViews>
  <sheetFormatPr defaultRowHeight="13.2" x14ac:dyDescent="0.25"/>
  <cols>
    <col min="1" max="1" width="17.77734375" customWidth="1"/>
    <col min="2" max="2" width="14.77734375" customWidth="1"/>
    <col min="3" max="3" width="2.77734375" customWidth="1"/>
    <col min="4" max="4" width="18.77734375" customWidth="1"/>
    <col min="5" max="5" width="2.77734375" customWidth="1"/>
    <col min="6" max="6" width="97.77734375" customWidth="1"/>
    <col min="7" max="7" width="2.77734375" customWidth="1"/>
    <col min="15" max="15" width="15.21875" customWidth="1"/>
  </cols>
  <sheetData>
    <row r="5" spans="1:17" ht="13.8" thickBot="1" x14ac:dyDescent="0.3">
      <c r="H5" s="52" t="s">
        <v>168</v>
      </c>
    </row>
    <row r="6" spans="1:17" ht="45.75" customHeight="1" thickBot="1" x14ac:dyDescent="0.3">
      <c r="A6" s="89" t="s">
        <v>107</v>
      </c>
      <c r="B6" s="83">
        <v>2022</v>
      </c>
      <c r="D6" s="64" t="s">
        <v>195</v>
      </c>
      <c r="F6" s="65" t="s">
        <v>197</v>
      </c>
      <c r="G6" s="66"/>
      <c r="H6" s="68">
        <v>1.022E-2</v>
      </c>
      <c r="I6" s="68">
        <v>1.022E-2</v>
      </c>
      <c r="J6" s="67"/>
      <c r="K6" s="67"/>
      <c r="L6" s="67"/>
      <c r="M6" s="67"/>
      <c r="N6" s="67"/>
      <c r="O6" s="67"/>
      <c r="P6" s="67"/>
      <c r="Q6" s="67"/>
    </row>
    <row r="7" spans="1:17" ht="14.4" thickBot="1" x14ac:dyDescent="0.3">
      <c r="A7" s="62" t="s">
        <v>115</v>
      </c>
      <c r="B7" s="84">
        <v>0.30420000000000003</v>
      </c>
      <c r="C7" s="61"/>
      <c r="D7" s="70">
        <f>ROUNDUP(D8,-2)</f>
        <v>203700</v>
      </c>
    </row>
    <row r="8" spans="1:17" ht="14.4" thickBot="1" x14ac:dyDescent="0.3">
      <c r="A8" s="62" t="s">
        <v>155</v>
      </c>
      <c r="B8" s="85">
        <v>0.18679999999999999</v>
      </c>
      <c r="C8" s="61"/>
      <c r="D8" s="86">
        <f>199300*1.022</f>
        <v>203684.6</v>
      </c>
    </row>
    <row r="9" spans="1:17" ht="14.4" thickBot="1" x14ac:dyDescent="0.3">
      <c r="A9" s="62" t="s">
        <v>156</v>
      </c>
      <c r="B9" s="85">
        <v>0.1714</v>
      </c>
      <c r="C9" s="61"/>
    </row>
    <row r="10" spans="1:17" ht="14.4" thickBot="1" x14ac:dyDescent="0.3">
      <c r="A10" s="62" t="s">
        <v>118</v>
      </c>
      <c r="B10" s="85">
        <v>0.2263</v>
      </c>
      <c r="C10" s="39"/>
    </row>
    <row r="11" spans="1:17" ht="14.4" thickBot="1" x14ac:dyDescent="0.3">
      <c r="A11" s="62" t="s">
        <v>157</v>
      </c>
      <c r="B11" s="85">
        <v>0.188</v>
      </c>
      <c r="C11" s="39"/>
    </row>
    <row r="12" spans="1:17" ht="14.4" thickBot="1" x14ac:dyDescent="0.3">
      <c r="A12" s="62" t="s">
        <v>182</v>
      </c>
      <c r="B12" s="85">
        <v>0.1681</v>
      </c>
      <c r="C12" s="39"/>
    </row>
    <row r="13" spans="1:17" ht="16.2" thickBot="1" x14ac:dyDescent="0.3">
      <c r="A13" s="62" t="s">
        <v>119</v>
      </c>
      <c r="B13" s="85">
        <v>0.3009</v>
      </c>
      <c r="C13" s="39"/>
      <c r="F13" s="69" t="s">
        <v>196</v>
      </c>
    </row>
    <row r="14" spans="1:17" ht="14.4" thickBot="1" x14ac:dyDescent="0.3">
      <c r="A14" s="62" t="s">
        <v>103</v>
      </c>
      <c r="B14" s="85">
        <v>0.20780000000000001</v>
      </c>
      <c r="C14" s="39"/>
    </row>
    <row r="15" spans="1:17" ht="14.4" thickBot="1" x14ac:dyDescent="0.3">
      <c r="A15" s="62" t="s">
        <v>183</v>
      </c>
      <c r="B15" s="85">
        <v>0.1762</v>
      </c>
      <c r="C15" s="39"/>
    </row>
    <row r="16" spans="1:17" ht="14.4" thickBot="1" x14ac:dyDescent="0.3">
      <c r="A16" s="62" t="s">
        <v>158</v>
      </c>
      <c r="B16" s="85">
        <v>0.18060000000000001</v>
      </c>
      <c r="C16" s="39"/>
    </row>
    <row r="17" spans="1:4" ht="14.4" thickBot="1" x14ac:dyDescent="0.3">
      <c r="A17" s="62" t="s">
        <v>120</v>
      </c>
      <c r="B17" s="85">
        <v>0.2918</v>
      </c>
      <c r="C17" s="39"/>
    </row>
    <row r="18" spans="1:4" ht="14.4" thickBot="1" x14ac:dyDescent="0.3">
      <c r="A18" s="62" t="s">
        <v>121</v>
      </c>
      <c r="B18" s="85">
        <v>0.2094</v>
      </c>
      <c r="C18" s="39"/>
    </row>
    <row r="19" spans="1:4" ht="14.4" thickBot="1" x14ac:dyDescent="0.3">
      <c r="A19" s="62" t="s">
        <v>122</v>
      </c>
      <c r="B19" s="85">
        <v>0.21249999999999999</v>
      </c>
      <c r="C19" s="39"/>
    </row>
    <row r="20" spans="1:4" ht="14.4" thickBot="1" x14ac:dyDescent="0.3">
      <c r="A20" s="62" t="s">
        <v>159</v>
      </c>
      <c r="B20" s="85">
        <v>0.1842</v>
      </c>
      <c r="C20" s="39"/>
    </row>
    <row r="21" spans="1:4" ht="14.4" thickBot="1" x14ac:dyDescent="0.3">
      <c r="A21" s="62" t="s">
        <v>137</v>
      </c>
      <c r="B21" s="85">
        <v>0.2069</v>
      </c>
      <c r="C21" s="39"/>
    </row>
    <row r="22" spans="1:4" ht="14.4" thickBot="1" x14ac:dyDescent="0.3">
      <c r="A22" s="62" t="s">
        <v>184</v>
      </c>
      <c r="B22" s="85">
        <v>0.16819999999999999</v>
      </c>
      <c r="C22" s="39"/>
    </row>
    <row r="23" spans="1:4" ht="14.4" thickBot="1" x14ac:dyDescent="0.3">
      <c r="A23" s="62" t="s">
        <v>123</v>
      </c>
      <c r="B23" s="85">
        <v>0.25679999999999997</v>
      </c>
      <c r="C23" s="39"/>
    </row>
    <row r="24" spans="1:4" ht="14.4" thickBot="1" x14ac:dyDescent="0.3">
      <c r="A24" s="62" t="s">
        <v>160</v>
      </c>
      <c r="B24" s="85">
        <v>0.17580000000000001</v>
      </c>
      <c r="C24" s="39"/>
      <c r="D24" s="41"/>
    </row>
    <row r="25" spans="1:4" ht="14.4" thickBot="1" x14ac:dyDescent="0.3">
      <c r="A25" s="62" t="s">
        <v>124</v>
      </c>
      <c r="B25" s="85">
        <v>0.1993</v>
      </c>
      <c r="C25" s="39"/>
    </row>
    <row r="26" spans="1:4" ht="14.4" thickBot="1" x14ac:dyDescent="0.3">
      <c r="A26" s="62" t="s">
        <v>125</v>
      </c>
      <c r="B26" s="85">
        <v>0.28100000000000003</v>
      </c>
      <c r="C26" s="39"/>
    </row>
    <row r="27" spans="1:4" ht="14.4" thickBot="1" x14ac:dyDescent="0.3">
      <c r="A27" s="62" t="s">
        <v>194</v>
      </c>
      <c r="B27" s="85">
        <v>0.16520000000000001</v>
      </c>
      <c r="C27" s="39"/>
    </row>
    <row r="28" spans="1:4" ht="14.4" thickBot="1" x14ac:dyDescent="0.3">
      <c r="A28" s="62" t="s">
        <v>126</v>
      </c>
      <c r="B28" s="85">
        <v>0.27860000000000001</v>
      </c>
      <c r="C28" s="39"/>
    </row>
    <row r="29" spans="1:4" ht="14.4" thickBot="1" x14ac:dyDescent="0.3">
      <c r="A29" s="62" t="s">
        <v>161</v>
      </c>
      <c r="B29" s="85">
        <v>0.17899999999999999</v>
      </c>
      <c r="C29" s="39"/>
    </row>
    <row r="30" spans="1:4" ht="14.4" thickBot="1" x14ac:dyDescent="0.3">
      <c r="A30" s="62" t="s">
        <v>108</v>
      </c>
      <c r="B30" s="85">
        <v>0.30199999999999999</v>
      </c>
      <c r="C30" s="39"/>
    </row>
    <row r="31" spans="1:4" ht="14.4" thickBot="1" x14ac:dyDescent="0.3">
      <c r="A31" s="62" t="s">
        <v>116</v>
      </c>
      <c r="B31" s="85">
        <v>0.20399999999999999</v>
      </c>
      <c r="C31" s="62"/>
    </row>
    <row r="32" spans="1:4" ht="14.4" thickBot="1" x14ac:dyDescent="0.3">
      <c r="A32" s="62" t="s">
        <v>127</v>
      </c>
      <c r="B32" s="85">
        <v>0.33960000000000001</v>
      </c>
      <c r="C32" s="39"/>
    </row>
    <row r="33" spans="1:10" ht="14.4" thickBot="1" x14ac:dyDescent="0.3">
      <c r="A33" s="62" t="s">
        <v>128</v>
      </c>
      <c r="B33" s="85">
        <v>0.20449999999999999</v>
      </c>
      <c r="C33" s="39"/>
    </row>
    <row r="34" spans="1:10" ht="14.4" thickBot="1" x14ac:dyDescent="0.3">
      <c r="A34" s="62" t="s">
        <v>129</v>
      </c>
      <c r="B34" s="85">
        <v>0.1726</v>
      </c>
      <c r="C34" s="39"/>
    </row>
    <row r="35" spans="1:10" ht="14.4" thickBot="1" x14ac:dyDescent="0.3">
      <c r="A35" s="62" t="s">
        <v>163</v>
      </c>
      <c r="B35" s="85">
        <v>0.1767</v>
      </c>
      <c r="C35" s="39"/>
    </row>
    <row r="36" spans="1:10" ht="14.4" thickBot="1" x14ac:dyDescent="0.3">
      <c r="A36" s="62" t="s">
        <v>162</v>
      </c>
      <c r="B36" s="85">
        <v>0.19850000000000001</v>
      </c>
      <c r="C36" s="39"/>
    </row>
    <row r="37" spans="1:10" ht="14.4" thickBot="1" x14ac:dyDescent="0.3">
      <c r="A37" s="62" t="s">
        <v>164</v>
      </c>
      <c r="B37" s="85">
        <v>0.1825</v>
      </c>
      <c r="C37" s="39"/>
    </row>
    <row r="38" spans="1:10" ht="14.4" thickBot="1" x14ac:dyDescent="0.3">
      <c r="A38" s="62" t="s">
        <v>109</v>
      </c>
      <c r="B38" s="85">
        <v>0.33610000000000001</v>
      </c>
      <c r="C38" s="39"/>
    </row>
    <row r="39" spans="1:10" ht="14.4" thickBot="1" x14ac:dyDescent="0.3">
      <c r="A39" s="62" t="s">
        <v>130</v>
      </c>
      <c r="B39" s="85">
        <v>0.23799999999999999</v>
      </c>
      <c r="C39" s="39"/>
    </row>
    <row r="40" spans="1:10" ht="14.4" thickBot="1" x14ac:dyDescent="0.3">
      <c r="A40" s="62" t="s">
        <v>131</v>
      </c>
      <c r="B40" s="85">
        <v>0.2132</v>
      </c>
      <c r="C40" s="39"/>
    </row>
    <row r="41" spans="1:10" ht="14.4" thickBot="1" x14ac:dyDescent="0.3">
      <c r="A41" s="62" t="s">
        <v>132</v>
      </c>
      <c r="B41" s="85">
        <v>0.25490000000000002</v>
      </c>
      <c r="C41" s="39"/>
    </row>
    <row r="42" spans="1:10" ht="14.4" thickBot="1" x14ac:dyDescent="0.3">
      <c r="A42" s="62" t="s">
        <v>133</v>
      </c>
      <c r="B42" s="85">
        <v>0.35060000000000002</v>
      </c>
      <c r="C42" s="39"/>
    </row>
    <row r="43" spans="1:10" ht="14.4" thickBot="1" x14ac:dyDescent="0.3">
      <c r="A43" s="62" t="s">
        <v>185</v>
      </c>
      <c r="B43" s="85">
        <v>0.16930000000000001</v>
      </c>
      <c r="C43" s="39"/>
    </row>
    <row r="44" spans="1:10" ht="14.4" thickBot="1" x14ac:dyDescent="0.3">
      <c r="A44" s="62" t="s">
        <v>165</v>
      </c>
      <c r="B44" s="85">
        <v>0.1701</v>
      </c>
      <c r="C44" s="39"/>
    </row>
    <row r="45" spans="1:10" ht="14.4" thickBot="1" x14ac:dyDescent="0.3">
      <c r="A45" s="62" t="s">
        <v>134</v>
      </c>
      <c r="B45" s="85">
        <v>0.26950000000000002</v>
      </c>
      <c r="C45" s="39"/>
    </row>
    <row r="46" spans="1:10" ht="14.4" thickBot="1" x14ac:dyDescent="0.3">
      <c r="A46" s="62" t="s">
        <v>110</v>
      </c>
      <c r="B46" s="85">
        <v>0.2084</v>
      </c>
      <c r="C46" s="39"/>
    </row>
    <row r="47" spans="1:10" ht="14.4" thickBot="1" x14ac:dyDescent="0.3">
      <c r="A47" s="62" t="s">
        <v>135</v>
      </c>
      <c r="B47" s="85">
        <v>0.19900000000000001</v>
      </c>
      <c r="C47" s="39"/>
    </row>
    <row r="48" spans="1:10" ht="14.4" thickBot="1" x14ac:dyDescent="0.3">
      <c r="A48" s="62" t="s">
        <v>136</v>
      </c>
      <c r="B48" s="85">
        <v>0.24340000000000001</v>
      </c>
      <c r="C48" s="39"/>
      <c r="D48" s="48"/>
      <c r="E48" s="48"/>
      <c r="F48" s="48"/>
      <c r="G48" s="48"/>
      <c r="H48" s="48"/>
      <c r="J48" s="48"/>
    </row>
    <row r="49" spans="1:10" ht="15.6" thickBot="1" x14ac:dyDescent="0.3">
      <c r="A49" s="62" t="s">
        <v>111</v>
      </c>
      <c r="B49" s="85">
        <v>0.2094</v>
      </c>
      <c r="C49" s="39"/>
      <c r="D49" s="57"/>
      <c r="E49" s="57"/>
      <c r="F49" s="57"/>
      <c r="G49" s="57"/>
      <c r="H49" s="57"/>
      <c r="J49" s="57"/>
    </row>
    <row r="50" spans="1:10" ht="14.4" thickBot="1" x14ac:dyDescent="0.3">
      <c r="A50" s="62" t="s">
        <v>138</v>
      </c>
      <c r="B50" s="85">
        <v>0.2064</v>
      </c>
      <c r="C50" s="39"/>
      <c r="D50" s="37"/>
      <c r="E50" s="37"/>
      <c r="F50" s="37"/>
      <c r="G50" s="37"/>
      <c r="H50" s="37"/>
      <c r="J50" s="37"/>
    </row>
    <row r="51" spans="1:10" ht="15.6" thickBot="1" x14ac:dyDescent="0.3">
      <c r="A51" s="62" t="s">
        <v>139</v>
      </c>
      <c r="B51" s="85">
        <v>0.27300000000000002</v>
      </c>
      <c r="C51" s="39"/>
      <c r="D51" s="57"/>
      <c r="E51" s="57"/>
      <c r="F51" s="57"/>
      <c r="G51" s="57"/>
      <c r="H51" s="57"/>
      <c r="J51" s="57"/>
    </row>
    <row r="52" spans="1:10" ht="14.4" thickBot="1" x14ac:dyDescent="0.3">
      <c r="A52" s="62" t="s">
        <v>166</v>
      </c>
      <c r="B52" s="85">
        <v>0.1835</v>
      </c>
      <c r="C52" s="39"/>
    </row>
    <row r="53" spans="1:10" ht="15.6" thickBot="1" x14ac:dyDescent="0.3">
      <c r="A53" s="62" t="s">
        <v>186</v>
      </c>
      <c r="B53" s="85">
        <v>0.1739</v>
      </c>
      <c r="C53" s="39"/>
      <c r="D53" s="57"/>
      <c r="E53" s="57"/>
      <c r="F53" s="57"/>
      <c r="G53" s="57"/>
      <c r="H53" s="57"/>
      <c r="J53" s="57"/>
    </row>
    <row r="54" spans="1:10" ht="14.4" thickBot="1" x14ac:dyDescent="0.3">
      <c r="A54" s="62" t="s">
        <v>140</v>
      </c>
      <c r="B54" s="85">
        <v>0.30869999999999997</v>
      </c>
      <c r="C54" s="39"/>
      <c r="D54" s="37"/>
      <c r="E54" s="37"/>
      <c r="F54" s="37"/>
      <c r="G54" s="37"/>
      <c r="H54" s="37"/>
      <c r="J54" s="37"/>
    </row>
    <row r="55" spans="1:10" ht="14.4" thickBot="1" x14ac:dyDescent="0.3">
      <c r="A55" s="62" t="s">
        <v>141</v>
      </c>
      <c r="B55" s="85">
        <v>0.4274</v>
      </c>
      <c r="C55" s="39"/>
    </row>
    <row r="56" spans="1:10" ht="14.4" thickBot="1" x14ac:dyDescent="0.3">
      <c r="A56" s="62" t="s">
        <v>142</v>
      </c>
      <c r="B56" s="85">
        <v>0.2828</v>
      </c>
      <c r="C56" s="39"/>
    </row>
    <row r="57" spans="1:10" ht="14.4" thickBot="1" x14ac:dyDescent="0.3">
      <c r="A57" s="62" t="s">
        <v>167</v>
      </c>
      <c r="B57" s="85">
        <v>0.1777</v>
      </c>
      <c r="C57" s="39"/>
    </row>
    <row r="58" spans="1:10" ht="14.4" thickBot="1" x14ac:dyDescent="0.3">
      <c r="A58" s="62" t="s">
        <v>187</v>
      </c>
      <c r="B58" s="85">
        <v>0.17180000000000001</v>
      </c>
      <c r="C58" s="39"/>
    </row>
    <row r="59" spans="1:10" ht="14.4" thickBot="1" x14ac:dyDescent="0.3">
      <c r="A59" s="62" t="s">
        <v>112</v>
      </c>
      <c r="B59" s="85">
        <v>0.31530000000000002</v>
      </c>
      <c r="C59" s="39"/>
    </row>
    <row r="60" spans="1:10" ht="14.4" thickBot="1" x14ac:dyDescent="0.3">
      <c r="A60" s="62" t="s">
        <v>113</v>
      </c>
      <c r="B60" s="85">
        <v>0.16200000000000001</v>
      </c>
      <c r="C60" s="39"/>
    </row>
    <row r="61" spans="1:10" ht="14.4" thickBot="1" x14ac:dyDescent="0.3">
      <c r="A61" s="62" t="s">
        <v>114</v>
      </c>
      <c r="B61" s="85">
        <v>0.2102</v>
      </c>
      <c r="C61" s="39"/>
    </row>
    <row r="63" spans="1:10" ht="30.75" customHeight="1" x14ac:dyDescent="0.25"/>
  </sheetData>
  <sheetProtection algorithmName="SHA-512" hashValue="8pKRhYnRagZEnwmjQS+eTz5tWfFqTowuLmiYWdh+CBgOQlZdLXV+G+I+RIq10haw2X6XSZiN3d8vCLwjSCpubw==" saltValue="sjuk7UcAAVHyEMtNt5k6jQ==" spinCount="100000" sheet="1" objects="1" scenarios="1"/>
  <phoneticPr fontId="17" type="noConversion"/>
  <conditionalFormatting sqref="F13">
    <cfRule type="cellIs" dxfId="0" priority="1" stopIfTrue="1" operator="greaterThan">
      <formula>165200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119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0.3009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25924.335199999998</v>
      </c>
      <c r="C10" s="8">
        <f>IF(C8*(1+$K$6)&lt;'Locality and Max Pay'!$D$7,C8*(1+$K$6),'Locality and Max Pay'!$D$7)</f>
        <v>29627.997499999998</v>
      </c>
      <c r="D10" s="8">
        <f>IF(D8*(1+$K$6)&lt;'Locality and Max Pay'!$D$7,D8*(1+$K$6),'Locality and Max Pay'!$D$7)</f>
        <v>33479.962399999997</v>
      </c>
      <c r="E10" s="8">
        <f>IF(E8*(1+$K$6)&lt;'Locality and Max Pay'!$D$7,E8*(1+$K$6),'Locality and Max Pay'!$D$7)</f>
        <v>39404.260999999999</v>
      </c>
      <c r="F10" s="8">
        <f>IF(F8*(1+$K$6)&lt;'Locality and Max Pay'!$D$7,F8*(1+$K$6),'Locality and Max Pay'!$D$7)</f>
        <v>48099.476599999995</v>
      </c>
      <c r="G10" s="8">
        <f>IF(G8*(1+$K$6)&lt;'Locality and Max Pay'!$D$7,G8*(1+$K$6),'Locality and Max Pay'!$D$7)</f>
        <v>53642.611499999999</v>
      </c>
      <c r="H10" s="8">
        <f>IF(H8*(1+$K$6)&lt;'Locality and Max Pay'!$D$7,H8*(1+$K$6),'Locality and Max Pay'!$D$7)</f>
        <v>62199.931700000001</v>
      </c>
      <c r="I10" s="8">
        <f>IF(I8*(1+$K$6)&lt;'Locality and Max Pay'!$D$7,I8*(1+$K$6),'Locality and Max Pay'!$D$7)</f>
        <v>74726.2978</v>
      </c>
      <c r="J10" s="8">
        <f>IF(J8*(1+$K$6)&lt;'Locality and Max Pay'!$D$7,J8*(1+$K$6),'Locality and Max Pay'!$D$7)</f>
        <v>89881.782800000001</v>
      </c>
      <c r="K10" s="8">
        <f>IF(K8*(1+$K$6)&lt;'Locality and Max Pay'!$D$7,K8*(1+$K$6),'Locality and Max Pay'!$D$7)</f>
        <v>110958.96459999999</v>
      </c>
      <c r="L10" s="8">
        <f>IF(L8*(1+$K$6)&lt;'Locality and Max Pay'!$D$7,L8*(1+$K$6),'Locality and Max Pay'!$D$7)</f>
        <v>130472.46459999999</v>
      </c>
      <c r="M10" s="8">
        <f>IF(M8*(1+$K$6)&lt;'Locality and Max Pay'!$D$7,M8*(1+$K$6),'Locality and Max Pay'!$D$7)</f>
        <v>155843.9173</v>
      </c>
      <c r="N10" s="8">
        <f>IF(N8*(1+$K$6)&lt;'Locality and Max Pay'!$D$7,N8*(1+$K$6),'Locality and Max Pay'!$D$7)</f>
        <v>183543.981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37628.532500000001</v>
      </c>
      <c r="C11" s="8">
        <f>IF(C9*(1+$K$6)&lt;'Locality and Max Pay'!$D$7,C9*(1+$K$6),'Locality and Max Pay'!$D$7)</f>
        <v>42962.222499999996</v>
      </c>
      <c r="D11" s="8">
        <f>IF(D9*(1+$K$6)&lt;'Locality and Max Pay'!$D$7,D9*(1+$K$6),'Locality and Max Pay'!$D$7)</f>
        <v>50218.642699999997</v>
      </c>
      <c r="E11" s="8">
        <f>IF(E9*(1+$K$6)&lt;'Locality and Max Pay'!$D$7,E9*(1+$K$6),'Locality and Max Pay'!$D$7)</f>
        <v>59106.391499999998</v>
      </c>
      <c r="F11" s="8">
        <f>IF(F9*(1+$K$6)&lt;'Locality and Max Pay'!$D$7,F9*(1+$K$6),'Locality and Max Pay'!$D$7)</f>
        <v>72149.214899999992</v>
      </c>
      <c r="G11" s="8">
        <f>IF(G9*(1+$K$6)&lt;'Locality and Max Pay'!$D$7,G9*(1+$K$6),'Locality and Max Pay'!$D$7)</f>
        <v>80467.169500000004</v>
      </c>
      <c r="H11" s="8">
        <f>IF(H9*(1+$K$6)&lt;'Locality and Max Pay'!$D$7,H9*(1+$K$6),'Locality and Max Pay'!$D$7)</f>
        <v>96417.504399999991</v>
      </c>
      <c r="I11" s="8">
        <f>IF(I9*(1+$K$6)&lt;'Locality and Max Pay'!$D$7,I9*(1+$K$6),'Locality and Max Pay'!$D$7)</f>
        <v>115830.8351</v>
      </c>
      <c r="J11" s="8">
        <f>IF(J9*(1+$K$6)&lt;'Locality and Max Pay'!$D$7,J9*(1+$K$6),'Locality and Max Pay'!$D$7)</f>
        <v>139304.27469999998</v>
      </c>
      <c r="K11" s="8">
        <f>IF(K9*(1+$K$6)&lt;'Locality and Max Pay'!$D$7,K9*(1+$K$6),'Locality and Max Pay'!$D$7)</f>
        <v>172018.00699999998</v>
      </c>
      <c r="L11" s="8">
        <f>IF(L9*(1+$K$6)&lt;'Locality and Max Pay'!$D$7,L9*(1+$K$6),'Locality and Max Pay'!$D$7)</f>
        <v>202163.76269999999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algorithmName="SHA-512" hashValue="cx6QodOKzxmeNbXE2ZvQhC5mtvo1iCilDMjIbIRLVi1TXcrlANMPsux96s5Bnost+BSZdu1Un66t7dNhQ8gxGA==" saltValue="BrV3yf7vHMfRfR/J1yuOTw==" spinCount="100000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53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103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0.20780000000000001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24069.038400000001</v>
      </c>
      <c r="C10" s="8">
        <f>IF(C8*(1+$K$6)&lt;'Locality and Max Pay'!$D$7,C8*(1+$K$6),'Locality and Max Pay'!$D$7)</f>
        <v>27507.645</v>
      </c>
      <c r="D10" s="8">
        <f>IF(D8*(1+$K$6)&lt;'Locality and Max Pay'!$D$7,D8*(1+$K$6),'Locality and Max Pay'!$D$7)</f>
        <v>31083.9408</v>
      </c>
      <c r="E10" s="8">
        <f>IF(E8*(1+$K$6)&lt;'Locality and Max Pay'!$D$7,E8*(1+$K$6),'Locality and Max Pay'!$D$7)</f>
        <v>36584.262000000002</v>
      </c>
      <c r="F10" s="8">
        <f>IF(F8*(1+$K$6)&lt;'Locality and Max Pay'!$D$7,F8*(1+$K$6),'Locality and Max Pay'!$D$7)</f>
        <v>44657.197200000002</v>
      </c>
      <c r="G10" s="8">
        <f>IF(G8*(1+$K$6)&lt;'Locality and Max Pay'!$D$7,G8*(1+$K$6),'Locality and Max Pay'!$D$7)</f>
        <v>49803.633000000002</v>
      </c>
      <c r="H10" s="8">
        <f>IF(H8*(1+$K$6)&lt;'Locality and Max Pay'!$D$7,H8*(1+$K$6),'Locality and Max Pay'!$D$7)</f>
        <v>57748.541400000002</v>
      </c>
      <c r="I10" s="8">
        <f>IF(I8*(1+$K$6)&lt;'Locality and Max Pay'!$D$7,I8*(1+$K$6),'Locality and Max Pay'!$D$7)</f>
        <v>69378.4476</v>
      </c>
      <c r="J10" s="8">
        <f>IF(J8*(1+$K$6)&lt;'Locality and Max Pay'!$D$7,J8*(1+$K$6),'Locality and Max Pay'!$D$7)</f>
        <v>83449.317599999995</v>
      </c>
      <c r="K10" s="8">
        <f>IF(K8*(1+$K$6)&lt;'Locality and Max Pay'!$D$7,K8*(1+$K$6),'Locality and Max Pay'!$D$7)</f>
        <v>103018.0932</v>
      </c>
      <c r="L10" s="8">
        <f>IF(L8*(1+$K$6)&lt;'Locality and Max Pay'!$D$7,L8*(1+$K$6),'Locality and Max Pay'!$D$7)</f>
        <v>121135.0932</v>
      </c>
      <c r="M10" s="8">
        <f>IF(M8*(1+$K$6)&lt;'Locality and Max Pay'!$D$7,M8*(1+$K$6),'Locality and Max Pay'!$D$7)</f>
        <v>144690.81659999999</v>
      </c>
      <c r="N10" s="8">
        <f>IF(N8*(1+$K$6)&lt;'Locality and Max Pay'!$D$7,N8*(1+$K$6),'Locality and Max Pay'!$D$7)</f>
        <v>170408.50200000001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34935.614999999998</v>
      </c>
      <c r="C11" s="8">
        <f>IF(C9*(1+$K$6)&lt;'Locality and Max Pay'!$D$7,C9*(1+$K$6),'Locality and Max Pay'!$D$7)</f>
        <v>39887.595000000001</v>
      </c>
      <c r="D11" s="8">
        <f>IF(D9*(1+$K$6)&lt;'Locality and Max Pay'!$D$7,D9*(1+$K$6),'Locality and Max Pay'!$D$7)</f>
        <v>46624.703399999999</v>
      </c>
      <c r="E11" s="8">
        <f>IF(E9*(1+$K$6)&lt;'Locality and Max Pay'!$D$7,E9*(1+$K$6),'Locality and Max Pay'!$D$7)</f>
        <v>54876.392999999996</v>
      </c>
      <c r="F11" s="8">
        <f>IF(F9*(1+$K$6)&lt;'Locality and Max Pay'!$D$7,F9*(1+$K$6),'Locality and Max Pay'!$D$7)</f>
        <v>66985.795799999993</v>
      </c>
      <c r="G11" s="8">
        <f>IF(G9*(1+$K$6)&lt;'Locality and Max Pay'!$D$7,G9*(1+$K$6),'Locality and Max Pay'!$D$7)</f>
        <v>74708.468999999997</v>
      </c>
      <c r="H11" s="8">
        <f>IF(H9*(1+$K$6)&lt;'Locality and Max Pay'!$D$7,H9*(1+$K$6),'Locality and Max Pay'!$D$7)</f>
        <v>89517.304799999998</v>
      </c>
      <c r="I11" s="8">
        <f>IF(I9*(1+$K$6)&lt;'Locality and Max Pay'!$D$7,I9*(1+$K$6),'Locality and Max Pay'!$D$7)</f>
        <v>107541.3042</v>
      </c>
      <c r="J11" s="8">
        <f>IF(J9*(1+$K$6)&lt;'Locality and Max Pay'!$D$7,J9*(1+$K$6),'Locality and Max Pay'!$D$7)</f>
        <v>129334.8474</v>
      </c>
      <c r="K11" s="8">
        <f>IF(K9*(1+$K$6)&lt;'Locality and Max Pay'!$D$7,K9*(1+$K$6),'Locality and Max Pay'!$D$7)</f>
        <v>159707.394</v>
      </c>
      <c r="L11" s="8">
        <f>IF(L9*(1+$K$6)&lt;'Locality and Max Pay'!$D$7,L9*(1+$K$6),'Locality and Max Pay'!$D$7)</f>
        <v>187695.74340000001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2:N2"/>
    <mergeCell ref="A63:A66"/>
    <mergeCell ref="A68:A71"/>
    <mergeCell ref="A73:A76"/>
    <mergeCell ref="A78:A81"/>
    <mergeCell ref="A45:A48"/>
    <mergeCell ref="A50:A51"/>
    <mergeCell ref="A53:A56"/>
    <mergeCell ref="A58:A61"/>
    <mergeCell ref="A4:N4"/>
    <mergeCell ref="A83:A86"/>
    <mergeCell ref="A87:N87"/>
    <mergeCell ref="B6:H6"/>
    <mergeCell ref="A13:A14"/>
    <mergeCell ref="A16:A18"/>
    <mergeCell ref="A20:A23"/>
    <mergeCell ref="A25:A28"/>
    <mergeCell ref="A30:A33"/>
    <mergeCell ref="A35:A38"/>
    <mergeCell ref="A40:A43"/>
  </mergeCells>
  <phoneticPr fontId="0" type="noConversion"/>
  <pageMargins left="0.5" right="0.5" top="1" bottom="0.5" header="0.5" footer="0.5"/>
  <pageSetup scale="53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100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ColWidth="9.21875" defaultRowHeight="13.2" zeroHeight="1" x14ac:dyDescent="0.25"/>
  <cols>
    <col min="1" max="1" width="19.21875" style="22" customWidth="1"/>
    <col min="2" max="7" width="11.5546875" style="22" customWidth="1"/>
    <col min="8" max="8" width="13.21875" style="22" customWidth="1"/>
    <col min="9" max="9" width="12.77734375" style="22" customWidth="1"/>
    <col min="10" max="10" width="14.21875" style="22" customWidth="1"/>
    <col min="11" max="11" width="13.44140625" style="22" customWidth="1"/>
    <col min="12" max="14" width="11.5546875" style="22" customWidth="1"/>
    <col min="15" max="16384" width="9.21875" style="22"/>
  </cols>
  <sheetData>
    <row r="1" spans="1:14" ht="3" customHeight="1" x14ac:dyDescent="0.25"/>
    <row r="2" spans="1:14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ht="12.75" customHeight="1" x14ac:dyDescent="0.25"/>
    <row r="4" spans="1:14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x14ac:dyDescent="0.25"/>
    <row r="6" spans="1:14" ht="15.75" customHeight="1" x14ac:dyDescent="0.35">
      <c r="A6" s="16" t="s">
        <v>82</v>
      </c>
      <c r="B6" s="150" t="s">
        <v>183</v>
      </c>
      <c r="C6" s="151"/>
      <c r="D6" s="151"/>
      <c r="E6" s="151"/>
      <c r="F6" s="151"/>
      <c r="G6" s="151"/>
      <c r="H6" s="152"/>
      <c r="I6" s="21"/>
      <c r="J6" s="53" t="s">
        <v>83</v>
      </c>
      <c r="K6" s="54">
        <f>VLOOKUP(B6,'Locality and Max Pay'!$A$7:$B$61,2,FALSE)</f>
        <v>0.1762</v>
      </c>
      <c r="L6" s="40"/>
      <c r="M6" s="40"/>
      <c r="N6" s="59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23439.313599999998</v>
      </c>
      <c r="C10" s="8">
        <f>IF(C8*(1+$K$6)&lt;'Locality and Max Pay'!$D$7,C8*(1+$K$6),'Locality and Max Pay'!$D$7)</f>
        <v>26787.954999999998</v>
      </c>
      <c r="D10" s="8">
        <f>IF(D8*(1+$K$6)&lt;'Locality and Max Pay'!$D$7,D8*(1+$K$6),'Locality and Max Pay'!$D$7)</f>
        <v>30270.683199999999</v>
      </c>
      <c r="E10" s="8">
        <f>IF(E8*(1+$K$6)&lt;'Locality and Max Pay'!$D$7,E8*(1+$K$6),'Locality and Max Pay'!$D$7)</f>
        <v>35627.097999999998</v>
      </c>
      <c r="F10" s="8">
        <f>IF(F8*(1+$K$6)&lt;'Locality and Max Pay'!$D$7,F8*(1+$K$6),'Locality and Max Pay'!$D$7)</f>
        <v>43488.818799999994</v>
      </c>
      <c r="G10" s="8">
        <f>IF(G8*(1+$K$6)&lt;'Locality and Max Pay'!$D$7,G8*(1+$K$6),'Locality and Max Pay'!$D$7)</f>
        <v>48500.606999999996</v>
      </c>
      <c r="H10" s="8">
        <f>IF(H8*(1+$K$6)&lt;'Locality and Max Pay'!$D$7,H8*(1+$K$6),'Locality and Max Pay'!$D$7)</f>
        <v>56237.650599999994</v>
      </c>
      <c r="I10" s="8">
        <f>IF(I8*(1+$K$6)&lt;'Locality and Max Pay'!$D$7,I8*(1+$K$6),'Locality and Max Pay'!$D$7)</f>
        <v>67563.280399999989</v>
      </c>
      <c r="J10" s="8">
        <f>IF(J8*(1+$K$6)&lt;'Locality and Max Pay'!$D$7,J8*(1+$K$6),'Locality and Max Pay'!$D$7)</f>
        <v>81266.010399999999</v>
      </c>
      <c r="K10" s="8">
        <f>IF(K8*(1+$K$6)&lt;'Locality and Max Pay'!$D$7,K8*(1+$K$6),'Locality and Max Pay'!$D$7)</f>
        <v>100322.80279999999</v>
      </c>
      <c r="L10" s="8">
        <f>IF(L8*(1+$K$6)&lt;'Locality and Max Pay'!$D$7,L8*(1+$K$6),'Locality and Max Pay'!$D$7)</f>
        <v>117965.80279999999</v>
      </c>
      <c r="M10" s="8">
        <f>IF(M8*(1+$K$6)&lt;'Locality and Max Pay'!$D$7,M8*(1+$K$6),'Locality and Max Pay'!$D$7)</f>
        <v>140905.23139999999</v>
      </c>
      <c r="N10" s="8">
        <f>IF(N8*(1+$K$6)&lt;'Locality and Max Pay'!$D$7,N8*(1+$K$6),'Locality and Max Pay'!$D$7)</f>
        <v>165950.05799999999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34021.584999999999</v>
      </c>
      <c r="C11" s="8">
        <f>IF(C9*(1+$K$6)&lt;'Locality and Max Pay'!$D$7,C9*(1+$K$6),'Locality and Max Pay'!$D$7)</f>
        <v>38844.004999999997</v>
      </c>
      <c r="D11" s="8">
        <f>IF(D9*(1+$K$6)&lt;'Locality and Max Pay'!$D$7,D9*(1+$K$6),'Locality and Max Pay'!$D$7)</f>
        <v>45404.848599999998</v>
      </c>
      <c r="E11" s="8">
        <f>IF(E9*(1+$K$6)&lt;'Locality and Max Pay'!$D$7,E9*(1+$K$6),'Locality and Max Pay'!$D$7)</f>
        <v>53440.646999999997</v>
      </c>
      <c r="F11" s="8">
        <f>IF(F9*(1+$K$6)&lt;'Locality and Max Pay'!$D$7,F9*(1+$K$6),'Locality and Max Pay'!$D$7)</f>
        <v>65233.228199999998</v>
      </c>
      <c r="G11" s="8">
        <f>IF(G9*(1+$K$6)&lt;'Locality and Max Pay'!$D$7,G9*(1+$K$6),'Locality and Max Pay'!$D$7)</f>
        <v>72753.850999999995</v>
      </c>
      <c r="H11" s="8">
        <f>IF(H9*(1+$K$6)&lt;'Locality and Max Pay'!$D$7,H9*(1+$K$6),'Locality and Max Pay'!$D$7)</f>
        <v>87175.239199999996</v>
      </c>
      <c r="I11" s="8">
        <f>IF(I9*(1+$K$6)&lt;'Locality and Max Pay'!$D$7,I9*(1+$K$6),'Locality and Max Pay'!$D$7)</f>
        <v>104727.6718</v>
      </c>
      <c r="J11" s="8">
        <f>IF(J9*(1+$K$6)&lt;'Locality and Max Pay'!$D$7,J9*(1+$K$6),'Locality and Max Pay'!$D$7)</f>
        <v>125951.02459999999</v>
      </c>
      <c r="K11" s="8">
        <f>IF(K9*(1+$K$6)&lt;'Locality and Max Pay'!$D$7,K9*(1+$K$6),'Locality and Max Pay'!$D$7)</f>
        <v>155528.92599999998</v>
      </c>
      <c r="L11" s="8">
        <f>IF(L9*(1+$K$6)&lt;'Locality and Max Pay'!$D$7,L9*(1+$K$6),'Locality and Max Pay'!$D$7)</f>
        <v>182785.00859999997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customFormat="1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customFormat="1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customFormat="1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customFormat="1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customFormat="1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customFormat="1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customFormat="1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customFormat="1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customFormat="1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customFormat="1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customFormat="1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customFormat="1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customFormat="1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customFormat="1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customFormat="1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customFormat="1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customFormat="1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customFormat="1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customFormat="1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  <row r="99" x14ac:dyDescent="0.25"/>
    <row r="100" x14ac:dyDescent="0.25"/>
  </sheetData>
  <sheetProtection algorithmName="SHA-512" hashValue="I4MXdED4yCWRr7V1IpCWbJZ1p5+r78zqaBetyJc1B9sCKihrUu0DYl9vpdFngwWlez0fXK85mU4z1OoGDJVyNw==" saltValue="L/x1Ygws8Ag7AEsq/cLIHg==" spinCount="100000" sheet="1" objects="1" scenarios="1"/>
  <mergeCells count="20">
    <mergeCell ref="A50:A51"/>
    <mergeCell ref="A2:N2"/>
    <mergeCell ref="A4:N4"/>
    <mergeCell ref="B6:H6"/>
    <mergeCell ref="A13:A14"/>
    <mergeCell ref="A16:A18"/>
    <mergeCell ref="A20:A23"/>
    <mergeCell ref="A25:A28"/>
    <mergeCell ref="A30:A33"/>
    <mergeCell ref="A35:A38"/>
    <mergeCell ref="A40:A43"/>
    <mergeCell ref="A45:A48"/>
    <mergeCell ref="A83:A86"/>
    <mergeCell ref="A87:N87"/>
    <mergeCell ref="A53:A56"/>
    <mergeCell ref="A58:A61"/>
    <mergeCell ref="A63:A66"/>
    <mergeCell ref="A68:A71"/>
    <mergeCell ref="A73:A76"/>
    <mergeCell ref="A78:A81"/>
  </mergeCells>
  <pageMargins left="0.5" right="0.5" top="1" bottom="0.5" header="0.5" footer="0.5"/>
  <pageSetup scale="53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100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ColWidth="9.21875" defaultRowHeight="13.2" zeroHeight="1" x14ac:dyDescent="0.25"/>
  <cols>
    <col min="1" max="1" width="19.21875" style="22" customWidth="1"/>
    <col min="2" max="7" width="11.5546875" style="22" customWidth="1"/>
    <col min="8" max="8" width="13.21875" style="22" customWidth="1"/>
    <col min="9" max="9" width="12.77734375" style="22" customWidth="1"/>
    <col min="10" max="10" width="14.21875" style="22" customWidth="1"/>
    <col min="11" max="11" width="13.44140625" style="22" customWidth="1"/>
    <col min="12" max="14" width="11.5546875" style="22" customWidth="1"/>
    <col min="15" max="16384" width="9.21875" style="22"/>
  </cols>
  <sheetData>
    <row r="1" spans="1:14" ht="3" customHeight="1" x14ac:dyDescent="0.25"/>
    <row r="2" spans="1:14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ht="12.75" customHeight="1" x14ac:dyDescent="0.25"/>
    <row r="4" spans="1:14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x14ac:dyDescent="0.25"/>
    <row r="6" spans="1:14" ht="15.75" customHeight="1" x14ac:dyDescent="0.35">
      <c r="A6" s="16" t="s">
        <v>82</v>
      </c>
      <c r="B6" s="150" t="s">
        <v>158</v>
      </c>
      <c r="C6" s="151"/>
      <c r="D6" s="151"/>
      <c r="E6" s="151"/>
      <c r="F6" s="151"/>
      <c r="G6" s="151"/>
      <c r="H6" s="152"/>
      <c r="I6" s="21"/>
      <c r="J6" s="53" t="s">
        <v>83</v>
      </c>
      <c r="K6" s="54">
        <f>VLOOKUP(B6,'Locality and Max Pay'!$A$7:$B$61,2,FALSE)</f>
        <v>0.18060000000000001</v>
      </c>
      <c r="L6" s="40"/>
      <c r="M6" s="40"/>
      <c r="N6" s="59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23526.996800000001</v>
      </c>
      <c r="C10" s="8">
        <f>IF(C8*(1+$K$6)&lt;'Locality and Max Pay'!$D$7,C8*(1+$K$6),'Locality and Max Pay'!$D$7)</f>
        <v>26888.165000000001</v>
      </c>
      <c r="D10" s="8">
        <f>IF(D8*(1+$K$6)&lt;'Locality and Max Pay'!$D$7,D8*(1+$K$6),'Locality and Max Pay'!$D$7)</f>
        <v>30383.921600000001</v>
      </c>
      <c r="E10" s="8">
        <f>IF(E8*(1+$K$6)&lt;'Locality and Max Pay'!$D$7,E8*(1+$K$6),'Locality and Max Pay'!$D$7)</f>
        <v>35760.374000000003</v>
      </c>
      <c r="F10" s="8">
        <f>IF(F8*(1+$K$6)&lt;'Locality and Max Pay'!$D$7,F8*(1+$K$6),'Locality and Max Pay'!$D$7)</f>
        <v>43651.504400000005</v>
      </c>
      <c r="G10" s="8">
        <f>IF(G8*(1+$K$6)&lt;'Locality and Max Pay'!$D$7,G8*(1+$K$6),'Locality and Max Pay'!$D$7)</f>
        <v>48682.041000000005</v>
      </c>
      <c r="H10" s="8">
        <f>IF(H8*(1+$K$6)&lt;'Locality and Max Pay'!$D$7,H8*(1+$K$6),'Locality and Max Pay'!$D$7)</f>
        <v>56448.027800000003</v>
      </c>
      <c r="I10" s="8">
        <f>IF(I8*(1+$K$6)&lt;'Locality and Max Pay'!$D$7,I8*(1+$K$6),'Locality and Max Pay'!$D$7)</f>
        <v>67816.025200000004</v>
      </c>
      <c r="J10" s="8">
        <f>IF(J8*(1+$K$6)&lt;'Locality and Max Pay'!$D$7,J8*(1+$K$6),'Locality and Max Pay'!$D$7)</f>
        <v>81570.015200000009</v>
      </c>
      <c r="K10" s="8">
        <f>IF(K8*(1+$K$6)&lt;'Locality and Max Pay'!$D$7,K8*(1+$K$6),'Locality and Max Pay'!$D$7)</f>
        <v>100698.09640000001</v>
      </c>
      <c r="L10" s="8">
        <f>IF(L8*(1+$K$6)&lt;'Locality and Max Pay'!$D$7,L8*(1+$K$6),'Locality and Max Pay'!$D$7)</f>
        <v>118407.09640000001</v>
      </c>
      <c r="M10" s="8">
        <f>IF(M8*(1+$K$6)&lt;'Locality and Max Pay'!$D$7,M8*(1+$K$6),'Locality and Max Pay'!$D$7)</f>
        <v>141432.3382</v>
      </c>
      <c r="N10" s="8">
        <f>IF(N8*(1+$K$6)&lt;'Locality and Max Pay'!$D$7,N8*(1+$K$6),'Locality and Max Pay'!$D$7)</f>
        <v>166570.85400000002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34148.855000000003</v>
      </c>
      <c r="C11" s="8">
        <f>IF(C9*(1+$K$6)&lt;'Locality and Max Pay'!$D$7,C9*(1+$K$6),'Locality and Max Pay'!$D$7)</f>
        <v>38989.315000000002</v>
      </c>
      <c r="D11" s="8">
        <f>IF(D9*(1+$K$6)&lt;'Locality and Max Pay'!$D$7,D9*(1+$K$6),'Locality and Max Pay'!$D$7)</f>
        <v>45574.701800000003</v>
      </c>
      <c r="E11" s="8">
        <f>IF(E9*(1+$K$6)&lt;'Locality and Max Pay'!$D$7,E9*(1+$K$6),'Locality and Max Pay'!$D$7)</f>
        <v>53640.561000000002</v>
      </c>
      <c r="F11" s="8">
        <f>IF(F9*(1+$K$6)&lt;'Locality and Max Pay'!$D$7,F9*(1+$K$6),'Locality and Max Pay'!$D$7)</f>
        <v>65477.256600000008</v>
      </c>
      <c r="G11" s="8">
        <f>IF(G9*(1+$K$6)&lt;'Locality and Max Pay'!$D$7,G9*(1+$K$6),'Locality and Max Pay'!$D$7)</f>
        <v>73026.013000000006</v>
      </c>
      <c r="H11" s="8">
        <f>IF(H9*(1+$K$6)&lt;'Locality and Max Pay'!$D$7,H9*(1+$K$6),'Locality and Max Pay'!$D$7)</f>
        <v>87501.349600000001</v>
      </c>
      <c r="I11" s="8">
        <f>IF(I9*(1+$K$6)&lt;'Locality and Max Pay'!$D$7,I9*(1+$K$6),'Locality and Max Pay'!$D$7)</f>
        <v>105119.4434</v>
      </c>
      <c r="J11" s="8">
        <f>IF(J9*(1+$K$6)&lt;'Locality and Max Pay'!$D$7,J9*(1+$K$6),'Locality and Max Pay'!$D$7)</f>
        <v>126422.18980000001</v>
      </c>
      <c r="K11" s="8">
        <f>IF(K9*(1+$K$6)&lt;'Locality and Max Pay'!$D$7,K9*(1+$K$6),'Locality and Max Pay'!$D$7)</f>
        <v>156110.73800000001</v>
      </c>
      <c r="L11" s="8">
        <f>IF(L9*(1+$K$6)&lt;'Locality and Max Pay'!$D$7,L9*(1+$K$6),'Locality and Max Pay'!$D$7)</f>
        <v>183468.78180000003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customFormat="1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customFormat="1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customFormat="1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customFormat="1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customFormat="1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customFormat="1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customFormat="1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customFormat="1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customFormat="1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customFormat="1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customFormat="1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customFormat="1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customFormat="1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customFormat="1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customFormat="1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customFormat="1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customFormat="1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customFormat="1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customFormat="1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  <row r="99" x14ac:dyDescent="0.25"/>
    <row r="100" x14ac:dyDescent="0.25"/>
  </sheetData>
  <sheetProtection password="DDDE" sheet="1" objects="1" scenarios="1"/>
  <mergeCells count="20">
    <mergeCell ref="A50:A51"/>
    <mergeCell ref="A2:N2"/>
    <mergeCell ref="A4:N4"/>
    <mergeCell ref="B6:H6"/>
    <mergeCell ref="A13:A14"/>
    <mergeCell ref="A16:A18"/>
    <mergeCell ref="A20:A23"/>
    <mergeCell ref="A25:A28"/>
    <mergeCell ref="A30:A33"/>
    <mergeCell ref="A35:A38"/>
    <mergeCell ref="A40:A43"/>
    <mergeCell ref="A45:A48"/>
    <mergeCell ref="A83:A86"/>
    <mergeCell ref="A87:N87"/>
    <mergeCell ref="A53:A56"/>
    <mergeCell ref="A58:A61"/>
    <mergeCell ref="A63:A66"/>
    <mergeCell ref="A68:A71"/>
    <mergeCell ref="A73:A76"/>
    <mergeCell ref="A78:A81"/>
  </mergeCells>
  <pageMargins left="0.5" right="0.5" top="1" bottom="0.5" header="0.5" footer="0.5"/>
  <pageSetup scale="53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120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0.2918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25742.990400000002</v>
      </c>
      <c r="C10" s="8">
        <f>IF(C8*(1+$K$6)&lt;'Locality and Max Pay'!$D$7,C8*(1+$K$6),'Locality and Max Pay'!$D$7)</f>
        <v>29420.745000000003</v>
      </c>
      <c r="D10" s="8">
        <f>IF(D8*(1+$K$6)&lt;'Locality and Max Pay'!$D$7,D8*(1+$K$6),'Locality and Max Pay'!$D$7)</f>
        <v>33245.764800000004</v>
      </c>
      <c r="E10" s="8">
        <f>IF(E8*(1+$K$6)&lt;'Locality and Max Pay'!$D$7,E8*(1+$K$6),'Locality and Max Pay'!$D$7)</f>
        <v>39128.622000000003</v>
      </c>
      <c r="F10" s="8">
        <f>IF(F8*(1+$K$6)&lt;'Locality and Max Pay'!$D$7,F8*(1+$K$6),'Locality and Max Pay'!$D$7)</f>
        <v>47763.013200000001</v>
      </c>
      <c r="G10" s="8">
        <f>IF(G8*(1+$K$6)&lt;'Locality and Max Pay'!$D$7,G8*(1+$K$6),'Locality and Max Pay'!$D$7)</f>
        <v>53267.373</v>
      </c>
      <c r="H10" s="8">
        <f>IF(H8*(1+$K$6)&lt;'Locality and Max Pay'!$D$7,H8*(1+$K$6),'Locality and Max Pay'!$D$7)</f>
        <v>61764.833400000003</v>
      </c>
      <c r="I10" s="8">
        <f>IF(I8*(1+$K$6)&lt;'Locality and Max Pay'!$D$7,I8*(1+$K$6),'Locality and Max Pay'!$D$7)</f>
        <v>74203.575599999996</v>
      </c>
      <c r="J10" s="8">
        <f>IF(J8*(1+$K$6)&lt;'Locality and Max Pay'!$D$7,J8*(1+$K$6),'Locality and Max Pay'!$D$7)</f>
        <v>89253.045599999998</v>
      </c>
      <c r="K10" s="8">
        <f>IF(K8*(1+$K$6)&lt;'Locality and Max Pay'!$D$7,K8*(1+$K$6),'Locality and Max Pay'!$D$7)</f>
        <v>110182.7892</v>
      </c>
      <c r="L10" s="8">
        <f>IF(L8*(1+$K$6)&lt;'Locality and Max Pay'!$D$7,L8*(1+$K$6),'Locality and Max Pay'!$D$7)</f>
        <v>129559.7892</v>
      </c>
      <c r="M10" s="8">
        <f>IF(M8*(1+$K$6)&lt;'Locality and Max Pay'!$D$7,M8*(1+$K$6),'Locality and Max Pay'!$D$7)</f>
        <v>154753.76459999999</v>
      </c>
      <c r="N10" s="8">
        <f>IF(N8*(1+$K$6)&lt;'Locality and Max Pay'!$D$7,N8*(1+$K$6),'Locality and Max Pay'!$D$7)</f>
        <v>182260.06200000001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37365.315000000002</v>
      </c>
      <c r="C11" s="8">
        <f>IF(C9*(1+$K$6)&lt;'Locality and Max Pay'!$D$7,C9*(1+$K$6),'Locality and Max Pay'!$D$7)</f>
        <v>42661.695</v>
      </c>
      <c r="D11" s="8">
        <f>IF(D9*(1+$K$6)&lt;'Locality and Max Pay'!$D$7,D9*(1+$K$6),'Locality and Max Pay'!$D$7)</f>
        <v>49867.3554</v>
      </c>
      <c r="E11" s="8">
        <f>IF(E9*(1+$K$6)&lt;'Locality and Max Pay'!$D$7,E9*(1+$K$6),'Locality and Max Pay'!$D$7)</f>
        <v>58692.933000000005</v>
      </c>
      <c r="F11" s="8">
        <f>IF(F9*(1+$K$6)&lt;'Locality and Max Pay'!$D$7,F9*(1+$K$6),'Locality and Max Pay'!$D$7)</f>
        <v>71644.519800000009</v>
      </c>
      <c r="G11" s="8">
        <f>IF(G9*(1+$K$6)&lt;'Locality and Max Pay'!$D$7,G9*(1+$K$6),'Locality and Max Pay'!$D$7)</f>
        <v>79904.289000000004</v>
      </c>
      <c r="H11" s="8">
        <f>IF(H9*(1+$K$6)&lt;'Locality and Max Pay'!$D$7,H9*(1+$K$6),'Locality and Max Pay'!$D$7)</f>
        <v>95743.048800000004</v>
      </c>
      <c r="I11" s="8">
        <f>IF(I9*(1+$K$6)&lt;'Locality and Max Pay'!$D$7,I9*(1+$K$6),'Locality and Max Pay'!$D$7)</f>
        <v>115020.58020000001</v>
      </c>
      <c r="J11" s="8">
        <f>IF(J9*(1+$K$6)&lt;'Locality and Max Pay'!$D$7,J9*(1+$K$6),'Locality and Max Pay'!$D$7)</f>
        <v>138329.81940000001</v>
      </c>
      <c r="K11" s="8">
        <f>IF(K9*(1+$K$6)&lt;'Locality and Max Pay'!$D$7,K9*(1+$K$6),'Locality and Max Pay'!$D$7)</f>
        <v>170814.71400000001</v>
      </c>
      <c r="L11" s="8">
        <f>IF(L9*(1+$K$6)&lt;'Locality and Max Pay'!$D$7,L9*(1+$K$6),'Locality and Max Pay'!$D$7)</f>
        <v>200749.59540000002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2:N2"/>
    <mergeCell ref="A50:A51"/>
    <mergeCell ref="A45:A48"/>
    <mergeCell ref="B6:H6"/>
    <mergeCell ref="A25:A28"/>
    <mergeCell ref="A30:A33"/>
    <mergeCell ref="A35:A38"/>
    <mergeCell ref="A40:A43"/>
    <mergeCell ref="A13:A14"/>
    <mergeCell ref="A16:A18"/>
    <mergeCell ref="A20:A23"/>
    <mergeCell ref="A4:N4"/>
    <mergeCell ref="A53:A56"/>
    <mergeCell ref="A58:A61"/>
    <mergeCell ref="A63:A66"/>
    <mergeCell ref="A87:N87"/>
    <mergeCell ref="A68:A71"/>
    <mergeCell ref="A73:A76"/>
    <mergeCell ref="A78:A81"/>
    <mergeCell ref="A83:A86"/>
  </mergeCells>
  <phoneticPr fontId="0" type="noConversion"/>
  <pageMargins left="0.5" right="0.5" top="1" bottom="0.5" header="0.5" footer="0.5"/>
  <pageSetup scale="53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3" width="11.5546875" customWidth="1"/>
    <col min="14" max="14" width="11.5546875" style="37" customWidth="1"/>
    <col min="15" max="15" width="9.21875" style="37"/>
  </cols>
  <sheetData>
    <row r="1" spans="1:15" s="22" customFormat="1" ht="3" customHeight="1" x14ac:dyDescent="0.25"/>
    <row r="2" spans="1:15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5" s="22" customFormat="1" ht="12.75" customHeight="1" x14ac:dyDescent="0.25"/>
    <row r="4" spans="1:15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5" s="22" customFormat="1" x14ac:dyDescent="0.25"/>
    <row r="6" spans="1:15" ht="15.75" customHeight="1" x14ac:dyDescent="0.35">
      <c r="A6" s="16" t="s">
        <v>82</v>
      </c>
      <c r="B6" s="150" t="s">
        <v>121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0.2094</v>
      </c>
      <c r="L6" s="15"/>
      <c r="M6" s="58"/>
      <c r="N6" s="17"/>
    </row>
    <row r="7" spans="1:15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5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5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5" ht="12.75" customHeight="1" x14ac:dyDescent="0.25">
      <c r="A10" s="7" t="s">
        <v>37</v>
      </c>
      <c r="B10" s="8">
        <f>IF(B8*(1+$K$6)&lt;'Locality and Max Pay'!$D$7,B8*(1+$K$6),'Locality and Max Pay'!$D$7)</f>
        <v>24100.923200000001</v>
      </c>
      <c r="C10" s="8">
        <f>IF(C8*(1+$K$6)&lt;'Locality and Max Pay'!$D$7,C8*(1+$K$6),'Locality and Max Pay'!$D$7)</f>
        <v>27544.084999999999</v>
      </c>
      <c r="D10" s="8">
        <f>IF(D8*(1+$K$6)&lt;'Locality and Max Pay'!$D$7,D8*(1+$K$6),'Locality and Max Pay'!$D$7)</f>
        <v>31125.118399999999</v>
      </c>
      <c r="E10" s="8">
        <f>IF(E8*(1+$K$6)&lt;'Locality and Max Pay'!$D$7,E8*(1+$K$6),'Locality and Max Pay'!$D$7)</f>
        <v>36632.726000000002</v>
      </c>
      <c r="F10" s="8">
        <f>IF(F8*(1+$K$6)&lt;'Locality and Max Pay'!$D$7,F8*(1+$K$6),'Locality and Max Pay'!$D$7)</f>
        <v>44716.355600000003</v>
      </c>
      <c r="G10" s="8">
        <f>IF(G8*(1+$K$6)&lt;'Locality and Max Pay'!$D$7,G8*(1+$K$6),'Locality and Max Pay'!$D$7)</f>
        <v>49869.609000000004</v>
      </c>
      <c r="H10" s="8">
        <f>IF(H8*(1+$K$6)&lt;'Locality and Max Pay'!$D$7,H8*(1+$K$6),'Locality and Max Pay'!$D$7)</f>
        <v>57825.042200000004</v>
      </c>
      <c r="I10" s="8">
        <f>IF(I8*(1+$K$6)&lt;'Locality and Max Pay'!$D$7,I8*(1+$K$6),'Locality and Max Pay'!$D$7)</f>
        <v>69470.354800000001</v>
      </c>
      <c r="J10" s="8">
        <f>IF(J8*(1+$K$6)&lt;'Locality and Max Pay'!$D$7,J8*(1+$K$6),'Locality and Max Pay'!$D$7)</f>
        <v>83559.864799999996</v>
      </c>
      <c r="K10" s="8">
        <f>IF(K8*(1+$K$6)&lt;'Locality and Max Pay'!$D$7,K8*(1+$K$6),'Locality and Max Pay'!$D$7)</f>
        <v>103154.56360000001</v>
      </c>
      <c r="L10" s="8">
        <f>IF(L8*(1+$K$6)&lt;'Locality and Max Pay'!$D$7,L8*(1+$K$6),'Locality and Max Pay'!$D$7)</f>
        <v>121295.56360000001</v>
      </c>
      <c r="M10" s="8">
        <f>IF(M8*(1+$K$6)&lt;'Locality and Max Pay'!$D$7,M8*(1+$K$6),'Locality and Max Pay'!$D$7)</f>
        <v>144882.49180000002</v>
      </c>
      <c r="N10" s="8">
        <f>IF(N8*(1+$K$6)&lt;'Locality and Max Pay'!$D$7,N8*(1+$K$6),'Locality and Max Pay'!$D$7)</f>
        <v>170634.24600000001</v>
      </c>
    </row>
    <row r="11" spans="1:15" ht="12.75" customHeight="1" x14ac:dyDescent="0.25">
      <c r="A11" s="4" t="s">
        <v>38</v>
      </c>
      <c r="B11" s="8">
        <f>IF(B9*(1+$K$6)&lt;'Locality and Max Pay'!$D$7,B9*(1+$K$6),'Locality and Max Pay'!$D$7)</f>
        <v>34981.895000000004</v>
      </c>
      <c r="C11" s="8">
        <f>IF(C9*(1+$K$6)&lt;'Locality and Max Pay'!$D$7,C9*(1+$K$6),'Locality and Max Pay'!$D$7)</f>
        <v>39940.434999999998</v>
      </c>
      <c r="D11" s="8">
        <f>IF(D9*(1+$K$6)&lt;'Locality and Max Pay'!$D$7,D9*(1+$K$6),'Locality and Max Pay'!$D$7)</f>
        <v>46686.468200000003</v>
      </c>
      <c r="E11" s="8">
        <f>IF(E9*(1+$K$6)&lt;'Locality and Max Pay'!$D$7,E9*(1+$K$6),'Locality and Max Pay'!$D$7)</f>
        <v>54949.089</v>
      </c>
      <c r="F11" s="8">
        <f>IF(F9*(1+$K$6)&lt;'Locality and Max Pay'!$D$7,F9*(1+$K$6),'Locality and Max Pay'!$D$7)</f>
        <v>67074.5334</v>
      </c>
      <c r="G11" s="8">
        <f>IF(G9*(1+$K$6)&lt;'Locality and Max Pay'!$D$7,G9*(1+$K$6),'Locality and Max Pay'!$D$7)</f>
        <v>74807.437000000005</v>
      </c>
      <c r="H11" s="8">
        <f>IF(H9*(1+$K$6)&lt;'Locality and Max Pay'!$D$7,H9*(1+$K$6),'Locality and Max Pay'!$D$7)</f>
        <v>89635.890400000004</v>
      </c>
      <c r="I11" s="8">
        <f>IF(I9*(1+$K$6)&lt;'Locality and Max Pay'!$D$7,I9*(1+$K$6),'Locality and Max Pay'!$D$7)</f>
        <v>107683.7666</v>
      </c>
      <c r="J11" s="8">
        <f>IF(J9*(1+$K$6)&lt;'Locality and Max Pay'!$D$7,J9*(1+$K$6),'Locality and Max Pay'!$D$7)</f>
        <v>129506.1802</v>
      </c>
      <c r="K11" s="8">
        <f>IF(K9*(1+$K$6)&lt;'Locality and Max Pay'!$D$7,K9*(1+$K$6),'Locality and Max Pay'!$D$7)</f>
        <v>159918.962</v>
      </c>
      <c r="L11" s="8">
        <f>IF(L9*(1+$K$6)&lt;'Locality and Max Pay'!$D$7,L9*(1+$K$6),'Locality and Max Pay'!$D$7)</f>
        <v>187944.38820000002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5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  <c r="O12"/>
    </row>
    <row r="13" spans="1:15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  <c r="O13"/>
    </row>
    <row r="14" spans="1:15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  <c r="O14"/>
    </row>
    <row r="15" spans="1:15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/>
    </row>
    <row r="16" spans="1:15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  <c r="O16"/>
    </row>
    <row r="17" spans="1:15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  <c r="O17"/>
    </row>
    <row r="18" spans="1:15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  <c r="O18"/>
    </row>
    <row r="19" spans="1:15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/>
    </row>
    <row r="20" spans="1:15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  <c r="O20"/>
    </row>
    <row r="21" spans="1:15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  <c r="O21"/>
    </row>
    <row r="22" spans="1:15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  <c r="O22"/>
    </row>
    <row r="23" spans="1:15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  <c r="O23"/>
    </row>
    <row r="24" spans="1:15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/>
    </row>
    <row r="25" spans="1:15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  <c r="O25"/>
    </row>
    <row r="26" spans="1:15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  <c r="O26"/>
    </row>
    <row r="27" spans="1:15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  <c r="O27"/>
    </row>
    <row r="28" spans="1:15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  <c r="O28"/>
    </row>
    <row r="29" spans="1:15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/>
    </row>
    <row r="30" spans="1:15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5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5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  <c r="N88"/>
      <c r="O88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53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346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122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0.21249999999999999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24162.699999999997</v>
      </c>
      <c r="C10" s="8">
        <f>IF(C8*(1+$K$6)&lt;'Locality and Max Pay'!$D$7,C8*(1+$K$6),'Locality and Max Pay'!$D$7)</f>
        <v>27614.687499999996</v>
      </c>
      <c r="D10" s="8">
        <f>IF(D8*(1+$K$6)&lt;'Locality and Max Pay'!$D$7,D8*(1+$K$6),'Locality and Max Pay'!$D$7)</f>
        <v>31204.899999999998</v>
      </c>
      <c r="E10" s="8">
        <f>IF(E8*(1+$K$6)&lt;'Locality and Max Pay'!$D$7,E8*(1+$K$6),'Locality and Max Pay'!$D$7)</f>
        <v>36726.625</v>
      </c>
      <c r="F10" s="8">
        <f>IF(F8*(1+$K$6)&lt;'Locality and Max Pay'!$D$7,F8*(1+$K$6),'Locality and Max Pay'!$D$7)</f>
        <v>44830.974999999999</v>
      </c>
      <c r="G10" s="8">
        <f>IF(G8*(1+$K$6)&lt;'Locality and Max Pay'!$D$7,G8*(1+$K$6),'Locality and Max Pay'!$D$7)</f>
        <v>49997.437499999993</v>
      </c>
      <c r="H10" s="8">
        <f>IF(H8*(1+$K$6)&lt;'Locality and Max Pay'!$D$7,H8*(1+$K$6),'Locality and Max Pay'!$D$7)</f>
        <v>57973.262499999997</v>
      </c>
      <c r="I10" s="8">
        <f>IF(I8*(1+$K$6)&lt;'Locality and Max Pay'!$D$7,I8*(1+$K$6),'Locality and Max Pay'!$D$7)</f>
        <v>69648.424999999988</v>
      </c>
      <c r="J10" s="8">
        <f>IF(J8*(1+$K$6)&lt;'Locality and Max Pay'!$D$7,J8*(1+$K$6),'Locality and Max Pay'!$D$7)</f>
        <v>83774.049999999988</v>
      </c>
      <c r="K10" s="8">
        <f>IF(K8*(1+$K$6)&lt;'Locality and Max Pay'!$D$7,K8*(1+$K$6),'Locality and Max Pay'!$D$7)</f>
        <v>103418.97499999999</v>
      </c>
      <c r="L10" s="8">
        <f>IF(L8*(1+$K$6)&lt;'Locality and Max Pay'!$D$7,L8*(1+$K$6),'Locality and Max Pay'!$D$7)</f>
        <v>121606.47499999999</v>
      </c>
      <c r="M10" s="8">
        <f>IF(M8*(1+$K$6)&lt;'Locality and Max Pay'!$D$7,M8*(1+$K$6),'Locality and Max Pay'!$D$7)</f>
        <v>145253.86249999999</v>
      </c>
      <c r="N10" s="8">
        <f>IF(N8*(1+$K$6)&lt;'Locality and Max Pay'!$D$7,N8*(1+$K$6),'Locality and Max Pay'!$D$7)</f>
        <v>171071.625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35071.5625</v>
      </c>
      <c r="C11" s="8">
        <f>IF(C9*(1+$K$6)&lt;'Locality and Max Pay'!$D$7,C9*(1+$K$6),'Locality and Max Pay'!$D$7)</f>
        <v>40042.8125</v>
      </c>
      <c r="D11" s="8">
        <f>IF(D9*(1+$K$6)&lt;'Locality and Max Pay'!$D$7,D9*(1+$K$6),'Locality and Max Pay'!$D$7)</f>
        <v>46806.137499999997</v>
      </c>
      <c r="E11" s="8">
        <f>IF(E9*(1+$K$6)&lt;'Locality and Max Pay'!$D$7,E9*(1+$K$6),'Locality and Max Pay'!$D$7)</f>
        <v>55089.937499999993</v>
      </c>
      <c r="F11" s="8">
        <f>IF(F9*(1+$K$6)&lt;'Locality and Max Pay'!$D$7,F9*(1+$K$6),'Locality and Max Pay'!$D$7)</f>
        <v>67246.462499999994</v>
      </c>
      <c r="G11" s="8">
        <f>IF(G9*(1+$K$6)&lt;'Locality and Max Pay'!$D$7,G9*(1+$K$6),'Locality and Max Pay'!$D$7)</f>
        <v>74999.1875</v>
      </c>
      <c r="H11" s="8">
        <f>IF(H9*(1+$K$6)&lt;'Locality and Max Pay'!$D$7,H9*(1+$K$6),'Locality and Max Pay'!$D$7)</f>
        <v>89865.65</v>
      </c>
      <c r="I11" s="8">
        <f>IF(I9*(1+$K$6)&lt;'Locality and Max Pay'!$D$7,I9*(1+$K$6),'Locality and Max Pay'!$D$7)</f>
        <v>107959.78749999999</v>
      </c>
      <c r="J11" s="8">
        <f>IF(J9*(1+$K$6)&lt;'Locality and Max Pay'!$D$7,J9*(1+$K$6),'Locality and Max Pay'!$D$7)</f>
        <v>129838.1375</v>
      </c>
      <c r="K11" s="8">
        <f>IF(K9*(1+$K$6)&lt;'Locality and Max Pay'!$D$7,K9*(1+$K$6),'Locality and Max Pay'!$D$7)</f>
        <v>160328.875</v>
      </c>
      <c r="L11" s="8">
        <f>IF(L9*(1+$K$6)&lt;'Locality and Max Pay'!$D$7,L9*(1+$K$6),'Locality and Max Pay'!$D$7)</f>
        <v>188426.13749999998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s="22" customFormat="1" x14ac:dyDescent="0.25"/>
    <row r="90" spans="1:16" s="22" customFormat="1" x14ac:dyDescent="0.25"/>
    <row r="91" spans="1:16" s="22" customFormat="1" x14ac:dyDescent="0.25"/>
    <row r="92" spans="1:16" s="22" customFormat="1" x14ac:dyDescent="0.25"/>
    <row r="93" spans="1:16" s="22" customFormat="1" x14ac:dyDescent="0.25"/>
    <row r="94" spans="1:16" s="22" customFormat="1" x14ac:dyDescent="0.25"/>
    <row r="95" spans="1:16" s="22" customFormat="1" hidden="1" x14ac:dyDescent="0.25"/>
    <row r="96" spans="1:16" s="22" customFormat="1" hidden="1" x14ac:dyDescent="0.25"/>
    <row r="97" s="22" customFormat="1" hidden="1" x14ac:dyDescent="0.25"/>
    <row r="98" s="22" customFormat="1" hidden="1" x14ac:dyDescent="0.25"/>
    <row r="99" s="22" customFormat="1" hidden="1" x14ac:dyDescent="0.25"/>
    <row r="100" s="22" customFormat="1" hidden="1" x14ac:dyDescent="0.25"/>
    <row r="101" s="22" customFormat="1" hidden="1" x14ac:dyDescent="0.25"/>
    <row r="102" s="22" customFormat="1" hidden="1" x14ac:dyDescent="0.25"/>
    <row r="103" s="22" customFormat="1" hidden="1" x14ac:dyDescent="0.25"/>
    <row r="104" s="22" customFormat="1" hidden="1" x14ac:dyDescent="0.25"/>
    <row r="105" s="22" customFormat="1" hidden="1" x14ac:dyDescent="0.25"/>
    <row r="106" s="22" customFormat="1" hidden="1" x14ac:dyDescent="0.25"/>
    <row r="107" s="22" customFormat="1" hidden="1" x14ac:dyDescent="0.25"/>
    <row r="108" s="22" customFormat="1" hidden="1" x14ac:dyDescent="0.25"/>
    <row r="109" s="22" customFormat="1" hidden="1" x14ac:dyDescent="0.25"/>
    <row r="110" s="22" customFormat="1" hidden="1" x14ac:dyDescent="0.25"/>
    <row r="111" s="22" customFormat="1" hidden="1" x14ac:dyDescent="0.25"/>
    <row r="112" s="22" customFormat="1" hidden="1" x14ac:dyDescent="0.25"/>
    <row r="113" s="22" customFormat="1" hidden="1" x14ac:dyDescent="0.25"/>
    <row r="114" s="22" customFormat="1" hidden="1" x14ac:dyDescent="0.25"/>
    <row r="115" s="22" customFormat="1" hidden="1" x14ac:dyDescent="0.25"/>
    <row r="116" s="22" customFormat="1" hidden="1" x14ac:dyDescent="0.25"/>
    <row r="117" s="22" customFormat="1" hidden="1" x14ac:dyDescent="0.25"/>
    <row r="118" s="22" customFormat="1" hidden="1" x14ac:dyDescent="0.25"/>
    <row r="119" s="22" customFormat="1" hidden="1" x14ac:dyDescent="0.25"/>
    <row r="120" s="22" customFormat="1" hidden="1" x14ac:dyDescent="0.25"/>
    <row r="121" s="22" customFormat="1" hidden="1" x14ac:dyDescent="0.25"/>
    <row r="122" s="22" customFormat="1" hidden="1" x14ac:dyDescent="0.25"/>
    <row r="123" s="22" customFormat="1" hidden="1" x14ac:dyDescent="0.25"/>
    <row r="124" s="22" customFormat="1" hidden="1" x14ac:dyDescent="0.25"/>
    <row r="125" s="22" customFormat="1" hidden="1" x14ac:dyDescent="0.25"/>
    <row r="126" s="22" customFormat="1" hidden="1" x14ac:dyDescent="0.25"/>
    <row r="127" s="22" customFormat="1" hidden="1" x14ac:dyDescent="0.25"/>
    <row r="128" s="22" customFormat="1" hidden="1" x14ac:dyDescent="0.25"/>
    <row r="129" s="22" customFormat="1" hidden="1" x14ac:dyDescent="0.25"/>
    <row r="130" s="22" customFormat="1" hidden="1" x14ac:dyDescent="0.25"/>
    <row r="131" s="22" customFormat="1" hidden="1" x14ac:dyDescent="0.25"/>
    <row r="132" s="22" customFormat="1" hidden="1" x14ac:dyDescent="0.25"/>
    <row r="133" s="22" customFormat="1" hidden="1" x14ac:dyDescent="0.25"/>
    <row r="134" s="22" customFormat="1" hidden="1" x14ac:dyDescent="0.25"/>
    <row r="135" s="22" customFormat="1" hidden="1" x14ac:dyDescent="0.25"/>
    <row r="136" s="22" customFormat="1" hidden="1" x14ac:dyDescent="0.25"/>
    <row r="137" s="22" customFormat="1" hidden="1" x14ac:dyDescent="0.25"/>
    <row r="138" s="22" customFormat="1" hidden="1" x14ac:dyDescent="0.25"/>
    <row r="139" s="22" customFormat="1" hidden="1" x14ac:dyDescent="0.25"/>
    <row r="140" s="22" customFormat="1" hidden="1" x14ac:dyDescent="0.25"/>
    <row r="141" s="22" customFormat="1" hidden="1" x14ac:dyDescent="0.25"/>
    <row r="142" s="22" customFormat="1" hidden="1" x14ac:dyDescent="0.25"/>
    <row r="143" s="22" customFormat="1" hidden="1" x14ac:dyDescent="0.25"/>
    <row r="144" s="22" customFormat="1" hidden="1" x14ac:dyDescent="0.25"/>
    <row r="145" s="22" customFormat="1" hidden="1" x14ac:dyDescent="0.25"/>
    <row r="146" s="22" customFormat="1" hidden="1" x14ac:dyDescent="0.25"/>
    <row r="147" s="22" customFormat="1" hidden="1" x14ac:dyDescent="0.25"/>
    <row r="148" s="22" customFormat="1" hidden="1" x14ac:dyDescent="0.25"/>
    <row r="149" s="22" customFormat="1" hidden="1" x14ac:dyDescent="0.25"/>
    <row r="150" s="22" customFormat="1" hidden="1" x14ac:dyDescent="0.25"/>
    <row r="151" s="22" customFormat="1" hidden="1" x14ac:dyDescent="0.25"/>
    <row r="152" s="22" customFormat="1" hidden="1" x14ac:dyDescent="0.25"/>
    <row r="153" s="22" customFormat="1" hidden="1" x14ac:dyDescent="0.25"/>
    <row r="154" s="22" customFormat="1" hidden="1" x14ac:dyDescent="0.25"/>
    <row r="155" s="22" customFormat="1" hidden="1" x14ac:dyDescent="0.25"/>
    <row r="156" s="22" customFormat="1" hidden="1" x14ac:dyDescent="0.25"/>
    <row r="157" s="22" customFormat="1" hidden="1" x14ac:dyDescent="0.25"/>
    <row r="158" s="22" customFormat="1" hidden="1" x14ac:dyDescent="0.25"/>
    <row r="159" s="22" customFormat="1" hidden="1" x14ac:dyDescent="0.25"/>
    <row r="160" s="22" customFormat="1" hidden="1" x14ac:dyDescent="0.25"/>
    <row r="161" s="22" customFormat="1" hidden="1" x14ac:dyDescent="0.25"/>
    <row r="162" s="22" customFormat="1" hidden="1" x14ac:dyDescent="0.25"/>
    <row r="163" s="22" customFormat="1" hidden="1" x14ac:dyDescent="0.25"/>
    <row r="164" s="22" customFormat="1" hidden="1" x14ac:dyDescent="0.25"/>
    <row r="165" s="22" customFormat="1" hidden="1" x14ac:dyDescent="0.25"/>
    <row r="166" s="22" customFormat="1" hidden="1" x14ac:dyDescent="0.25"/>
    <row r="167" s="22" customFormat="1" hidden="1" x14ac:dyDescent="0.25"/>
    <row r="168" s="22" customFormat="1" hidden="1" x14ac:dyDescent="0.25"/>
    <row r="169" s="22" customFormat="1" hidden="1" x14ac:dyDescent="0.25"/>
    <row r="170" s="22" customFormat="1" hidden="1" x14ac:dyDescent="0.25"/>
    <row r="171" s="22" customFormat="1" hidden="1" x14ac:dyDescent="0.25"/>
    <row r="172" s="22" customFormat="1" hidden="1" x14ac:dyDescent="0.25"/>
    <row r="173" s="22" customFormat="1" hidden="1" x14ac:dyDescent="0.25"/>
    <row r="174" s="22" customFormat="1" hidden="1" x14ac:dyDescent="0.25"/>
    <row r="175" s="22" customFormat="1" hidden="1" x14ac:dyDescent="0.25"/>
    <row r="176" s="22" customFormat="1" hidden="1" x14ac:dyDescent="0.25"/>
    <row r="177" s="22" customFormat="1" hidden="1" x14ac:dyDescent="0.25"/>
    <row r="178" s="22" customFormat="1" hidden="1" x14ac:dyDescent="0.25"/>
    <row r="179" s="22" customFormat="1" hidden="1" x14ac:dyDescent="0.25"/>
    <row r="180" s="22" customFormat="1" hidden="1" x14ac:dyDescent="0.25"/>
    <row r="181" s="22" customFormat="1" hidden="1" x14ac:dyDescent="0.25"/>
    <row r="182" s="22" customFormat="1" hidden="1" x14ac:dyDescent="0.25"/>
    <row r="183" s="22" customFormat="1" hidden="1" x14ac:dyDescent="0.25"/>
    <row r="184" s="22" customFormat="1" hidden="1" x14ac:dyDescent="0.25"/>
    <row r="185" s="22" customFormat="1" hidden="1" x14ac:dyDescent="0.25"/>
    <row r="186" s="22" customFormat="1" hidden="1" x14ac:dyDescent="0.25"/>
    <row r="187" s="22" customFormat="1" hidden="1" x14ac:dyDescent="0.25"/>
    <row r="188" s="22" customFormat="1" hidden="1" x14ac:dyDescent="0.25"/>
    <row r="189" s="22" customFormat="1" hidden="1" x14ac:dyDescent="0.25"/>
    <row r="190" s="22" customFormat="1" hidden="1" x14ac:dyDescent="0.25"/>
    <row r="191" s="22" customFormat="1" hidden="1" x14ac:dyDescent="0.25"/>
    <row r="192" s="22" customFormat="1" hidden="1" x14ac:dyDescent="0.25"/>
    <row r="193" s="22" customFormat="1" hidden="1" x14ac:dyDescent="0.25"/>
    <row r="194" s="22" customFormat="1" hidden="1" x14ac:dyDescent="0.25"/>
    <row r="195" s="22" customFormat="1" hidden="1" x14ac:dyDescent="0.25"/>
    <row r="196" s="22" customFormat="1" hidden="1" x14ac:dyDescent="0.25"/>
    <row r="197" s="22" customFormat="1" hidden="1" x14ac:dyDescent="0.25"/>
    <row r="198" s="22" customFormat="1" hidden="1" x14ac:dyDescent="0.25"/>
    <row r="199" s="22" customFormat="1" hidden="1" x14ac:dyDescent="0.25"/>
    <row r="200" s="22" customFormat="1" hidden="1" x14ac:dyDescent="0.25"/>
    <row r="201" s="22" customFormat="1" hidden="1" x14ac:dyDescent="0.25"/>
    <row r="202" s="22" customFormat="1" hidden="1" x14ac:dyDescent="0.25"/>
    <row r="203" s="22" customFormat="1" hidden="1" x14ac:dyDescent="0.25"/>
    <row r="204" s="22" customFormat="1" hidden="1" x14ac:dyDescent="0.25"/>
    <row r="205" s="22" customFormat="1" hidden="1" x14ac:dyDescent="0.25"/>
    <row r="206" s="22" customFormat="1" hidden="1" x14ac:dyDescent="0.25"/>
    <row r="207" s="22" customFormat="1" hidden="1" x14ac:dyDescent="0.25"/>
    <row r="208" s="22" customFormat="1" hidden="1" x14ac:dyDescent="0.25"/>
    <row r="209" s="22" customFormat="1" hidden="1" x14ac:dyDescent="0.25"/>
    <row r="210" s="22" customFormat="1" hidden="1" x14ac:dyDescent="0.25"/>
    <row r="211" s="22" customFormat="1" hidden="1" x14ac:dyDescent="0.25"/>
    <row r="212" s="22" customFormat="1" hidden="1" x14ac:dyDescent="0.25"/>
    <row r="213" s="22" customFormat="1" hidden="1" x14ac:dyDescent="0.25"/>
    <row r="214" s="22" customFormat="1" hidden="1" x14ac:dyDescent="0.25"/>
    <row r="215" s="22" customFormat="1" hidden="1" x14ac:dyDescent="0.25"/>
    <row r="216" s="22" customFormat="1" hidden="1" x14ac:dyDescent="0.25"/>
    <row r="217" s="22" customFormat="1" hidden="1" x14ac:dyDescent="0.25"/>
    <row r="218" s="22" customFormat="1" hidden="1" x14ac:dyDescent="0.25"/>
    <row r="219" s="22" customFormat="1" hidden="1" x14ac:dyDescent="0.25"/>
    <row r="220" s="22" customFormat="1" hidden="1" x14ac:dyDescent="0.25"/>
    <row r="221" s="22" customFormat="1" hidden="1" x14ac:dyDescent="0.25"/>
    <row r="222" s="22" customFormat="1" hidden="1" x14ac:dyDescent="0.25"/>
    <row r="223" s="22" customFormat="1" hidden="1" x14ac:dyDescent="0.25"/>
    <row r="224" s="22" customFormat="1" hidden="1" x14ac:dyDescent="0.25"/>
    <row r="225" s="22" customFormat="1" hidden="1" x14ac:dyDescent="0.25"/>
    <row r="226" s="22" customFormat="1" hidden="1" x14ac:dyDescent="0.25"/>
    <row r="227" s="22" customFormat="1" hidden="1" x14ac:dyDescent="0.25"/>
    <row r="228" s="22" customFormat="1" hidden="1" x14ac:dyDescent="0.25"/>
    <row r="229" s="22" customFormat="1" hidden="1" x14ac:dyDescent="0.25"/>
    <row r="230" s="22" customFormat="1" hidden="1" x14ac:dyDescent="0.25"/>
    <row r="231" s="22" customFormat="1" hidden="1" x14ac:dyDescent="0.25"/>
    <row r="232" s="22" customFormat="1" hidden="1" x14ac:dyDescent="0.25"/>
    <row r="233" s="22" customFormat="1" hidden="1" x14ac:dyDescent="0.25"/>
    <row r="234" s="22" customFormat="1" hidden="1" x14ac:dyDescent="0.25"/>
    <row r="235" s="22" customFormat="1" hidden="1" x14ac:dyDescent="0.25"/>
    <row r="236" s="22" customFormat="1" hidden="1" x14ac:dyDescent="0.25"/>
    <row r="237" s="22" customFormat="1" hidden="1" x14ac:dyDescent="0.25"/>
    <row r="238" s="22" customFormat="1" hidden="1" x14ac:dyDescent="0.25"/>
    <row r="239" s="22" customFormat="1" hidden="1" x14ac:dyDescent="0.25"/>
    <row r="240" s="22" customFormat="1" hidden="1" x14ac:dyDescent="0.25"/>
    <row r="241" s="22" customFormat="1" hidden="1" x14ac:dyDescent="0.25"/>
    <row r="242" s="22" customFormat="1" hidden="1" x14ac:dyDescent="0.25"/>
    <row r="243" s="22" customFormat="1" hidden="1" x14ac:dyDescent="0.25"/>
    <row r="244" s="22" customFormat="1" hidden="1" x14ac:dyDescent="0.25"/>
    <row r="245" s="22" customFormat="1" hidden="1" x14ac:dyDescent="0.25"/>
    <row r="246" s="22" customFormat="1" hidden="1" x14ac:dyDescent="0.25"/>
    <row r="247" s="22" customFormat="1" hidden="1" x14ac:dyDescent="0.25"/>
    <row r="248" s="22" customFormat="1" hidden="1" x14ac:dyDescent="0.25"/>
    <row r="249" s="22" customFormat="1" hidden="1" x14ac:dyDescent="0.25"/>
    <row r="250" s="22" customFormat="1" hidden="1" x14ac:dyDescent="0.25"/>
    <row r="251" s="22" customFormat="1" hidden="1" x14ac:dyDescent="0.25"/>
    <row r="252" s="22" customFormat="1" hidden="1" x14ac:dyDescent="0.25"/>
    <row r="253" s="22" customFormat="1" hidden="1" x14ac:dyDescent="0.25"/>
    <row r="254" s="22" customFormat="1" hidden="1" x14ac:dyDescent="0.25"/>
    <row r="255" s="22" customFormat="1" hidden="1" x14ac:dyDescent="0.25"/>
    <row r="256" s="22" customFormat="1" hidden="1" x14ac:dyDescent="0.25"/>
    <row r="257" s="22" customFormat="1" hidden="1" x14ac:dyDescent="0.25"/>
    <row r="258" s="22" customFormat="1" hidden="1" x14ac:dyDescent="0.25"/>
    <row r="259" s="22" customFormat="1" hidden="1" x14ac:dyDescent="0.25"/>
    <row r="260" s="22" customFormat="1" hidden="1" x14ac:dyDescent="0.25"/>
    <row r="261" s="22" customFormat="1" hidden="1" x14ac:dyDescent="0.25"/>
    <row r="262" s="22" customFormat="1" hidden="1" x14ac:dyDescent="0.25"/>
    <row r="263" s="22" customFormat="1" hidden="1" x14ac:dyDescent="0.25"/>
    <row r="264" s="22" customFormat="1" hidden="1" x14ac:dyDescent="0.25"/>
    <row r="265" s="22" customFormat="1" hidden="1" x14ac:dyDescent="0.25"/>
    <row r="266" s="22" customFormat="1" hidden="1" x14ac:dyDescent="0.25"/>
    <row r="267" s="22" customFormat="1" hidden="1" x14ac:dyDescent="0.25"/>
    <row r="268" s="22" customFormat="1" hidden="1" x14ac:dyDescent="0.25"/>
    <row r="269" s="22" customFormat="1" hidden="1" x14ac:dyDescent="0.25"/>
    <row r="270" s="22" customFormat="1" hidden="1" x14ac:dyDescent="0.25"/>
    <row r="271" s="22" customFormat="1" hidden="1" x14ac:dyDescent="0.25"/>
    <row r="272" s="22" customFormat="1" hidden="1" x14ac:dyDescent="0.25"/>
    <row r="273" s="22" customFormat="1" hidden="1" x14ac:dyDescent="0.25"/>
    <row r="274" s="22" customFormat="1" hidden="1" x14ac:dyDescent="0.25"/>
    <row r="275" s="22" customFormat="1" hidden="1" x14ac:dyDescent="0.25"/>
    <row r="276" s="22" customFormat="1" hidden="1" x14ac:dyDescent="0.25"/>
    <row r="277" s="22" customFormat="1" hidden="1" x14ac:dyDescent="0.25"/>
    <row r="278" s="22" customFormat="1" hidden="1" x14ac:dyDescent="0.25"/>
    <row r="279" s="22" customFormat="1" hidden="1" x14ac:dyDescent="0.25"/>
    <row r="280" s="22" customFormat="1" hidden="1" x14ac:dyDescent="0.25"/>
    <row r="281" s="22" customFormat="1" hidden="1" x14ac:dyDescent="0.25"/>
    <row r="282" s="22" customFormat="1" hidden="1" x14ac:dyDescent="0.25"/>
    <row r="283" s="22" customFormat="1" hidden="1" x14ac:dyDescent="0.25"/>
    <row r="284" s="22" customFormat="1" hidden="1" x14ac:dyDescent="0.25"/>
    <row r="285" s="22" customFormat="1" hidden="1" x14ac:dyDescent="0.25"/>
    <row r="286" s="22" customFormat="1" hidden="1" x14ac:dyDescent="0.25"/>
    <row r="287" s="22" customFormat="1" hidden="1" x14ac:dyDescent="0.25"/>
    <row r="288" s="22" customFormat="1" hidden="1" x14ac:dyDescent="0.25"/>
    <row r="289" s="22" customFormat="1" hidden="1" x14ac:dyDescent="0.25"/>
    <row r="290" s="22" customFormat="1" hidden="1" x14ac:dyDescent="0.25"/>
    <row r="291" s="22" customFormat="1" hidden="1" x14ac:dyDescent="0.25"/>
    <row r="292" s="22" customFormat="1" hidden="1" x14ac:dyDescent="0.25"/>
    <row r="293" s="22" customFormat="1" hidden="1" x14ac:dyDescent="0.25"/>
    <row r="294" s="22" customFormat="1" hidden="1" x14ac:dyDescent="0.25"/>
    <row r="295" s="22" customFormat="1" hidden="1" x14ac:dyDescent="0.25"/>
    <row r="296" s="22" customFormat="1" hidden="1" x14ac:dyDescent="0.25"/>
    <row r="297" s="22" customFormat="1" hidden="1" x14ac:dyDescent="0.25"/>
    <row r="298" s="22" customFormat="1" hidden="1" x14ac:dyDescent="0.25"/>
    <row r="299" s="22" customFormat="1" hidden="1" x14ac:dyDescent="0.25"/>
    <row r="300" s="22" customFormat="1" hidden="1" x14ac:dyDescent="0.25"/>
    <row r="301" s="22" customFormat="1" hidden="1" x14ac:dyDescent="0.25"/>
    <row r="302" s="22" customFormat="1" hidden="1" x14ac:dyDescent="0.25"/>
    <row r="303" s="22" customFormat="1" hidden="1" x14ac:dyDescent="0.25"/>
    <row r="304" s="22" customFormat="1" hidden="1" x14ac:dyDescent="0.25"/>
    <row r="305" s="22" customFormat="1" hidden="1" x14ac:dyDescent="0.25"/>
    <row r="306" s="22" customFormat="1" hidden="1" x14ac:dyDescent="0.25"/>
    <row r="307" s="22" customFormat="1" hidden="1" x14ac:dyDescent="0.25"/>
    <row r="308" s="22" customFormat="1" hidden="1" x14ac:dyDescent="0.25"/>
    <row r="309" s="22" customFormat="1" hidden="1" x14ac:dyDescent="0.25"/>
    <row r="310" s="22" customFormat="1" hidden="1" x14ac:dyDescent="0.25"/>
    <row r="311" s="22" customFormat="1" hidden="1" x14ac:dyDescent="0.25"/>
    <row r="312" s="22" customFormat="1" hidden="1" x14ac:dyDescent="0.25"/>
    <row r="313" s="22" customFormat="1" hidden="1" x14ac:dyDescent="0.25"/>
    <row r="314" s="22" customFormat="1" hidden="1" x14ac:dyDescent="0.25"/>
    <row r="315" s="22" customFormat="1" hidden="1" x14ac:dyDescent="0.25"/>
    <row r="316" s="22" customFormat="1" hidden="1" x14ac:dyDescent="0.25"/>
    <row r="317" s="22" customFormat="1" hidden="1" x14ac:dyDescent="0.25"/>
    <row r="318" s="22" customFormat="1" hidden="1" x14ac:dyDescent="0.25"/>
    <row r="319" s="22" customFormat="1" hidden="1" x14ac:dyDescent="0.25"/>
    <row r="320" s="22" customFormat="1" hidden="1" x14ac:dyDescent="0.25"/>
    <row r="321" s="22" customFormat="1" hidden="1" x14ac:dyDescent="0.25"/>
    <row r="322" s="22" customFormat="1" hidden="1" x14ac:dyDescent="0.25"/>
    <row r="323" s="22" customFormat="1" hidden="1" x14ac:dyDescent="0.25"/>
    <row r="324" s="22" customFormat="1" hidden="1" x14ac:dyDescent="0.25"/>
    <row r="325" s="22" customFormat="1" hidden="1" x14ac:dyDescent="0.25"/>
    <row r="326" s="22" customFormat="1" hidden="1" x14ac:dyDescent="0.25"/>
    <row r="327" s="22" customFormat="1" hidden="1" x14ac:dyDescent="0.25"/>
    <row r="328" s="22" customFormat="1" hidden="1" x14ac:dyDescent="0.25"/>
    <row r="329" s="22" customFormat="1" hidden="1" x14ac:dyDescent="0.25"/>
    <row r="330" s="22" customFormat="1" hidden="1" x14ac:dyDescent="0.25"/>
    <row r="331" s="22" customFormat="1" hidden="1" x14ac:dyDescent="0.25"/>
    <row r="332" s="22" customFormat="1" hidden="1" x14ac:dyDescent="0.25"/>
    <row r="333" s="22" customFormat="1" hidden="1" x14ac:dyDescent="0.25"/>
    <row r="334" s="22" customFormat="1" hidden="1" x14ac:dyDescent="0.25"/>
    <row r="335" s="22" customFormat="1" hidden="1" x14ac:dyDescent="0.25"/>
    <row r="336" s="22" customFormat="1" hidden="1" x14ac:dyDescent="0.25"/>
    <row r="337" s="22" customFormat="1" hidden="1" x14ac:dyDescent="0.25"/>
    <row r="338" s="22" customFormat="1" hidden="1" x14ac:dyDescent="0.25"/>
    <row r="339" s="22" customFormat="1" hidden="1" x14ac:dyDescent="0.25"/>
    <row r="340" s="22" customFormat="1" hidden="1" x14ac:dyDescent="0.25"/>
    <row r="341" s="22" customFormat="1" hidden="1" x14ac:dyDescent="0.25"/>
    <row r="342" s="22" customFormat="1" hidden="1" x14ac:dyDescent="0.25"/>
    <row r="343" x14ac:dyDescent="0.25"/>
    <row r="344" x14ac:dyDescent="0.25"/>
    <row r="345" x14ac:dyDescent="0.25"/>
    <row r="346" x14ac:dyDescent="0.25"/>
  </sheetData>
  <sheetProtection password="DDDE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53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100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ColWidth="9.21875" defaultRowHeight="13.2" zeroHeight="1" x14ac:dyDescent="0.25"/>
  <cols>
    <col min="1" max="1" width="19.21875" style="22" customWidth="1"/>
    <col min="2" max="7" width="11.5546875" style="22" customWidth="1"/>
    <col min="8" max="8" width="13.21875" style="22" customWidth="1"/>
    <col min="9" max="9" width="12.77734375" style="22" customWidth="1"/>
    <col min="10" max="10" width="14.21875" style="22" customWidth="1"/>
    <col min="11" max="11" width="13.44140625" style="22" customWidth="1"/>
    <col min="12" max="14" width="11.5546875" style="22" customWidth="1"/>
    <col min="15" max="16384" width="9.21875" style="22"/>
  </cols>
  <sheetData>
    <row r="1" spans="1:14" ht="3" customHeight="1" x14ac:dyDescent="0.25"/>
    <row r="2" spans="1:14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ht="12.75" customHeight="1" x14ac:dyDescent="0.25"/>
    <row r="4" spans="1:14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x14ac:dyDescent="0.25"/>
    <row r="6" spans="1:14" ht="15.75" customHeight="1" x14ac:dyDescent="0.35">
      <c r="A6" s="16" t="s">
        <v>82</v>
      </c>
      <c r="B6" s="150" t="s">
        <v>159</v>
      </c>
      <c r="C6" s="151"/>
      <c r="D6" s="151"/>
      <c r="E6" s="151"/>
      <c r="F6" s="151"/>
      <c r="G6" s="151"/>
      <c r="H6" s="152"/>
      <c r="I6" s="21"/>
      <c r="J6" s="53" t="s">
        <v>83</v>
      </c>
      <c r="K6" s="54">
        <f>VLOOKUP(B6,'Locality and Max Pay'!$A$7:$B$61,2,FALSE)</f>
        <v>0.1842</v>
      </c>
      <c r="L6" s="40"/>
      <c r="M6" s="40"/>
      <c r="N6" s="59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23598.737599999997</v>
      </c>
      <c r="C10" s="8">
        <f>IF(C8*(1+$K$6)&lt;'Locality and Max Pay'!$D$7,C8*(1+$K$6),'Locality and Max Pay'!$D$7)</f>
        <v>26970.154999999999</v>
      </c>
      <c r="D10" s="8">
        <f>IF(D8*(1+$K$6)&lt;'Locality and Max Pay'!$D$7,D8*(1+$K$6),'Locality and Max Pay'!$D$7)</f>
        <v>30476.571199999998</v>
      </c>
      <c r="E10" s="8">
        <f>IF(E8*(1+$K$6)&lt;'Locality and Max Pay'!$D$7,E8*(1+$K$6),'Locality and Max Pay'!$D$7)</f>
        <v>35869.417999999998</v>
      </c>
      <c r="F10" s="8">
        <f>IF(F8*(1+$K$6)&lt;'Locality and Max Pay'!$D$7,F8*(1+$K$6),'Locality and Max Pay'!$D$7)</f>
        <v>43784.610799999995</v>
      </c>
      <c r="G10" s="8">
        <f>IF(G8*(1+$K$6)&lt;'Locality and Max Pay'!$D$7,G8*(1+$K$6),'Locality and Max Pay'!$D$7)</f>
        <v>48830.486999999994</v>
      </c>
      <c r="H10" s="8">
        <f>IF(H8*(1+$K$6)&lt;'Locality and Max Pay'!$D$7,H8*(1+$K$6),'Locality and Max Pay'!$D$7)</f>
        <v>56620.154599999994</v>
      </c>
      <c r="I10" s="8">
        <f>IF(I8*(1+$K$6)&lt;'Locality and Max Pay'!$D$7,I8*(1+$K$6),'Locality and Max Pay'!$D$7)</f>
        <v>68022.816399999996</v>
      </c>
      <c r="J10" s="8">
        <f>IF(J8*(1+$K$6)&lt;'Locality and Max Pay'!$D$7,J8*(1+$K$6),'Locality and Max Pay'!$D$7)</f>
        <v>81818.746399999989</v>
      </c>
      <c r="K10" s="8">
        <f>IF(K8*(1+$K$6)&lt;'Locality and Max Pay'!$D$7,K8*(1+$K$6),'Locality and Max Pay'!$D$7)</f>
        <v>101005.15479999999</v>
      </c>
      <c r="L10" s="8">
        <f>IF(L8*(1+$K$6)&lt;'Locality and Max Pay'!$D$7,L8*(1+$K$6),'Locality and Max Pay'!$D$7)</f>
        <v>118768.15479999999</v>
      </c>
      <c r="M10" s="8">
        <f>IF(M8*(1+$K$6)&lt;'Locality and Max Pay'!$D$7,M8*(1+$K$6),'Locality and Max Pay'!$D$7)</f>
        <v>141863.60739999998</v>
      </c>
      <c r="N10" s="8">
        <f>IF(N8*(1+$K$6)&lt;'Locality and Max Pay'!$D$7,N8*(1+$K$6),'Locality and Max Pay'!$D$7)</f>
        <v>167078.77799999999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34252.985000000001</v>
      </c>
      <c r="C11" s="8">
        <f>IF(C9*(1+$K$6)&lt;'Locality and Max Pay'!$D$7,C9*(1+$K$6),'Locality and Max Pay'!$D$7)</f>
        <v>39108.204999999994</v>
      </c>
      <c r="D11" s="8">
        <f>IF(D9*(1+$K$6)&lt;'Locality and Max Pay'!$D$7,D9*(1+$K$6),'Locality and Max Pay'!$D$7)</f>
        <v>45713.672599999998</v>
      </c>
      <c r="E11" s="8">
        <f>IF(E9*(1+$K$6)&lt;'Locality and Max Pay'!$D$7,E9*(1+$K$6),'Locality and Max Pay'!$D$7)</f>
        <v>53804.126999999993</v>
      </c>
      <c r="F11" s="8">
        <f>IF(F9*(1+$K$6)&lt;'Locality and Max Pay'!$D$7,F9*(1+$K$6),'Locality and Max Pay'!$D$7)</f>
        <v>65676.916199999992</v>
      </c>
      <c r="G11" s="8">
        <f>IF(G9*(1+$K$6)&lt;'Locality and Max Pay'!$D$7,G9*(1+$K$6),'Locality and Max Pay'!$D$7)</f>
        <v>73248.690999999992</v>
      </c>
      <c r="H11" s="8">
        <f>IF(H9*(1+$K$6)&lt;'Locality and Max Pay'!$D$7,H9*(1+$K$6),'Locality and Max Pay'!$D$7)</f>
        <v>87768.167199999996</v>
      </c>
      <c r="I11" s="8">
        <f>IF(I9*(1+$K$6)&lt;'Locality and Max Pay'!$D$7,I9*(1+$K$6),'Locality and Max Pay'!$D$7)</f>
        <v>105439.98379999999</v>
      </c>
      <c r="J11" s="8">
        <f>IF(J9*(1+$K$6)&lt;'Locality and Max Pay'!$D$7,J9*(1+$K$6),'Locality and Max Pay'!$D$7)</f>
        <v>126807.68859999999</v>
      </c>
      <c r="K11" s="8">
        <f>IF(K9*(1+$K$6)&lt;'Locality and Max Pay'!$D$7,K9*(1+$K$6),'Locality and Max Pay'!$D$7)</f>
        <v>156586.766</v>
      </c>
      <c r="L11" s="8">
        <f>IF(L9*(1+$K$6)&lt;'Locality and Max Pay'!$D$7,L9*(1+$K$6),'Locality and Max Pay'!$D$7)</f>
        <v>184028.23259999999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customFormat="1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customFormat="1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customFormat="1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customFormat="1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customFormat="1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customFormat="1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customFormat="1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customFormat="1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customFormat="1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customFormat="1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customFormat="1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customFormat="1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customFormat="1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customFormat="1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customFormat="1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customFormat="1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customFormat="1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customFormat="1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customFormat="1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  <row r="99" x14ac:dyDescent="0.25"/>
    <row r="100" x14ac:dyDescent="0.25"/>
  </sheetData>
  <sheetProtection password="DDDE" sheet="1" objects="1" scenarios="1"/>
  <mergeCells count="20">
    <mergeCell ref="A50:A51"/>
    <mergeCell ref="A2:N2"/>
    <mergeCell ref="A4:N4"/>
    <mergeCell ref="B6:H6"/>
    <mergeCell ref="A13:A14"/>
    <mergeCell ref="A16:A18"/>
    <mergeCell ref="A20:A23"/>
    <mergeCell ref="A25:A28"/>
    <mergeCell ref="A30:A33"/>
    <mergeCell ref="A35:A38"/>
    <mergeCell ref="A40:A43"/>
    <mergeCell ref="A45:A48"/>
    <mergeCell ref="A83:A86"/>
    <mergeCell ref="A87:N87"/>
    <mergeCell ref="A53:A56"/>
    <mergeCell ref="A58:A61"/>
    <mergeCell ref="A63:A66"/>
    <mergeCell ref="A68:A71"/>
    <mergeCell ref="A73:A76"/>
    <mergeCell ref="A78:A81"/>
  </mergeCells>
  <pageMargins left="0.5" right="0.5" top="1" bottom="0.5" header="0.5" footer="0.5"/>
  <pageSetup scale="53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346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137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0.2069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24051.103200000001</v>
      </c>
      <c r="C10" s="8">
        <f>IF(C8*(1+$K$6)&lt;'Locality and Max Pay'!$D$7,C8*(1+$K$6),'Locality and Max Pay'!$D$7)</f>
        <v>27487.147500000003</v>
      </c>
      <c r="D10" s="8">
        <f>IF(D8*(1+$K$6)&lt;'Locality and Max Pay'!$D$7,D8*(1+$K$6),'Locality and Max Pay'!$D$7)</f>
        <v>31060.778400000003</v>
      </c>
      <c r="E10" s="8">
        <f>IF(E8*(1+$K$6)&lt;'Locality and Max Pay'!$D$7,E8*(1+$K$6),'Locality and Max Pay'!$D$7)</f>
        <v>36557.001000000004</v>
      </c>
      <c r="F10" s="8">
        <f>IF(F8*(1+$K$6)&lt;'Locality and Max Pay'!$D$7,F8*(1+$K$6),'Locality and Max Pay'!$D$7)</f>
        <v>44623.920600000005</v>
      </c>
      <c r="G10" s="8">
        <f>IF(G8*(1+$K$6)&lt;'Locality and Max Pay'!$D$7,G8*(1+$K$6),'Locality and Max Pay'!$D$7)</f>
        <v>49766.521500000003</v>
      </c>
      <c r="H10" s="8">
        <f>IF(H8*(1+$K$6)&lt;'Locality and Max Pay'!$D$7,H8*(1+$K$6),'Locality and Max Pay'!$D$7)</f>
        <v>57705.509700000002</v>
      </c>
      <c r="I10" s="8">
        <f>IF(I8*(1+$K$6)&lt;'Locality and Max Pay'!$D$7,I8*(1+$K$6),'Locality and Max Pay'!$D$7)</f>
        <v>69326.749800000005</v>
      </c>
      <c r="J10" s="8">
        <f>IF(J8*(1+$K$6)&lt;'Locality and Max Pay'!$D$7,J8*(1+$K$6),'Locality and Max Pay'!$D$7)</f>
        <v>83387.1348</v>
      </c>
      <c r="K10" s="8">
        <f>IF(K8*(1+$K$6)&lt;'Locality and Max Pay'!$D$7,K8*(1+$K$6),'Locality and Max Pay'!$D$7)</f>
        <v>102941.32860000001</v>
      </c>
      <c r="L10" s="8">
        <f>IF(L8*(1+$K$6)&lt;'Locality and Max Pay'!$D$7,L8*(1+$K$6),'Locality and Max Pay'!$D$7)</f>
        <v>121044.82860000001</v>
      </c>
      <c r="M10" s="8">
        <f>IF(M8*(1+$K$6)&lt;'Locality and Max Pay'!$D$7,M8*(1+$K$6),'Locality and Max Pay'!$D$7)</f>
        <v>144582.9993</v>
      </c>
      <c r="N10" s="8">
        <f>IF(N8*(1+$K$6)&lt;'Locality and Max Pay'!$D$7,N8*(1+$K$6),'Locality and Max Pay'!$D$7)</f>
        <v>170281.52100000001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34909.582500000004</v>
      </c>
      <c r="C11" s="8">
        <f>IF(C9*(1+$K$6)&lt;'Locality and Max Pay'!$D$7,C9*(1+$K$6),'Locality and Max Pay'!$D$7)</f>
        <v>39857.872500000005</v>
      </c>
      <c r="D11" s="8">
        <f>IF(D9*(1+$K$6)&lt;'Locality and Max Pay'!$D$7,D9*(1+$K$6),'Locality and Max Pay'!$D$7)</f>
        <v>46589.960700000003</v>
      </c>
      <c r="E11" s="8">
        <f>IF(E9*(1+$K$6)&lt;'Locality and Max Pay'!$D$7,E9*(1+$K$6),'Locality and Max Pay'!$D$7)</f>
        <v>54835.501500000006</v>
      </c>
      <c r="F11" s="8">
        <f>IF(F9*(1+$K$6)&lt;'Locality and Max Pay'!$D$7,F9*(1+$K$6),'Locality and Max Pay'!$D$7)</f>
        <v>66935.880900000004</v>
      </c>
      <c r="G11" s="8">
        <f>IF(G9*(1+$K$6)&lt;'Locality and Max Pay'!$D$7,G9*(1+$K$6),'Locality and Max Pay'!$D$7)</f>
        <v>74652.799500000008</v>
      </c>
      <c r="H11" s="8">
        <f>IF(H9*(1+$K$6)&lt;'Locality and Max Pay'!$D$7,H9*(1+$K$6),'Locality and Max Pay'!$D$7)</f>
        <v>89450.60040000001</v>
      </c>
      <c r="I11" s="8">
        <f>IF(I9*(1+$K$6)&lt;'Locality and Max Pay'!$D$7,I9*(1+$K$6),'Locality and Max Pay'!$D$7)</f>
        <v>107461.16910000001</v>
      </c>
      <c r="J11" s="8">
        <f>IF(J9*(1+$K$6)&lt;'Locality and Max Pay'!$D$7,J9*(1+$K$6),'Locality and Max Pay'!$D$7)</f>
        <v>129238.47270000001</v>
      </c>
      <c r="K11" s="8">
        <f>IF(K9*(1+$K$6)&lt;'Locality and Max Pay'!$D$7,K9*(1+$K$6),'Locality and Max Pay'!$D$7)</f>
        <v>159588.38700000002</v>
      </c>
      <c r="L11" s="8">
        <f>IF(L9*(1+$K$6)&lt;'Locality and Max Pay'!$D$7,L9*(1+$K$6),'Locality and Max Pay'!$D$7)</f>
        <v>187555.88070000001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s="22" customFormat="1" x14ac:dyDescent="0.25"/>
    <row r="90" spans="1:16" s="22" customFormat="1" x14ac:dyDescent="0.25"/>
    <row r="91" spans="1:16" s="22" customFormat="1" x14ac:dyDescent="0.25"/>
    <row r="92" spans="1:16" s="22" customFormat="1" x14ac:dyDescent="0.25"/>
    <row r="93" spans="1:16" s="22" customFormat="1" x14ac:dyDescent="0.25"/>
    <row r="94" spans="1:16" s="22" customFormat="1" x14ac:dyDescent="0.25"/>
    <row r="95" spans="1:16" s="22" customFormat="1" hidden="1" x14ac:dyDescent="0.25"/>
    <row r="96" spans="1:16" s="22" customFormat="1" hidden="1" x14ac:dyDescent="0.25"/>
    <row r="97" s="22" customFormat="1" hidden="1" x14ac:dyDescent="0.25"/>
    <row r="98" s="22" customFormat="1" hidden="1" x14ac:dyDescent="0.25"/>
    <row r="99" s="22" customFormat="1" hidden="1" x14ac:dyDescent="0.25"/>
    <row r="100" s="22" customFormat="1" hidden="1" x14ac:dyDescent="0.25"/>
    <row r="101" s="22" customFormat="1" hidden="1" x14ac:dyDescent="0.25"/>
    <row r="102" s="22" customFormat="1" hidden="1" x14ac:dyDescent="0.25"/>
    <row r="103" s="22" customFormat="1" hidden="1" x14ac:dyDescent="0.25"/>
    <row r="104" s="22" customFormat="1" hidden="1" x14ac:dyDescent="0.25"/>
    <row r="105" s="22" customFormat="1" hidden="1" x14ac:dyDescent="0.25"/>
    <row r="106" s="22" customFormat="1" hidden="1" x14ac:dyDescent="0.25"/>
    <row r="107" s="22" customFormat="1" hidden="1" x14ac:dyDescent="0.25"/>
    <row r="108" s="22" customFormat="1" hidden="1" x14ac:dyDescent="0.25"/>
    <row r="109" s="22" customFormat="1" hidden="1" x14ac:dyDescent="0.25"/>
    <row r="110" s="22" customFormat="1" hidden="1" x14ac:dyDescent="0.25"/>
    <row r="111" s="22" customFormat="1" hidden="1" x14ac:dyDescent="0.25"/>
    <row r="112" s="22" customFormat="1" hidden="1" x14ac:dyDescent="0.25"/>
    <row r="113" s="22" customFormat="1" hidden="1" x14ac:dyDescent="0.25"/>
    <row r="114" s="22" customFormat="1" hidden="1" x14ac:dyDescent="0.25"/>
    <row r="115" s="22" customFormat="1" hidden="1" x14ac:dyDescent="0.25"/>
    <row r="116" s="22" customFormat="1" hidden="1" x14ac:dyDescent="0.25"/>
    <row r="117" s="22" customFormat="1" hidden="1" x14ac:dyDescent="0.25"/>
    <row r="118" s="22" customFormat="1" hidden="1" x14ac:dyDescent="0.25"/>
    <row r="119" s="22" customFormat="1" hidden="1" x14ac:dyDescent="0.25"/>
    <row r="120" s="22" customFormat="1" hidden="1" x14ac:dyDescent="0.25"/>
    <row r="121" s="22" customFormat="1" hidden="1" x14ac:dyDescent="0.25"/>
    <row r="122" s="22" customFormat="1" hidden="1" x14ac:dyDescent="0.25"/>
    <row r="123" s="22" customFormat="1" hidden="1" x14ac:dyDescent="0.25"/>
    <row r="124" s="22" customFormat="1" hidden="1" x14ac:dyDescent="0.25"/>
    <row r="125" s="22" customFormat="1" hidden="1" x14ac:dyDescent="0.25"/>
    <row r="126" s="22" customFormat="1" hidden="1" x14ac:dyDescent="0.25"/>
    <row r="127" s="22" customFormat="1" hidden="1" x14ac:dyDescent="0.25"/>
    <row r="128" s="22" customFormat="1" hidden="1" x14ac:dyDescent="0.25"/>
    <row r="129" s="22" customFormat="1" hidden="1" x14ac:dyDescent="0.25"/>
    <row r="130" s="22" customFormat="1" hidden="1" x14ac:dyDescent="0.25"/>
    <row r="131" s="22" customFormat="1" hidden="1" x14ac:dyDescent="0.25"/>
    <row r="132" s="22" customFormat="1" hidden="1" x14ac:dyDescent="0.25"/>
    <row r="133" s="22" customFormat="1" hidden="1" x14ac:dyDescent="0.25"/>
    <row r="134" s="22" customFormat="1" hidden="1" x14ac:dyDescent="0.25"/>
    <row r="135" s="22" customFormat="1" hidden="1" x14ac:dyDescent="0.25"/>
    <row r="136" s="22" customFormat="1" hidden="1" x14ac:dyDescent="0.25"/>
    <row r="137" s="22" customFormat="1" hidden="1" x14ac:dyDescent="0.25"/>
    <row r="138" s="22" customFormat="1" hidden="1" x14ac:dyDescent="0.25"/>
    <row r="139" s="22" customFormat="1" hidden="1" x14ac:dyDescent="0.25"/>
    <row r="140" s="22" customFormat="1" hidden="1" x14ac:dyDescent="0.25"/>
    <row r="141" s="22" customFormat="1" hidden="1" x14ac:dyDescent="0.25"/>
    <row r="142" s="22" customFormat="1" hidden="1" x14ac:dyDescent="0.25"/>
    <row r="143" s="22" customFormat="1" hidden="1" x14ac:dyDescent="0.25"/>
    <row r="144" s="22" customFormat="1" hidden="1" x14ac:dyDescent="0.25"/>
    <row r="145" s="22" customFormat="1" hidden="1" x14ac:dyDescent="0.25"/>
    <row r="146" s="22" customFormat="1" hidden="1" x14ac:dyDescent="0.25"/>
    <row r="147" s="22" customFormat="1" hidden="1" x14ac:dyDescent="0.25"/>
    <row r="148" s="22" customFormat="1" hidden="1" x14ac:dyDescent="0.25"/>
    <row r="149" s="22" customFormat="1" hidden="1" x14ac:dyDescent="0.25"/>
    <row r="150" s="22" customFormat="1" hidden="1" x14ac:dyDescent="0.25"/>
    <row r="151" s="22" customFormat="1" hidden="1" x14ac:dyDescent="0.25"/>
    <row r="152" s="22" customFormat="1" hidden="1" x14ac:dyDescent="0.25"/>
    <row r="153" s="22" customFormat="1" hidden="1" x14ac:dyDescent="0.25"/>
    <row r="154" s="22" customFormat="1" hidden="1" x14ac:dyDescent="0.25"/>
    <row r="155" s="22" customFormat="1" hidden="1" x14ac:dyDescent="0.25"/>
    <row r="156" s="22" customFormat="1" hidden="1" x14ac:dyDescent="0.25"/>
    <row r="157" s="22" customFormat="1" hidden="1" x14ac:dyDescent="0.25"/>
    <row r="158" s="22" customFormat="1" hidden="1" x14ac:dyDescent="0.25"/>
    <row r="159" s="22" customFormat="1" hidden="1" x14ac:dyDescent="0.25"/>
    <row r="160" s="22" customFormat="1" hidden="1" x14ac:dyDescent="0.25"/>
    <row r="161" s="22" customFormat="1" hidden="1" x14ac:dyDescent="0.25"/>
    <row r="162" s="22" customFormat="1" hidden="1" x14ac:dyDescent="0.25"/>
    <row r="163" s="22" customFormat="1" hidden="1" x14ac:dyDescent="0.25"/>
    <row r="164" s="22" customFormat="1" hidden="1" x14ac:dyDescent="0.25"/>
    <row r="165" s="22" customFormat="1" hidden="1" x14ac:dyDescent="0.25"/>
    <row r="166" s="22" customFormat="1" hidden="1" x14ac:dyDescent="0.25"/>
    <row r="167" s="22" customFormat="1" hidden="1" x14ac:dyDescent="0.25"/>
    <row r="168" s="22" customFormat="1" hidden="1" x14ac:dyDescent="0.25"/>
    <row r="169" s="22" customFormat="1" hidden="1" x14ac:dyDescent="0.25"/>
    <row r="170" s="22" customFormat="1" hidden="1" x14ac:dyDescent="0.25"/>
    <row r="171" s="22" customFormat="1" hidden="1" x14ac:dyDescent="0.25"/>
    <row r="172" s="22" customFormat="1" hidden="1" x14ac:dyDescent="0.25"/>
    <row r="173" s="22" customFormat="1" hidden="1" x14ac:dyDescent="0.25"/>
    <row r="174" s="22" customFormat="1" hidden="1" x14ac:dyDescent="0.25"/>
    <row r="175" s="22" customFormat="1" hidden="1" x14ac:dyDescent="0.25"/>
    <row r="176" s="22" customFormat="1" hidden="1" x14ac:dyDescent="0.25"/>
    <row r="177" s="22" customFormat="1" hidden="1" x14ac:dyDescent="0.25"/>
    <row r="178" s="22" customFormat="1" hidden="1" x14ac:dyDescent="0.25"/>
    <row r="179" s="22" customFormat="1" hidden="1" x14ac:dyDescent="0.25"/>
    <row r="180" s="22" customFormat="1" hidden="1" x14ac:dyDescent="0.25"/>
    <row r="181" s="22" customFormat="1" hidden="1" x14ac:dyDescent="0.25"/>
    <row r="182" s="22" customFormat="1" hidden="1" x14ac:dyDescent="0.25"/>
    <row r="183" s="22" customFormat="1" hidden="1" x14ac:dyDescent="0.25"/>
    <row r="184" s="22" customFormat="1" hidden="1" x14ac:dyDescent="0.25"/>
    <row r="185" s="22" customFormat="1" hidden="1" x14ac:dyDescent="0.25"/>
    <row r="186" s="22" customFormat="1" hidden="1" x14ac:dyDescent="0.25"/>
    <row r="187" s="22" customFormat="1" hidden="1" x14ac:dyDescent="0.25"/>
    <row r="188" s="22" customFormat="1" hidden="1" x14ac:dyDescent="0.25"/>
    <row r="189" s="22" customFormat="1" hidden="1" x14ac:dyDescent="0.25"/>
    <row r="190" s="22" customFormat="1" hidden="1" x14ac:dyDescent="0.25"/>
    <row r="191" s="22" customFormat="1" hidden="1" x14ac:dyDescent="0.25"/>
    <row r="192" s="22" customFormat="1" hidden="1" x14ac:dyDescent="0.25"/>
    <row r="193" s="22" customFormat="1" hidden="1" x14ac:dyDescent="0.25"/>
    <row r="194" s="22" customFormat="1" hidden="1" x14ac:dyDescent="0.25"/>
    <row r="195" s="22" customFormat="1" hidden="1" x14ac:dyDescent="0.25"/>
    <row r="196" s="22" customFormat="1" hidden="1" x14ac:dyDescent="0.25"/>
    <row r="197" s="22" customFormat="1" hidden="1" x14ac:dyDescent="0.25"/>
    <row r="198" s="22" customFormat="1" hidden="1" x14ac:dyDescent="0.25"/>
    <row r="199" s="22" customFormat="1" hidden="1" x14ac:dyDescent="0.25"/>
    <row r="200" s="22" customFormat="1" hidden="1" x14ac:dyDescent="0.25"/>
    <row r="201" s="22" customFormat="1" hidden="1" x14ac:dyDescent="0.25"/>
    <row r="202" s="22" customFormat="1" hidden="1" x14ac:dyDescent="0.25"/>
    <row r="203" s="22" customFormat="1" hidden="1" x14ac:dyDescent="0.25"/>
    <row r="204" s="22" customFormat="1" hidden="1" x14ac:dyDescent="0.25"/>
    <row r="205" s="22" customFormat="1" hidden="1" x14ac:dyDescent="0.25"/>
    <row r="206" s="22" customFormat="1" hidden="1" x14ac:dyDescent="0.25"/>
    <row r="207" s="22" customFormat="1" hidden="1" x14ac:dyDescent="0.25"/>
    <row r="208" s="22" customFormat="1" hidden="1" x14ac:dyDescent="0.25"/>
    <row r="209" s="22" customFormat="1" hidden="1" x14ac:dyDescent="0.25"/>
    <row r="210" s="22" customFormat="1" hidden="1" x14ac:dyDescent="0.25"/>
    <row r="211" s="22" customFormat="1" hidden="1" x14ac:dyDescent="0.25"/>
    <row r="212" s="22" customFormat="1" hidden="1" x14ac:dyDescent="0.25"/>
    <row r="213" s="22" customFormat="1" hidden="1" x14ac:dyDescent="0.25"/>
    <row r="214" s="22" customFormat="1" hidden="1" x14ac:dyDescent="0.25"/>
    <row r="215" s="22" customFormat="1" hidden="1" x14ac:dyDescent="0.25"/>
    <row r="216" s="22" customFormat="1" hidden="1" x14ac:dyDescent="0.25"/>
    <row r="217" s="22" customFormat="1" hidden="1" x14ac:dyDescent="0.25"/>
    <row r="218" s="22" customFormat="1" hidden="1" x14ac:dyDescent="0.25"/>
    <row r="219" s="22" customFormat="1" hidden="1" x14ac:dyDescent="0.25"/>
    <row r="220" s="22" customFormat="1" hidden="1" x14ac:dyDescent="0.25"/>
    <row r="221" s="22" customFormat="1" hidden="1" x14ac:dyDescent="0.25"/>
    <row r="222" s="22" customFormat="1" hidden="1" x14ac:dyDescent="0.25"/>
    <row r="223" s="22" customFormat="1" hidden="1" x14ac:dyDescent="0.25"/>
    <row r="224" s="22" customFormat="1" hidden="1" x14ac:dyDescent="0.25"/>
    <row r="225" s="22" customFormat="1" hidden="1" x14ac:dyDescent="0.25"/>
    <row r="226" s="22" customFormat="1" hidden="1" x14ac:dyDescent="0.25"/>
    <row r="227" s="22" customFormat="1" hidden="1" x14ac:dyDescent="0.25"/>
    <row r="228" s="22" customFormat="1" hidden="1" x14ac:dyDescent="0.25"/>
    <row r="229" s="22" customFormat="1" hidden="1" x14ac:dyDescent="0.25"/>
    <row r="230" s="22" customFormat="1" hidden="1" x14ac:dyDescent="0.25"/>
    <row r="231" s="22" customFormat="1" hidden="1" x14ac:dyDescent="0.25"/>
    <row r="232" s="22" customFormat="1" hidden="1" x14ac:dyDescent="0.25"/>
    <row r="233" s="22" customFormat="1" hidden="1" x14ac:dyDescent="0.25"/>
    <row r="234" s="22" customFormat="1" hidden="1" x14ac:dyDescent="0.25"/>
    <row r="235" s="22" customFormat="1" hidden="1" x14ac:dyDescent="0.25"/>
    <row r="236" s="22" customFormat="1" hidden="1" x14ac:dyDescent="0.25"/>
    <row r="237" s="22" customFormat="1" hidden="1" x14ac:dyDescent="0.25"/>
    <row r="238" s="22" customFormat="1" hidden="1" x14ac:dyDescent="0.25"/>
    <row r="239" s="22" customFormat="1" hidden="1" x14ac:dyDescent="0.25"/>
    <row r="240" s="22" customFormat="1" hidden="1" x14ac:dyDescent="0.25"/>
    <row r="241" s="22" customFormat="1" hidden="1" x14ac:dyDescent="0.25"/>
    <row r="242" s="22" customFormat="1" hidden="1" x14ac:dyDescent="0.25"/>
    <row r="243" s="22" customFormat="1" hidden="1" x14ac:dyDescent="0.25"/>
    <row r="244" s="22" customFormat="1" hidden="1" x14ac:dyDescent="0.25"/>
    <row r="245" s="22" customFormat="1" hidden="1" x14ac:dyDescent="0.25"/>
    <row r="246" s="22" customFormat="1" hidden="1" x14ac:dyDescent="0.25"/>
    <row r="247" s="22" customFormat="1" hidden="1" x14ac:dyDescent="0.25"/>
    <row r="248" s="22" customFormat="1" hidden="1" x14ac:dyDescent="0.25"/>
    <row r="249" s="22" customFormat="1" hidden="1" x14ac:dyDescent="0.25"/>
    <row r="250" s="22" customFormat="1" hidden="1" x14ac:dyDescent="0.25"/>
    <row r="251" s="22" customFormat="1" hidden="1" x14ac:dyDescent="0.25"/>
    <row r="252" s="22" customFormat="1" hidden="1" x14ac:dyDescent="0.25"/>
    <row r="253" s="22" customFormat="1" hidden="1" x14ac:dyDescent="0.25"/>
    <row r="254" s="22" customFormat="1" hidden="1" x14ac:dyDescent="0.25"/>
    <row r="255" s="22" customFormat="1" hidden="1" x14ac:dyDescent="0.25"/>
    <row r="256" s="22" customFormat="1" hidden="1" x14ac:dyDescent="0.25"/>
    <row r="257" s="22" customFormat="1" hidden="1" x14ac:dyDescent="0.25"/>
    <row r="258" s="22" customFormat="1" hidden="1" x14ac:dyDescent="0.25"/>
    <row r="259" s="22" customFormat="1" hidden="1" x14ac:dyDescent="0.25"/>
    <row r="260" s="22" customFormat="1" hidden="1" x14ac:dyDescent="0.25"/>
    <row r="261" s="22" customFormat="1" hidden="1" x14ac:dyDescent="0.25"/>
    <row r="262" s="22" customFormat="1" hidden="1" x14ac:dyDescent="0.25"/>
    <row r="263" s="22" customFormat="1" hidden="1" x14ac:dyDescent="0.25"/>
    <row r="264" s="22" customFormat="1" hidden="1" x14ac:dyDescent="0.25"/>
    <row r="265" s="22" customFormat="1" hidden="1" x14ac:dyDescent="0.25"/>
    <row r="266" s="22" customFormat="1" hidden="1" x14ac:dyDescent="0.25"/>
    <row r="267" s="22" customFormat="1" hidden="1" x14ac:dyDescent="0.25"/>
    <row r="268" s="22" customFormat="1" hidden="1" x14ac:dyDescent="0.25"/>
    <row r="269" s="22" customFormat="1" hidden="1" x14ac:dyDescent="0.25"/>
    <row r="270" s="22" customFormat="1" hidden="1" x14ac:dyDescent="0.25"/>
    <row r="271" s="22" customFormat="1" hidden="1" x14ac:dyDescent="0.25"/>
    <row r="272" s="22" customFormat="1" hidden="1" x14ac:dyDescent="0.25"/>
    <row r="273" s="22" customFormat="1" hidden="1" x14ac:dyDescent="0.25"/>
    <row r="274" s="22" customFormat="1" hidden="1" x14ac:dyDescent="0.25"/>
    <row r="275" s="22" customFormat="1" hidden="1" x14ac:dyDescent="0.25"/>
    <row r="276" s="22" customFormat="1" hidden="1" x14ac:dyDescent="0.25"/>
    <row r="277" s="22" customFormat="1" hidden="1" x14ac:dyDescent="0.25"/>
    <row r="278" s="22" customFormat="1" hidden="1" x14ac:dyDescent="0.25"/>
    <row r="279" s="22" customFormat="1" hidden="1" x14ac:dyDescent="0.25"/>
    <row r="280" s="22" customFormat="1" hidden="1" x14ac:dyDescent="0.25"/>
    <row r="281" s="22" customFormat="1" hidden="1" x14ac:dyDescent="0.25"/>
    <row r="282" s="22" customFormat="1" hidden="1" x14ac:dyDescent="0.25"/>
    <row r="283" s="22" customFormat="1" hidden="1" x14ac:dyDescent="0.25"/>
    <row r="284" s="22" customFormat="1" hidden="1" x14ac:dyDescent="0.25"/>
    <row r="285" s="22" customFormat="1" hidden="1" x14ac:dyDescent="0.25"/>
    <row r="286" s="22" customFormat="1" hidden="1" x14ac:dyDescent="0.25"/>
    <row r="287" s="22" customFormat="1" hidden="1" x14ac:dyDescent="0.25"/>
    <row r="288" s="22" customFormat="1" hidden="1" x14ac:dyDescent="0.25"/>
    <row r="289" s="22" customFormat="1" hidden="1" x14ac:dyDescent="0.25"/>
    <row r="290" s="22" customFormat="1" hidden="1" x14ac:dyDescent="0.25"/>
    <row r="291" s="22" customFormat="1" hidden="1" x14ac:dyDescent="0.25"/>
    <row r="292" s="22" customFormat="1" hidden="1" x14ac:dyDescent="0.25"/>
    <row r="293" s="22" customFormat="1" hidden="1" x14ac:dyDescent="0.25"/>
    <row r="294" s="22" customFormat="1" hidden="1" x14ac:dyDescent="0.25"/>
    <row r="295" s="22" customFormat="1" hidden="1" x14ac:dyDescent="0.25"/>
    <row r="296" s="22" customFormat="1" hidden="1" x14ac:dyDescent="0.25"/>
    <row r="297" s="22" customFormat="1" hidden="1" x14ac:dyDescent="0.25"/>
    <row r="298" s="22" customFormat="1" hidden="1" x14ac:dyDescent="0.25"/>
    <row r="299" s="22" customFormat="1" hidden="1" x14ac:dyDescent="0.25"/>
    <row r="300" s="22" customFormat="1" hidden="1" x14ac:dyDescent="0.25"/>
    <row r="301" s="22" customFormat="1" hidden="1" x14ac:dyDescent="0.25"/>
    <row r="302" s="22" customFormat="1" hidden="1" x14ac:dyDescent="0.25"/>
    <row r="303" s="22" customFormat="1" hidden="1" x14ac:dyDescent="0.25"/>
    <row r="304" s="22" customFormat="1" hidden="1" x14ac:dyDescent="0.25"/>
    <row r="305" s="22" customFormat="1" hidden="1" x14ac:dyDescent="0.25"/>
    <row r="306" s="22" customFormat="1" hidden="1" x14ac:dyDescent="0.25"/>
    <row r="307" s="22" customFormat="1" hidden="1" x14ac:dyDescent="0.25"/>
    <row r="308" s="22" customFormat="1" hidden="1" x14ac:dyDescent="0.25"/>
    <row r="309" s="22" customFormat="1" hidden="1" x14ac:dyDescent="0.25"/>
    <row r="310" s="22" customFormat="1" hidden="1" x14ac:dyDescent="0.25"/>
    <row r="311" s="22" customFormat="1" hidden="1" x14ac:dyDescent="0.25"/>
    <row r="312" s="22" customFormat="1" hidden="1" x14ac:dyDescent="0.25"/>
    <row r="313" s="22" customFormat="1" hidden="1" x14ac:dyDescent="0.25"/>
    <row r="314" s="22" customFormat="1" hidden="1" x14ac:dyDescent="0.25"/>
    <row r="315" s="22" customFormat="1" hidden="1" x14ac:dyDescent="0.25"/>
    <row r="316" s="22" customFormat="1" hidden="1" x14ac:dyDescent="0.25"/>
    <row r="317" s="22" customFormat="1" hidden="1" x14ac:dyDescent="0.25"/>
    <row r="318" s="22" customFormat="1" hidden="1" x14ac:dyDescent="0.25"/>
    <row r="319" s="22" customFormat="1" hidden="1" x14ac:dyDescent="0.25"/>
    <row r="320" s="22" customFormat="1" hidden="1" x14ac:dyDescent="0.25"/>
    <row r="321" s="22" customFormat="1" hidden="1" x14ac:dyDescent="0.25"/>
    <row r="322" s="22" customFormat="1" hidden="1" x14ac:dyDescent="0.25"/>
    <row r="323" s="22" customFormat="1" hidden="1" x14ac:dyDescent="0.25"/>
    <row r="324" s="22" customFormat="1" hidden="1" x14ac:dyDescent="0.25"/>
    <row r="325" s="22" customFormat="1" hidden="1" x14ac:dyDescent="0.25"/>
    <row r="326" s="22" customFormat="1" hidden="1" x14ac:dyDescent="0.25"/>
    <row r="327" s="22" customFormat="1" hidden="1" x14ac:dyDescent="0.25"/>
    <row r="328" s="22" customFormat="1" hidden="1" x14ac:dyDescent="0.25"/>
    <row r="329" s="22" customFormat="1" hidden="1" x14ac:dyDescent="0.25"/>
    <row r="330" s="22" customFormat="1" hidden="1" x14ac:dyDescent="0.25"/>
    <row r="331" s="22" customFormat="1" hidden="1" x14ac:dyDescent="0.25"/>
    <row r="332" s="22" customFormat="1" hidden="1" x14ac:dyDescent="0.25"/>
    <row r="333" s="22" customFormat="1" hidden="1" x14ac:dyDescent="0.25"/>
    <row r="334" s="22" customFormat="1" hidden="1" x14ac:dyDescent="0.25"/>
    <row r="335" s="22" customFormat="1" hidden="1" x14ac:dyDescent="0.25"/>
    <row r="336" s="22" customFormat="1" hidden="1" x14ac:dyDescent="0.25"/>
    <row r="337" s="22" customFormat="1" hidden="1" x14ac:dyDescent="0.25"/>
    <row r="338" s="22" customFormat="1" hidden="1" x14ac:dyDescent="0.25"/>
    <row r="339" s="22" customFormat="1" hidden="1" x14ac:dyDescent="0.25"/>
    <row r="340" s="22" customFormat="1" hidden="1" x14ac:dyDescent="0.25"/>
    <row r="341" s="22" customFormat="1" hidden="1" x14ac:dyDescent="0.25"/>
    <row r="342" s="22" customFormat="1" hidden="1" x14ac:dyDescent="0.25"/>
    <row r="343" x14ac:dyDescent="0.25"/>
    <row r="344" x14ac:dyDescent="0.25"/>
    <row r="345" x14ac:dyDescent="0.25"/>
    <row r="346" x14ac:dyDescent="0.25"/>
  </sheetData>
  <sheetProtection password="DDDE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53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346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184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0.16819999999999999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23279.889599999999</v>
      </c>
      <c r="C10" s="8">
        <f>IF(C8*(1+$K$6)&lt;'Locality and Max Pay'!$D$7,C8*(1+$K$6),'Locality and Max Pay'!$D$7)</f>
        <v>26605.754999999997</v>
      </c>
      <c r="D10" s="8">
        <f>IF(D8*(1+$K$6)&lt;'Locality and Max Pay'!$D$7,D8*(1+$K$6),'Locality and Max Pay'!$D$7)</f>
        <v>30064.795199999997</v>
      </c>
      <c r="E10" s="8">
        <f>IF(E8*(1+$K$6)&lt;'Locality and Max Pay'!$D$7,E8*(1+$K$6),'Locality and Max Pay'!$D$7)</f>
        <v>35384.777999999998</v>
      </c>
      <c r="F10" s="8">
        <f>IF(F8*(1+$K$6)&lt;'Locality and Max Pay'!$D$7,F8*(1+$K$6),'Locality and Max Pay'!$D$7)</f>
        <v>43193.0268</v>
      </c>
      <c r="G10" s="8">
        <f>IF(G8*(1+$K$6)&lt;'Locality and Max Pay'!$D$7,G8*(1+$K$6),'Locality and Max Pay'!$D$7)</f>
        <v>48170.726999999999</v>
      </c>
      <c r="H10" s="8">
        <f>IF(H8*(1+$K$6)&lt;'Locality and Max Pay'!$D$7,H8*(1+$K$6),'Locality and Max Pay'!$D$7)</f>
        <v>55855.146599999993</v>
      </c>
      <c r="I10" s="8">
        <f>IF(I8*(1+$K$6)&lt;'Locality and Max Pay'!$D$7,I8*(1+$K$6),'Locality and Max Pay'!$D$7)</f>
        <v>67103.744399999996</v>
      </c>
      <c r="J10" s="8">
        <f>IF(J8*(1+$K$6)&lt;'Locality and Max Pay'!$D$7,J8*(1+$K$6),'Locality and Max Pay'!$D$7)</f>
        <v>80713.274399999995</v>
      </c>
      <c r="K10" s="8">
        <f>IF(K8*(1+$K$6)&lt;'Locality and Max Pay'!$D$7,K8*(1+$K$6),'Locality and Max Pay'!$D$7)</f>
        <v>99640.450799999991</v>
      </c>
      <c r="L10" s="8">
        <f>IF(L8*(1+$K$6)&lt;'Locality and Max Pay'!$D$7,L8*(1+$K$6),'Locality and Max Pay'!$D$7)</f>
        <v>117163.45079999999</v>
      </c>
      <c r="M10" s="8">
        <f>IF(M8*(1+$K$6)&lt;'Locality and Max Pay'!$D$7,M8*(1+$K$6),'Locality and Max Pay'!$D$7)</f>
        <v>139946.8554</v>
      </c>
      <c r="N10" s="8">
        <f>IF(N8*(1+$K$6)&lt;'Locality and Max Pay'!$D$7,N8*(1+$K$6),'Locality and Max Pay'!$D$7)</f>
        <v>164821.33799999999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33790.184999999998</v>
      </c>
      <c r="C11" s="8">
        <f>IF(C9*(1+$K$6)&lt;'Locality and Max Pay'!$D$7,C9*(1+$K$6),'Locality and Max Pay'!$D$7)</f>
        <v>38579.805</v>
      </c>
      <c r="D11" s="8">
        <f>IF(D9*(1+$K$6)&lt;'Locality and Max Pay'!$D$7,D9*(1+$K$6),'Locality and Max Pay'!$D$7)</f>
        <v>45096.024599999997</v>
      </c>
      <c r="E11" s="8">
        <f>IF(E9*(1+$K$6)&lt;'Locality and Max Pay'!$D$7,E9*(1+$K$6),'Locality and Max Pay'!$D$7)</f>
        <v>53077.166999999994</v>
      </c>
      <c r="F11" s="8">
        <f>IF(F9*(1+$K$6)&lt;'Locality and Max Pay'!$D$7,F9*(1+$K$6),'Locality and Max Pay'!$D$7)</f>
        <v>64789.540199999996</v>
      </c>
      <c r="G11" s="8">
        <f>IF(G9*(1+$K$6)&lt;'Locality and Max Pay'!$D$7,G9*(1+$K$6),'Locality and Max Pay'!$D$7)</f>
        <v>72259.010999999999</v>
      </c>
      <c r="H11" s="8">
        <f>IF(H9*(1+$K$6)&lt;'Locality and Max Pay'!$D$7,H9*(1+$K$6),'Locality and Max Pay'!$D$7)</f>
        <v>86582.311199999996</v>
      </c>
      <c r="I11" s="8">
        <f>IF(I9*(1+$K$6)&lt;'Locality and Max Pay'!$D$7,I9*(1+$K$6),'Locality and Max Pay'!$D$7)</f>
        <v>104015.35979999999</v>
      </c>
      <c r="J11" s="8">
        <f>IF(J9*(1+$K$6)&lt;'Locality and Max Pay'!$D$7,J9*(1+$K$6),'Locality and Max Pay'!$D$7)</f>
        <v>125094.36059999999</v>
      </c>
      <c r="K11" s="8">
        <f>IF(K9*(1+$K$6)&lt;'Locality and Max Pay'!$D$7,K9*(1+$K$6),'Locality and Max Pay'!$D$7)</f>
        <v>154471.08599999998</v>
      </c>
      <c r="L11" s="8">
        <f>IF(L9*(1+$K$6)&lt;'Locality and Max Pay'!$D$7,L9*(1+$K$6),'Locality and Max Pay'!$D$7)</f>
        <v>181541.78459999998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s="22" customFormat="1" x14ac:dyDescent="0.25"/>
    <row r="90" spans="1:16" s="22" customFormat="1" x14ac:dyDescent="0.25"/>
    <row r="91" spans="1:16" s="22" customFormat="1" x14ac:dyDescent="0.25"/>
    <row r="92" spans="1:16" s="22" customFormat="1" x14ac:dyDescent="0.25"/>
    <row r="93" spans="1:16" s="22" customFormat="1" x14ac:dyDescent="0.25"/>
    <row r="94" spans="1:16" s="22" customFormat="1" x14ac:dyDescent="0.25"/>
    <row r="95" spans="1:16" s="22" customFormat="1" hidden="1" x14ac:dyDescent="0.25"/>
    <row r="96" spans="1:16" s="22" customFormat="1" hidden="1" x14ac:dyDescent="0.25"/>
    <row r="97" s="22" customFormat="1" hidden="1" x14ac:dyDescent="0.25"/>
    <row r="98" s="22" customFormat="1" hidden="1" x14ac:dyDescent="0.25"/>
    <row r="99" s="22" customFormat="1" hidden="1" x14ac:dyDescent="0.25"/>
    <row r="100" s="22" customFormat="1" hidden="1" x14ac:dyDescent="0.25"/>
    <row r="101" s="22" customFormat="1" hidden="1" x14ac:dyDescent="0.25"/>
    <row r="102" s="22" customFormat="1" hidden="1" x14ac:dyDescent="0.25"/>
    <row r="103" s="22" customFormat="1" hidden="1" x14ac:dyDescent="0.25"/>
    <row r="104" s="22" customFormat="1" hidden="1" x14ac:dyDescent="0.25"/>
    <row r="105" s="22" customFormat="1" hidden="1" x14ac:dyDescent="0.25"/>
    <row r="106" s="22" customFormat="1" hidden="1" x14ac:dyDescent="0.25"/>
    <row r="107" s="22" customFormat="1" hidden="1" x14ac:dyDescent="0.25"/>
    <row r="108" s="22" customFormat="1" hidden="1" x14ac:dyDescent="0.25"/>
    <row r="109" s="22" customFormat="1" hidden="1" x14ac:dyDescent="0.25"/>
    <row r="110" s="22" customFormat="1" hidden="1" x14ac:dyDescent="0.25"/>
    <row r="111" s="22" customFormat="1" hidden="1" x14ac:dyDescent="0.25"/>
    <row r="112" s="22" customFormat="1" hidden="1" x14ac:dyDescent="0.25"/>
    <row r="113" s="22" customFormat="1" hidden="1" x14ac:dyDescent="0.25"/>
    <row r="114" s="22" customFormat="1" hidden="1" x14ac:dyDescent="0.25"/>
    <row r="115" s="22" customFormat="1" hidden="1" x14ac:dyDescent="0.25"/>
    <row r="116" s="22" customFormat="1" hidden="1" x14ac:dyDescent="0.25"/>
    <row r="117" s="22" customFormat="1" hidden="1" x14ac:dyDescent="0.25"/>
    <row r="118" s="22" customFormat="1" hidden="1" x14ac:dyDescent="0.25"/>
    <row r="119" s="22" customFormat="1" hidden="1" x14ac:dyDescent="0.25"/>
    <row r="120" s="22" customFormat="1" hidden="1" x14ac:dyDescent="0.25"/>
    <row r="121" s="22" customFormat="1" hidden="1" x14ac:dyDescent="0.25"/>
    <row r="122" s="22" customFormat="1" hidden="1" x14ac:dyDescent="0.25"/>
    <row r="123" s="22" customFormat="1" hidden="1" x14ac:dyDescent="0.25"/>
    <row r="124" s="22" customFormat="1" hidden="1" x14ac:dyDescent="0.25"/>
    <row r="125" s="22" customFormat="1" hidden="1" x14ac:dyDescent="0.25"/>
    <row r="126" s="22" customFormat="1" hidden="1" x14ac:dyDescent="0.25"/>
    <row r="127" s="22" customFormat="1" hidden="1" x14ac:dyDescent="0.25"/>
    <row r="128" s="22" customFormat="1" hidden="1" x14ac:dyDescent="0.25"/>
    <row r="129" s="22" customFormat="1" hidden="1" x14ac:dyDescent="0.25"/>
    <row r="130" s="22" customFormat="1" hidden="1" x14ac:dyDescent="0.25"/>
    <row r="131" s="22" customFormat="1" hidden="1" x14ac:dyDescent="0.25"/>
    <row r="132" s="22" customFormat="1" hidden="1" x14ac:dyDescent="0.25"/>
    <row r="133" s="22" customFormat="1" hidden="1" x14ac:dyDescent="0.25"/>
    <row r="134" s="22" customFormat="1" hidden="1" x14ac:dyDescent="0.25"/>
    <row r="135" s="22" customFormat="1" hidden="1" x14ac:dyDescent="0.25"/>
    <row r="136" s="22" customFormat="1" hidden="1" x14ac:dyDescent="0.25"/>
    <row r="137" s="22" customFormat="1" hidden="1" x14ac:dyDescent="0.25"/>
    <row r="138" s="22" customFormat="1" hidden="1" x14ac:dyDescent="0.25"/>
    <row r="139" s="22" customFormat="1" hidden="1" x14ac:dyDescent="0.25"/>
    <row r="140" s="22" customFormat="1" hidden="1" x14ac:dyDescent="0.25"/>
    <row r="141" s="22" customFormat="1" hidden="1" x14ac:dyDescent="0.25"/>
    <row r="142" s="22" customFormat="1" hidden="1" x14ac:dyDescent="0.25"/>
    <row r="143" s="22" customFormat="1" hidden="1" x14ac:dyDescent="0.25"/>
    <row r="144" s="22" customFormat="1" hidden="1" x14ac:dyDescent="0.25"/>
    <row r="145" s="22" customFormat="1" hidden="1" x14ac:dyDescent="0.25"/>
    <row r="146" s="22" customFormat="1" hidden="1" x14ac:dyDescent="0.25"/>
    <row r="147" s="22" customFormat="1" hidden="1" x14ac:dyDescent="0.25"/>
    <row r="148" s="22" customFormat="1" hidden="1" x14ac:dyDescent="0.25"/>
    <row r="149" s="22" customFormat="1" hidden="1" x14ac:dyDescent="0.25"/>
    <row r="150" s="22" customFormat="1" hidden="1" x14ac:dyDescent="0.25"/>
    <row r="151" s="22" customFormat="1" hidden="1" x14ac:dyDescent="0.25"/>
    <row r="152" s="22" customFormat="1" hidden="1" x14ac:dyDescent="0.25"/>
    <row r="153" s="22" customFormat="1" hidden="1" x14ac:dyDescent="0.25"/>
    <row r="154" s="22" customFormat="1" hidden="1" x14ac:dyDescent="0.25"/>
    <row r="155" s="22" customFormat="1" hidden="1" x14ac:dyDescent="0.25"/>
    <row r="156" s="22" customFormat="1" hidden="1" x14ac:dyDescent="0.25"/>
    <row r="157" s="22" customFormat="1" hidden="1" x14ac:dyDescent="0.25"/>
    <row r="158" s="22" customFormat="1" hidden="1" x14ac:dyDescent="0.25"/>
    <row r="159" s="22" customFormat="1" hidden="1" x14ac:dyDescent="0.25"/>
    <row r="160" s="22" customFormat="1" hidden="1" x14ac:dyDescent="0.25"/>
    <row r="161" s="22" customFormat="1" hidden="1" x14ac:dyDescent="0.25"/>
    <row r="162" s="22" customFormat="1" hidden="1" x14ac:dyDescent="0.25"/>
    <row r="163" s="22" customFormat="1" hidden="1" x14ac:dyDescent="0.25"/>
    <row r="164" s="22" customFormat="1" hidden="1" x14ac:dyDescent="0.25"/>
    <row r="165" s="22" customFormat="1" hidden="1" x14ac:dyDescent="0.25"/>
    <row r="166" s="22" customFormat="1" hidden="1" x14ac:dyDescent="0.25"/>
    <row r="167" s="22" customFormat="1" hidden="1" x14ac:dyDescent="0.25"/>
    <row r="168" s="22" customFormat="1" hidden="1" x14ac:dyDescent="0.25"/>
    <row r="169" s="22" customFormat="1" hidden="1" x14ac:dyDescent="0.25"/>
    <row r="170" s="22" customFormat="1" hidden="1" x14ac:dyDescent="0.25"/>
    <row r="171" s="22" customFormat="1" hidden="1" x14ac:dyDescent="0.25"/>
    <row r="172" s="22" customFormat="1" hidden="1" x14ac:dyDescent="0.25"/>
    <row r="173" s="22" customFormat="1" hidden="1" x14ac:dyDescent="0.25"/>
    <row r="174" s="22" customFormat="1" hidden="1" x14ac:dyDescent="0.25"/>
    <row r="175" s="22" customFormat="1" hidden="1" x14ac:dyDescent="0.25"/>
    <row r="176" s="22" customFormat="1" hidden="1" x14ac:dyDescent="0.25"/>
    <row r="177" s="22" customFormat="1" hidden="1" x14ac:dyDescent="0.25"/>
    <row r="178" s="22" customFormat="1" hidden="1" x14ac:dyDescent="0.25"/>
    <row r="179" s="22" customFormat="1" hidden="1" x14ac:dyDescent="0.25"/>
    <row r="180" s="22" customFormat="1" hidden="1" x14ac:dyDescent="0.25"/>
    <row r="181" s="22" customFormat="1" hidden="1" x14ac:dyDescent="0.25"/>
    <row r="182" s="22" customFormat="1" hidden="1" x14ac:dyDescent="0.25"/>
    <row r="183" s="22" customFormat="1" hidden="1" x14ac:dyDescent="0.25"/>
    <row r="184" s="22" customFormat="1" hidden="1" x14ac:dyDescent="0.25"/>
    <row r="185" s="22" customFormat="1" hidden="1" x14ac:dyDescent="0.25"/>
    <row r="186" s="22" customFormat="1" hidden="1" x14ac:dyDescent="0.25"/>
    <row r="187" s="22" customFormat="1" hidden="1" x14ac:dyDescent="0.25"/>
    <row r="188" s="22" customFormat="1" hidden="1" x14ac:dyDescent="0.25"/>
    <row r="189" s="22" customFormat="1" hidden="1" x14ac:dyDescent="0.25"/>
    <row r="190" s="22" customFormat="1" hidden="1" x14ac:dyDescent="0.25"/>
    <row r="191" s="22" customFormat="1" hidden="1" x14ac:dyDescent="0.25"/>
    <row r="192" s="22" customFormat="1" hidden="1" x14ac:dyDescent="0.25"/>
    <row r="193" s="22" customFormat="1" hidden="1" x14ac:dyDescent="0.25"/>
    <row r="194" s="22" customFormat="1" hidden="1" x14ac:dyDescent="0.25"/>
    <row r="195" s="22" customFormat="1" hidden="1" x14ac:dyDescent="0.25"/>
    <row r="196" s="22" customFormat="1" hidden="1" x14ac:dyDescent="0.25"/>
    <row r="197" s="22" customFormat="1" hidden="1" x14ac:dyDescent="0.25"/>
    <row r="198" s="22" customFormat="1" hidden="1" x14ac:dyDescent="0.25"/>
    <row r="199" s="22" customFormat="1" hidden="1" x14ac:dyDescent="0.25"/>
    <row r="200" s="22" customFormat="1" hidden="1" x14ac:dyDescent="0.25"/>
    <row r="201" s="22" customFormat="1" hidden="1" x14ac:dyDescent="0.25"/>
    <row r="202" s="22" customFormat="1" hidden="1" x14ac:dyDescent="0.25"/>
    <row r="203" s="22" customFormat="1" hidden="1" x14ac:dyDescent="0.25"/>
    <row r="204" s="22" customFormat="1" hidden="1" x14ac:dyDescent="0.25"/>
    <row r="205" s="22" customFormat="1" hidden="1" x14ac:dyDescent="0.25"/>
    <row r="206" s="22" customFormat="1" hidden="1" x14ac:dyDescent="0.25"/>
    <row r="207" s="22" customFormat="1" hidden="1" x14ac:dyDescent="0.25"/>
    <row r="208" s="22" customFormat="1" hidden="1" x14ac:dyDescent="0.25"/>
    <row r="209" s="22" customFormat="1" hidden="1" x14ac:dyDescent="0.25"/>
    <row r="210" s="22" customFormat="1" hidden="1" x14ac:dyDescent="0.25"/>
    <row r="211" s="22" customFormat="1" hidden="1" x14ac:dyDescent="0.25"/>
    <row r="212" s="22" customFormat="1" hidden="1" x14ac:dyDescent="0.25"/>
    <row r="213" s="22" customFormat="1" hidden="1" x14ac:dyDescent="0.25"/>
    <row r="214" s="22" customFormat="1" hidden="1" x14ac:dyDescent="0.25"/>
    <row r="215" s="22" customFormat="1" hidden="1" x14ac:dyDescent="0.25"/>
    <row r="216" s="22" customFormat="1" hidden="1" x14ac:dyDescent="0.25"/>
    <row r="217" s="22" customFormat="1" hidden="1" x14ac:dyDescent="0.25"/>
    <row r="218" s="22" customFormat="1" hidden="1" x14ac:dyDescent="0.25"/>
    <row r="219" s="22" customFormat="1" hidden="1" x14ac:dyDescent="0.25"/>
    <row r="220" s="22" customFormat="1" hidden="1" x14ac:dyDescent="0.25"/>
    <row r="221" s="22" customFormat="1" hidden="1" x14ac:dyDescent="0.25"/>
    <row r="222" s="22" customFormat="1" hidden="1" x14ac:dyDescent="0.25"/>
    <row r="223" s="22" customFormat="1" hidden="1" x14ac:dyDescent="0.25"/>
    <row r="224" s="22" customFormat="1" hidden="1" x14ac:dyDescent="0.25"/>
    <row r="225" s="22" customFormat="1" hidden="1" x14ac:dyDescent="0.25"/>
    <row r="226" s="22" customFormat="1" hidden="1" x14ac:dyDescent="0.25"/>
    <row r="227" s="22" customFormat="1" hidden="1" x14ac:dyDescent="0.25"/>
    <row r="228" s="22" customFormat="1" hidden="1" x14ac:dyDescent="0.25"/>
    <row r="229" s="22" customFormat="1" hidden="1" x14ac:dyDescent="0.25"/>
    <row r="230" s="22" customFormat="1" hidden="1" x14ac:dyDescent="0.25"/>
    <row r="231" s="22" customFormat="1" hidden="1" x14ac:dyDescent="0.25"/>
    <row r="232" s="22" customFormat="1" hidden="1" x14ac:dyDescent="0.25"/>
    <row r="233" s="22" customFormat="1" hidden="1" x14ac:dyDescent="0.25"/>
    <row r="234" s="22" customFormat="1" hidden="1" x14ac:dyDescent="0.25"/>
    <row r="235" s="22" customFormat="1" hidden="1" x14ac:dyDescent="0.25"/>
    <row r="236" s="22" customFormat="1" hidden="1" x14ac:dyDescent="0.25"/>
    <row r="237" s="22" customFormat="1" hidden="1" x14ac:dyDescent="0.25"/>
    <row r="238" s="22" customFormat="1" hidden="1" x14ac:dyDescent="0.25"/>
    <row r="239" s="22" customFormat="1" hidden="1" x14ac:dyDescent="0.25"/>
    <row r="240" s="22" customFormat="1" hidden="1" x14ac:dyDescent="0.25"/>
    <row r="241" s="22" customFormat="1" hidden="1" x14ac:dyDescent="0.25"/>
    <row r="242" s="22" customFormat="1" hidden="1" x14ac:dyDescent="0.25"/>
    <row r="243" s="22" customFormat="1" hidden="1" x14ac:dyDescent="0.25"/>
    <row r="244" s="22" customFormat="1" hidden="1" x14ac:dyDescent="0.25"/>
    <row r="245" s="22" customFormat="1" hidden="1" x14ac:dyDescent="0.25"/>
    <row r="246" s="22" customFormat="1" hidden="1" x14ac:dyDescent="0.25"/>
    <row r="247" s="22" customFormat="1" hidden="1" x14ac:dyDescent="0.25"/>
    <row r="248" s="22" customFormat="1" hidden="1" x14ac:dyDescent="0.25"/>
    <row r="249" s="22" customFormat="1" hidden="1" x14ac:dyDescent="0.25"/>
    <row r="250" s="22" customFormat="1" hidden="1" x14ac:dyDescent="0.25"/>
    <row r="251" s="22" customFormat="1" hidden="1" x14ac:dyDescent="0.25"/>
    <row r="252" s="22" customFormat="1" hidden="1" x14ac:dyDescent="0.25"/>
    <row r="253" s="22" customFormat="1" hidden="1" x14ac:dyDescent="0.25"/>
    <row r="254" s="22" customFormat="1" hidden="1" x14ac:dyDescent="0.25"/>
    <row r="255" s="22" customFormat="1" hidden="1" x14ac:dyDescent="0.25"/>
    <row r="256" s="22" customFormat="1" hidden="1" x14ac:dyDescent="0.25"/>
    <row r="257" s="22" customFormat="1" hidden="1" x14ac:dyDescent="0.25"/>
    <row r="258" s="22" customFormat="1" hidden="1" x14ac:dyDescent="0.25"/>
    <row r="259" s="22" customFormat="1" hidden="1" x14ac:dyDescent="0.25"/>
    <row r="260" s="22" customFormat="1" hidden="1" x14ac:dyDescent="0.25"/>
    <row r="261" s="22" customFormat="1" hidden="1" x14ac:dyDescent="0.25"/>
    <row r="262" s="22" customFormat="1" hidden="1" x14ac:dyDescent="0.25"/>
    <row r="263" s="22" customFormat="1" hidden="1" x14ac:dyDescent="0.25"/>
    <row r="264" s="22" customFormat="1" hidden="1" x14ac:dyDescent="0.25"/>
    <row r="265" s="22" customFormat="1" hidden="1" x14ac:dyDescent="0.25"/>
    <row r="266" s="22" customFormat="1" hidden="1" x14ac:dyDescent="0.25"/>
    <row r="267" s="22" customFormat="1" hidden="1" x14ac:dyDescent="0.25"/>
    <row r="268" s="22" customFormat="1" hidden="1" x14ac:dyDescent="0.25"/>
    <row r="269" s="22" customFormat="1" hidden="1" x14ac:dyDescent="0.25"/>
    <row r="270" s="22" customFormat="1" hidden="1" x14ac:dyDescent="0.25"/>
    <row r="271" s="22" customFormat="1" hidden="1" x14ac:dyDescent="0.25"/>
    <row r="272" s="22" customFormat="1" hidden="1" x14ac:dyDescent="0.25"/>
    <row r="273" s="22" customFormat="1" hidden="1" x14ac:dyDescent="0.25"/>
    <row r="274" s="22" customFormat="1" hidden="1" x14ac:dyDescent="0.25"/>
    <row r="275" s="22" customFormat="1" hidden="1" x14ac:dyDescent="0.25"/>
    <row r="276" s="22" customFormat="1" hidden="1" x14ac:dyDescent="0.25"/>
    <row r="277" s="22" customFormat="1" hidden="1" x14ac:dyDescent="0.25"/>
    <row r="278" s="22" customFormat="1" hidden="1" x14ac:dyDescent="0.25"/>
    <row r="279" s="22" customFormat="1" hidden="1" x14ac:dyDescent="0.25"/>
    <row r="280" s="22" customFormat="1" hidden="1" x14ac:dyDescent="0.25"/>
    <row r="281" s="22" customFormat="1" hidden="1" x14ac:dyDescent="0.25"/>
    <row r="282" s="22" customFormat="1" hidden="1" x14ac:dyDescent="0.25"/>
    <row r="283" s="22" customFormat="1" hidden="1" x14ac:dyDescent="0.25"/>
    <row r="284" s="22" customFormat="1" hidden="1" x14ac:dyDescent="0.25"/>
    <row r="285" s="22" customFormat="1" hidden="1" x14ac:dyDescent="0.25"/>
    <row r="286" s="22" customFormat="1" hidden="1" x14ac:dyDescent="0.25"/>
    <row r="287" s="22" customFormat="1" hidden="1" x14ac:dyDescent="0.25"/>
    <row r="288" s="22" customFormat="1" hidden="1" x14ac:dyDescent="0.25"/>
    <row r="289" s="22" customFormat="1" hidden="1" x14ac:dyDescent="0.25"/>
    <row r="290" s="22" customFormat="1" hidden="1" x14ac:dyDescent="0.25"/>
    <row r="291" s="22" customFormat="1" hidden="1" x14ac:dyDescent="0.25"/>
    <row r="292" s="22" customFormat="1" hidden="1" x14ac:dyDescent="0.25"/>
    <row r="293" s="22" customFormat="1" hidden="1" x14ac:dyDescent="0.25"/>
    <row r="294" s="22" customFormat="1" hidden="1" x14ac:dyDescent="0.25"/>
    <row r="295" s="22" customFormat="1" hidden="1" x14ac:dyDescent="0.25"/>
    <row r="296" s="22" customFormat="1" hidden="1" x14ac:dyDescent="0.25"/>
    <row r="297" s="22" customFormat="1" hidden="1" x14ac:dyDescent="0.25"/>
    <row r="298" s="22" customFormat="1" hidden="1" x14ac:dyDescent="0.25"/>
    <row r="299" s="22" customFormat="1" hidden="1" x14ac:dyDescent="0.25"/>
    <row r="300" s="22" customFormat="1" hidden="1" x14ac:dyDescent="0.25"/>
    <row r="301" s="22" customFormat="1" hidden="1" x14ac:dyDescent="0.25"/>
    <row r="302" s="22" customFormat="1" hidden="1" x14ac:dyDescent="0.25"/>
    <row r="303" s="22" customFormat="1" hidden="1" x14ac:dyDescent="0.25"/>
    <row r="304" s="22" customFormat="1" hidden="1" x14ac:dyDescent="0.25"/>
    <row r="305" s="22" customFormat="1" hidden="1" x14ac:dyDescent="0.25"/>
    <row r="306" s="22" customFormat="1" hidden="1" x14ac:dyDescent="0.25"/>
    <row r="307" s="22" customFormat="1" hidden="1" x14ac:dyDescent="0.25"/>
    <row r="308" s="22" customFormat="1" hidden="1" x14ac:dyDescent="0.25"/>
    <row r="309" s="22" customFormat="1" hidden="1" x14ac:dyDescent="0.25"/>
    <row r="310" s="22" customFormat="1" hidden="1" x14ac:dyDescent="0.25"/>
    <row r="311" s="22" customFormat="1" hidden="1" x14ac:dyDescent="0.25"/>
    <row r="312" s="22" customFormat="1" hidden="1" x14ac:dyDescent="0.25"/>
    <row r="313" s="22" customFormat="1" hidden="1" x14ac:dyDescent="0.25"/>
    <row r="314" s="22" customFormat="1" hidden="1" x14ac:dyDescent="0.25"/>
    <row r="315" s="22" customFormat="1" hidden="1" x14ac:dyDescent="0.25"/>
    <row r="316" s="22" customFormat="1" hidden="1" x14ac:dyDescent="0.25"/>
    <row r="317" s="22" customFormat="1" hidden="1" x14ac:dyDescent="0.25"/>
    <row r="318" s="22" customFormat="1" hidden="1" x14ac:dyDescent="0.25"/>
    <row r="319" s="22" customFormat="1" hidden="1" x14ac:dyDescent="0.25"/>
    <row r="320" s="22" customFormat="1" hidden="1" x14ac:dyDescent="0.25"/>
    <row r="321" s="22" customFormat="1" hidden="1" x14ac:dyDescent="0.25"/>
    <row r="322" s="22" customFormat="1" hidden="1" x14ac:dyDescent="0.25"/>
    <row r="323" s="22" customFormat="1" hidden="1" x14ac:dyDescent="0.25"/>
    <row r="324" s="22" customFormat="1" hidden="1" x14ac:dyDescent="0.25"/>
    <row r="325" s="22" customFormat="1" hidden="1" x14ac:dyDescent="0.25"/>
    <row r="326" s="22" customFormat="1" hidden="1" x14ac:dyDescent="0.25"/>
    <row r="327" s="22" customFormat="1" hidden="1" x14ac:dyDescent="0.25"/>
    <row r="328" s="22" customFormat="1" hidden="1" x14ac:dyDescent="0.25"/>
    <row r="329" s="22" customFormat="1" hidden="1" x14ac:dyDescent="0.25"/>
    <row r="330" s="22" customFormat="1" hidden="1" x14ac:dyDescent="0.25"/>
    <row r="331" s="22" customFormat="1" hidden="1" x14ac:dyDescent="0.25"/>
    <row r="332" s="22" customFormat="1" hidden="1" x14ac:dyDescent="0.25"/>
    <row r="333" s="22" customFormat="1" hidden="1" x14ac:dyDescent="0.25"/>
    <row r="334" s="22" customFormat="1" hidden="1" x14ac:dyDescent="0.25"/>
    <row r="335" s="22" customFormat="1" hidden="1" x14ac:dyDescent="0.25"/>
    <row r="336" s="22" customFormat="1" hidden="1" x14ac:dyDescent="0.25"/>
    <row r="337" s="22" customFormat="1" hidden="1" x14ac:dyDescent="0.25"/>
    <row r="338" s="22" customFormat="1" hidden="1" x14ac:dyDescent="0.25"/>
    <row r="339" s="22" customFormat="1" hidden="1" x14ac:dyDescent="0.25"/>
    <row r="340" s="22" customFormat="1" hidden="1" x14ac:dyDescent="0.25"/>
    <row r="341" s="22" customFormat="1" hidden="1" x14ac:dyDescent="0.25"/>
    <row r="342" s="22" customFormat="1" hidden="1" x14ac:dyDescent="0.25"/>
    <row r="343" x14ac:dyDescent="0.25"/>
    <row r="344" x14ac:dyDescent="0.25"/>
    <row r="345" x14ac:dyDescent="0.25"/>
    <row r="346" x14ac:dyDescent="0.25"/>
  </sheetData>
  <sheetProtection algorithmName="SHA-512" hashValue="4RWDZ7nlAExIQEdYI5MwwBXq0ygPg2Y1h705OU7azc+DhxtcSnCISgzo2hVEC2VUq3nwz37TlcYH6f2pfAd/ZA==" saltValue="/uV0ko/WxSt8R69FcF7/VQ==" spinCount="100000" sheet="1" objects="1" scenarios="1"/>
  <mergeCells count="20">
    <mergeCell ref="A50:A51"/>
    <mergeCell ref="A2:N2"/>
    <mergeCell ref="A4:N4"/>
    <mergeCell ref="B6:H6"/>
    <mergeCell ref="A13:A14"/>
    <mergeCell ref="A16:A18"/>
    <mergeCell ref="A20:A23"/>
    <mergeCell ref="A25:A28"/>
    <mergeCell ref="A30:A33"/>
    <mergeCell ref="A35:A38"/>
    <mergeCell ref="A40:A43"/>
    <mergeCell ref="A45:A48"/>
    <mergeCell ref="A83:A86"/>
    <mergeCell ref="A87:N87"/>
    <mergeCell ref="A53:A56"/>
    <mergeCell ref="A58:A61"/>
    <mergeCell ref="A63:A66"/>
    <mergeCell ref="A68:A71"/>
    <mergeCell ref="A73:A76"/>
    <mergeCell ref="A78:A81"/>
  </mergeCells>
  <pageMargins left="0.5" right="0.5" top="1" bottom="0.5" header="0.5" footer="0.5"/>
  <pageSetup scale="53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0"/>
  <sheetViews>
    <sheetView tabSelected="1" workbookViewId="0">
      <selection activeCell="B3" sqref="B3"/>
    </sheetView>
  </sheetViews>
  <sheetFormatPr defaultRowHeight="13.2" x14ac:dyDescent="0.25"/>
  <cols>
    <col min="1" max="1" width="5.44140625" customWidth="1"/>
    <col min="2" max="2" width="83.77734375" style="46" bestFit="1" customWidth="1"/>
    <col min="3" max="8" width="9.21875" style="46"/>
  </cols>
  <sheetData>
    <row r="1" spans="1:10" ht="16.2" thickBot="1" x14ac:dyDescent="0.35">
      <c r="A1" s="79" t="s">
        <v>152</v>
      </c>
      <c r="B1" s="80"/>
      <c r="I1" s="46"/>
      <c r="J1" s="46"/>
    </row>
    <row r="2" spans="1:10" x14ac:dyDescent="0.25">
      <c r="A2" s="51" t="s">
        <v>153</v>
      </c>
      <c r="I2" s="46"/>
      <c r="J2" s="46"/>
    </row>
    <row r="4" spans="1:10" x14ac:dyDescent="0.25">
      <c r="B4" s="42" t="s">
        <v>117</v>
      </c>
      <c r="C4" s="43"/>
    </row>
    <row r="5" spans="1:10" x14ac:dyDescent="0.25">
      <c r="B5" s="42" t="s">
        <v>115</v>
      </c>
      <c r="C5" s="49"/>
    </row>
    <row r="6" spans="1:10" s="74" customFormat="1" x14ac:dyDescent="0.25">
      <c r="A6" s="71"/>
      <c r="B6" s="72" t="s">
        <v>169</v>
      </c>
      <c r="C6" s="73"/>
      <c r="D6" s="73"/>
      <c r="E6" s="73"/>
      <c r="F6" s="73"/>
      <c r="G6" s="73"/>
      <c r="H6" s="73"/>
      <c r="I6" s="73"/>
    </row>
    <row r="7" spans="1:10" s="74" customFormat="1" x14ac:dyDescent="0.25">
      <c r="A7" s="71"/>
      <c r="B7" s="72" t="s">
        <v>170</v>
      </c>
      <c r="C7" s="73"/>
      <c r="D7" s="73"/>
      <c r="E7" s="73"/>
      <c r="F7" s="73"/>
      <c r="G7" s="73"/>
      <c r="H7" s="73"/>
      <c r="I7" s="73"/>
    </row>
    <row r="8" spans="1:10" x14ac:dyDescent="0.25">
      <c r="B8" s="42" t="s">
        <v>0</v>
      </c>
      <c r="C8" s="50"/>
      <c r="D8" s="42"/>
      <c r="E8" s="42"/>
      <c r="F8" s="42"/>
    </row>
    <row r="9" spans="1:10" s="74" customFormat="1" x14ac:dyDescent="0.25">
      <c r="A9" s="75"/>
      <c r="B9" s="72" t="s">
        <v>171</v>
      </c>
      <c r="C9" s="73"/>
      <c r="D9" s="73"/>
      <c r="E9" s="73"/>
      <c r="F9" s="73"/>
      <c r="G9" s="73"/>
      <c r="H9" s="73"/>
      <c r="I9" s="73"/>
    </row>
    <row r="10" spans="1:10" s="74" customFormat="1" x14ac:dyDescent="0.25">
      <c r="A10" s="75"/>
      <c r="B10" s="42" t="s">
        <v>188</v>
      </c>
      <c r="C10" s="73"/>
      <c r="D10" s="73"/>
      <c r="E10" s="73"/>
      <c r="F10" s="73"/>
      <c r="G10" s="73"/>
      <c r="H10" s="73"/>
      <c r="I10" s="73"/>
    </row>
    <row r="11" spans="1:10" x14ac:dyDescent="0.25">
      <c r="B11" s="42" t="s">
        <v>106</v>
      </c>
      <c r="C11" s="37"/>
      <c r="D11" s="42"/>
      <c r="E11" s="42"/>
      <c r="F11" s="42"/>
    </row>
    <row r="12" spans="1:10" x14ac:dyDescent="0.25">
      <c r="B12" s="42" t="s">
        <v>103</v>
      </c>
      <c r="C12" s="37"/>
      <c r="D12" s="42"/>
      <c r="E12" s="42"/>
      <c r="F12" s="42"/>
    </row>
    <row r="13" spans="1:10" x14ac:dyDescent="0.25">
      <c r="B13" s="47" t="s">
        <v>189</v>
      </c>
      <c r="C13" s="37"/>
      <c r="D13" s="42"/>
      <c r="E13" s="42"/>
      <c r="F13" s="42"/>
    </row>
    <row r="14" spans="1:10" s="74" customFormat="1" x14ac:dyDescent="0.25">
      <c r="A14" s="76"/>
      <c r="B14" s="47" t="s">
        <v>172</v>
      </c>
      <c r="C14" s="73"/>
      <c r="D14" s="73"/>
      <c r="E14" s="73"/>
      <c r="F14" s="73"/>
      <c r="G14" s="73"/>
      <c r="H14" s="73"/>
      <c r="I14" s="73"/>
    </row>
    <row r="15" spans="1:10" x14ac:dyDescent="0.25">
      <c r="B15" s="42" t="s">
        <v>1</v>
      </c>
      <c r="C15" s="37"/>
      <c r="D15" s="42"/>
      <c r="E15" s="42"/>
      <c r="F15" s="42"/>
    </row>
    <row r="16" spans="1:10" x14ac:dyDescent="0.25">
      <c r="B16" s="42" t="s">
        <v>2</v>
      </c>
      <c r="C16" s="37"/>
      <c r="D16" s="42"/>
      <c r="E16" s="42"/>
      <c r="F16" s="42"/>
    </row>
    <row r="17" spans="1:9" x14ac:dyDescent="0.25">
      <c r="B17" s="42" t="s">
        <v>3</v>
      </c>
      <c r="C17" s="37"/>
      <c r="D17" s="42"/>
      <c r="E17" s="42"/>
      <c r="F17" s="42"/>
    </row>
    <row r="18" spans="1:9" s="74" customFormat="1" x14ac:dyDescent="0.25">
      <c r="A18" s="76"/>
      <c r="B18" s="47" t="s">
        <v>173</v>
      </c>
      <c r="C18" s="73"/>
      <c r="D18" s="73"/>
      <c r="E18" s="73"/>
      <c r="F18" s="73"/>
      <c r="G18" s="73"/>
      <c r="H18" s="73"/>
      <c r="I18" s="73"/>
    </row>
    <row r="19" spans="1:9" x14ac:dyDescent="0.25">
      <c r="B19" s="42" t="s">
        <v>4</v>
      </c>
      <c r="C19" s="37"/>
      <c r="D19" s="42"/>
      <c r="E19" s="42"/>
      <c r="F19" s="42"/>
    </row>
    <row r="20" spans="1:9" x14ac:dyDescent="0.25">
      <c r="B20" s="42" t="s">
        <v>190</v>
      </c>
      <c r="C20" s="37"/>
      <c r="D20" s="42"/>
      <c r="E20" s="42"/>
      <c r="F20" s="42"/>
    </row>
    <row r="21" spans="1:9" x14ac:dyDescent="0.25">
      <c r="B21" s="42" t="s">
        <v>5</v>
      </c>
      <c r="C21" s="37"/>
      <c r="D21" s="43"/>
      <c r="E21" s="43"/>
      <c r="F21" s="43"/>
    </row>
    <row r="22" spans="1:9" s="74" customFormat="1" x14ac:dyDescent="0.25">
      <c r="A22" s="76"/>
      <c r="B22" s="47" t="s">
        <v>174</v>
      </c>
      <c r="C22" s="73"/>
      <c r="D22" s="73"/>
      <c r="E22" s="73"/>
      <c r="F22" s="73"/>
      <c r="G22" s="73"/>
      <c r="H22" s="73"/>
      <c r="I22" s="73"/>
    </row>
    <row r="23" spans="1:9" x14ac:dyDescent="0.25">
      <c r="B23" s="42" t="s">
        <v>6</v>
      </c>
      <c r="C23" s="37"/>
      <c r="D23" s="43"/>
      <c r="E23" s="43"/>
      <c r="F23" s="43"/>
    </row>
    <row r="24" spans="1:9" x14ac:dyDescent="0.25">
      <c r="B24" s="42" t="s">
        <v>7</v>
      </c>
      <c r="C24" s="37"/>
      <c r="D24" s="43"/>
      <c r="E24" s="43"/>
      <c r="F24" s="43"/>
    </row>
    <row r="25" spans="1:9" x14ac:dyDescent="0.25">
      <c r="B25" s="42" t="s">
        <v>87</v>
      </c>
      <c r="C25" s="37"/>
      <c r="D25" s="43"/>
      <c r="E25" s="43"/>
      <c r="F25" s="43"/>
    </row>
    <row r="26" spans="1:9" s="74" customFormat="1" x14ac:dyDescent="0.25">
      <c r="A26" s="76"/>
      <c r="B26" s="47" t="s">
        <v>175</v>
      </c>
      <c r="C26" s="73"/>
      <c r="D26" s="73"/>
      <c r="E26" s="73"/>
      <c r="F26" s="73"/>
      <c r="G26" s="73"/>
      <c r="H26" s="73"/>
      <c r="I26" s="73"/>
    </row>
    <row r="27" spans="1:9" x14ac:dyDescent="0.25">
      <c r="B27" s="42" t="s">
        <v>84</v>
      </c>
      <c r="C27" s="37"/>
      <c r="D27" s="43"/>
      <c r="E27" s="43"/>
      <c r="F27" s="43"/>
    </row>
    <row r="28" spans="1:9" x14ac:dyDescent="0.25">
      <c r="B28" s="42" t="s">
        <v>116</v>
      </c>
      <c r="C28" s="37"/>
      <c r="D28" s="43"/>
      <c r="E28" s="43"/>
      <c r="F28" s="43"/>
    </row>
    <row r="29" spans="1:9" x14ac:dyDescent="0.25">
      <c r="B29" s="42" t="s">
        <v>8</v>
      </c>
      <c r="C29" s="37"/>
      <c r="D29" s="43"/>
      <c r="E29" s="43"/>
      <c r="F29" s="43"/>
    </row>
    <row r="30" spans="1:9" x14ac:dyDescent="0.25">
      <c r="B30" s="42" t="s">
        <v>9</v>
      </c>
      <c r="C30" s="37"/>
      <c r="D30" s="43"/>
      <c r="E30" s="43"/>
      <c r="F30" s="43"/>
    </row>
    <row r="31" spans="1:9" x14ac:dyDescent="0.25">
      <c r="B31" s="42" t="s">
        <v>10</v>
      </c>
      <c r="C31" s="37"/>
      <c r="D31" s="43"/>
      <c r="E31" s="43"/>
      <c r="F31" s="43"/>
    </row>
    <row r="32" spans="1:9" s="74" customFormat="1" x14ac:dyDescent="0.25">
      <c r="A32" s="76"/>
      <c r="B32" s="47" t="s">
        <v>176</v>
      </c>
      <c r="C32" s="73"/>
      <c r="D32" s="73"/>
      <c r="E32" s="73"/>
      <c r="F32" s="73"/>
      <c r="G32" s="73"/>
      <c r="H32" s="73"/>
      <c r="I32" s="73"/>
    </row>
    <row r="33" spans="1:9" s="74" customFormat="1" x14ac:dyDescent="0.25">
      <c r="A33" s="76"/>
      <c r="B33" s="47" t="s">
        <v>177</v>
      </c>
      <c r="C33" s="73"/>
      <c r="D33" s="73"/>
      <c r="E33" s="73"/>
      <c r="F33" s="73"/>
      <c r="G33" s="73"/>
      <c r="H33" s="73"/>
      <c r="I33" s="73"/>
    </row>
    <row r="34" spans="1:9" s="74" customFormat="1" x14ac:dyDescent="0.25">
      <c r="A34" s="76"/>
      <c r="B34" s="47" t="s">
        <v>178</v>
      </c>
      <c r="C34" s="73"/>
      <c r="D34" s="73"/>
      <c r="E34" s="73"/>
      <c r="F34" s="73"/>
      <c r="G34" s="73"/>
      <c r="H34" s="73"/>
      <c r="I34" s="73"/>
    </row>
    <row r="35" spans="1:9" x14ac:dyDescent="0.25">
      <c r="B35" s="42" t="s">
        <v>85</v>
      </c>
      <c r="C35" s="37"/>
      <c r="D35" s="43"/>
      <c r="E35" s="43"/>
      <c r="F35" s="43"/>
    </row>
    <row r="36" spans="1:9" x14ac:dyDescent="0.25">
      <c r="B36" s="42" t="s">
        <v>11</v>
      </c>
      <c r="C36" s="37"/>
      <c r="D36" s="43"/>
      <c r="E36" s="43"/>
      <c r="F36" s="43"/>
    </row>
    <row r="37" spans="1:9" x14ac:dyDescent="0.25">
      <c r="B37" s="42" t="s">
        <v>12</v>
      </c>
      <c r="C37" s="37"/>
      <c r="D37" s="43"/>
      <c r="E37" s="43"/>
      <c r="F37" s="43"/>
    </row>
    <row r="38" spans="1:9" x14ac:dyDescent="0.25">
      <c r="B38" s="42" t="s">
        <v>13</v>
      </c>
      <c r="C38" s="37"/>
      <c r="D38" s="43"/>
      <c r="E38" s="43"/>
      <c r="F38" s="43"/>
    </row>
    <row r="39" spans="1:9" x14ac:dyDescent="0.25">
      <c r="B39" s="42" t="s">
        <v>14</v>
      </c>
      <c r="C39" s="37"/>
      <c r="D39" s="44"/>
      <c r="E39" s="44"/>
      <c r="F39" s="44"/>
    </row>
    <row r="40" spans="1:9" x14ac:dyDescent="0.25">
      <c r="B40" s="47" t="s">
        <v>191</v>
      </c>
      <c r="C40" s="37"/>
      <c r="D40" s="44"/>
      <c r="E40" s="44"/>
      <c r="F40" s="44"/>
    </row>
    <row r="41" spans="1:9" s="74" customFormat="1" x14ac:dyDescent="0.25">
      <c r="A41" s="76"/>
      <c r="B41" s="47" t="s">
        <v>179</v>
      </c>
      <c r="C41" s="73"/>
      <c r="D41" s="73"/>
      <c r="E41" s="73"/>
      <c r="F41" s="73"/>
      <c r="G41" s="73"/>
      <c r="H41" s="73"/>
      <c r="I41" s="73"/>
    </row>
    <row r="42" spans="1:9" x14ac:dyDescent="0.25">
      <c r="B42" s="42" t="s">
        <v>88</v>
      </c>
      <c r="C42" s="37"/>
      <c r="D42" s="45"/>
      <c r="E42" s="45"/>
      <c r="F42" s="45"/>
    </row>
    <row r="43" spans="1:9" x14ac:dyDescent="0.25">
      <c r="B43" s="42" t="s">
        <v>104</v>
      </c>
      <c r="C43" s="37"/>
      <c r="D43" s="43"/>
      <c r="E43" s="43"/>
      <c r="F43" s="43"/>
    </row>
    <row r="44" spans="1:9" x14ac:dyDescent="0.25">
      <c r="B44" s="42" t="s">
        <v>15</v>
      </c>
      <c r="C44" s="37"/>
      <c r="D44" s="43"/>
      <c r="E44" s="43"/>
      <c r="F44" s="43"/>
    </row>
    <row r="45" spans="1:9" x14ac:dyDescent="0.25">
      <c r="B45" s="42" t="s">
        <v>16</v>
      </c>
      <c r="C45" s="37"/>
      <c r="D45" s="43"/>
      <c r="E45" s="43"/>
      <c r="F45" s="43"/>
    </row>
    <row r="46" spans="1:9" x14ac:dyDescent="0.25">
      <c r="B46" s="42" t="s">
        <v>105</v>
      </c>
      <c r="C46" s="37"/>
      <c r="D46" s="43"/>
      <c r="E46" s="43"/>
      <c r="F46" s="43"/>
    </row>
    <row r="47" spans="1:9" x14ac:dyDescent="0.25">
      <c r="B47" s="42" t="s">
        <v>17</v>
      </c>
      <c r="C47" s="37"/>
      <c r="D47" s="43"/>
      <c r="E47" s="43"/>
      <c r="F47" s="43"/>
    </row>
    <row r="48" spans="1:9" x14ac:dyDescent="0.25">
      <c r="B48" s="42" t="s">
        <v>18</v>
      </c>
      <c r="C48" s="37"/>
      <c r="D48" s="43"/>
      <c r="E48" s="43"/>
      <c r="F48" s="43"/>
    </row>
    <row r="49" spans="1:9" x14ac:dyDescent="0.25">
      <c r="B49" s="42" t="s">
        <v>192</v>
      </c>
      <c r="C49" s="37"/>
      <c r="D49" s="43"/>
      <c r="E49" s="43"/>
      <c r="F49" s="43"/>
    </row>
    <row r="50" spans="1:9" x14ac:dyDescent="0.25">
      <c r="B50" s="42" t="s">
        <v>19</v>
      </c>
      <c r="C50" s="37"/>
      <c r="D50" s="43"/>
      <c r="E50" s="43"/>
      <c r="F50" s="43"/>
    </row>
    <row r="51" spans="1:9" x14ac:dyDescent="0.25">
      <c r="B51" s="42" t="s">
        <v>20</v>
      </c>
      <c r="C51" s="37"/>
      <c r="D51" s="43"/>
      <c r="E51" s="43"/>
      <c r="F51" s="43"/>
    </row>
    <row r="52" spans="1:9" x14ac:dyDescent="0.25">
      <c r="B52" s="42" t="s">
        <v>21</v>
      </c>
      <c r="C52" s="37"/>
      <c r="D52" s="43"/>
      <c r="E52" s="43"/>
      <c r="F52" s="43"/>
    </row>
    <row r="53" spans="1:9" s="74" customFormat="1" x14ac:dyDescent="0.25">
      <c r="A53" s="76"/>
      <c r="B53" s="47" t="s">
        <v>180</v>
      </c>
      <c r="C53" s="73"/>
      <c r="D53" s="73"/>
      <c r="E53" s="73"/>
      <c r="F53" s="73"/>
      <c r="G53" s="73"/>
      <c r="H53" s="73"/>
      <c r="I53" s="73"/>
    </row>
    <row r="54" spans="1:9" s="74" customFormat="1" x14ac:dyDescent="0.25">
      <c r="A54" s="76"/>
      <c r="B54" s="47" t="s">
        <v>181</v>
      </c>
      <c r="C54" s="73"/>
      <c r="D54" s="73"/>
      <c r="E54" s="73"/>
      <c r="F54" s="73"/>
      <c r="G54" s="73"/>
      <c r="H54" s="73"/>
      <c r="I54" s="73"/>
    </row>
    <row r="55" spans="1:9" s="74" customFormat="1" x14ac:dyDescent="0.25">
      <c r="A55" s="76"/>
      <c r="B55" s="42" t="s">
        <v>193</v>
      </c>
      <c r="C55" s="73"/>
      <c r="D55" s="73"/>
      <c r="E55" s="73"/>
      <c r="F55" s="73"/>
      <c r="G55" s="73"/>
      <c r="H55" s="73"/>
      <c r="I55" s="73"/>
    </row>
    <row r="56" spans="1:9" x14ac:dyDescent="0.25">
      <c r="B56" s="42" t="s">
        <v>89</v>
      </c>
      <c r="C56" s="37"/>
      <c r="D56" s="45"/>
      <c r="E56" s="45"/>
      <c r="F56" s="45"/>
    </row>
    <row r="57" spans="1:9" x14ac:dyDescent="0.25">
      <c r="B57" s="42" t="s">
        <v>114</v>
      </c>
      <c r="C57" s="37"/>
    </row>
    <row r="58" spans="1:9" x14ac:dyDescent="0.25">
      <c r="B58" s="42" t="s">
        <v>86</v>
      </c>
      <c r="C58" s="37"/>
    </row>
    <row r="59" spans="1:9" ht="13.8" thickBot="1" x14ac:dyDescent="0.3"/>
    <row r="60" spans="1:9" ht="28.5" customHeight="1" thickBot="1" x14ac:dyDescent="0.3">
      <c r="B60" s="63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C60" s="77"/>
      <c r="D60" s="78"/>
      <c r="E60" s="78"/>
    </row>
  </sheetData>
  <sheetProtection algorithmName="SHA-512" hashValue="xoU4t/PLSiZ4hCiFJFmX1SJ5Uec+Bp+jYTEVha+pJYPBmXUbSSM0fB0jeABN8bD6Hcd36O4nx833HBlbEsXNog==" saltValue="ypOQjcF8QRt0LSvRZ+D8+A==" spinCount="100000" sheet="1" objects="1" scenarios="1"/>
  <phoneticPr fontId="17" type="noConversion"/>
  <hyperlinks>
    <hyperlink ref="B8:F8" location="atl!A1" display="Atlanta, GA" xr:uid="{00000000-0004-0000-0100-000000000000}"/>
    <hyperlink ref="B11:F11" location="bos!A1" display="Boston, Worcester-Lawrence, Massachusetts - New Hampshire - Maine - Connecticut" xr:uid="{00000000-0004-0000-0100-000001000000}"/>
    <hyperlink ref="B12:F12" location="buf!A1" display="Buffalo" xr:uid="{00000000-0004-0000-0100-000002000000}"/>
    <hyperlink ref="B15:F15" location="chi!A1" display="Chicago-Gary-Kenosha, Illinois - Indiana - Wisconsin" xr:uid="{00000000-0004-0000-0100-000003000000}"/>
    <hyperlink ref="B16:F16" location="cin!A1" display="Cincinnati-Hamilton, Ohio - Kentucky - Indiana" xr:uid="{00000000-0004-0000-0100-000004000000}"/>
    <hyperlink ref="B17:F17" location="cle!A1" display="Cleveland-Akron, Ohio" xr:uid="{00000000-0004-0000-0100-000005000000}"/>
    <hyperlink ref="B19:F19" location="col!A1" display="Columbus, Ohio" xr:uid="{00000000-0004-0000-0100-000006000000}"/>
    <hyperlink ref="B21" location="dfw!A1" display="Dallas-Fort Worth, Texas" xr:uid="{00000000-0004-0000-0100-000007000000}"/>
    <hyperlink ref="B23" location="day!A1" display="Dayton-Springfield, Ohio" xr:uid="{00000000-0004-0000-0100-000008000000}"/>
    <hyperlink ref="B24" location="den!A1" display="Denver-Boulder-Greeley, Colorado" xr:uid="{00000000-0004-0000-0100-000009000000}"/>
    <hyperlink ref="B25" location="det!A1" display="Detroit-Ann Arbor-Flint, Michigan" xr:uid="{00000000-0004-0000-0100-00000A000000}"/>
    <hyperlink ref="B27" location="har!A1" display="Hartford, Connecticut (including all of New London County, CT)" xr:uid="{00000000-0004-0000-0100-00000B000000}"/>
    <hyperlink ref="B29" location="hou!A1" display="Houston-Galveston-Brazoria, Texas" xr:uid="{00000000-0004-0000-0100-00000C000000}"/>
    <hyperlink ref="B30" location="hnt!A1" display="Huntsville, Alabama" xr:uid="{00000000-0004-0000-0100-00000D000000}"/>
    <hyperlink ref="B31" location="ind!A1" display="Indianapolis, Indiana" xr:uid="{00000000-0004-0000-0100-00000E000000}"/>
    <hyperlink ref="B35" location="la!A1" display="Los Angeles-Riverside-Orange County, California " xr:uid="{00000000-0004-0000-0100-00000F000000}"/>
    <hyperlink ref="B36" location="mia!A1" display="Miami-Fort Lauderdale, Florida" xr:uid="{00000000-0004-0000-0100-000010000000}"/>
    <hyperlink ref="B37" location="mil!A1" display="Milwaukee-Racine, Wisconsin" xr:uid="{00000000-0004-0000-0100-000011000000}"/>
    <hyperlink ref="B38" location="msp!A1" display="Minneapolis-St. Paul, Minnesota - Wisconsin" xr:uid="{00000000-0004-0000-0100-000012000000}"/>
    <hyperlink ref="B39" location="ny!A1" display="New York-Northern New Jersey-Long Island, New York - New Jersey - Connecticut - Pennsylvania" xr:uid="{00000000-0004-0000-0100-000013000000}"/>
    <hyperlink ref="B42" location="phl!A1" display="Philadelphia-Wilmington-Atlantic City, Pennsylvania - New Jersey - Delaware - Maryland" xr:uid="{00000000-0004-0000-0100-000014000000}"/>
    <hyperlink ref="B43" location="phx!A1" display="Phoenix, Arizona" xr:uid="{00000000-0004-0000-0100-000015000000}"/>
    <hyperlink ref="B44" location="pit!A1" display="Pittsburgh, Pennsylvania" xr:uid="{00000000-0004-0000-0100-000016000000}"/>
    <hyperlink ref="B45" location="por!A1" display="Portland-Salem, Oregon - Washington" xr:uid="{00000000-0004-0000-0100-000017000000}"/>
    <hyperlink ref="B46" location="ral!A1" display="Raleigh, North Carolina" xr:uid="{00000000-0004-0000-0100-000018000000}"/>
    <hyperlink ref="B47" location="rch!A1" display="Richmond-Petersburg, Virginia" xr:uid="{00000000-0004-0000-0100-000019000000}"/>
    <hyperlink ref="B48" location="sac!A1" display="Sacramento-Yolo, California" xr:uid="{00000000-0004-0000-0100-00001A000000}"/>
    <hyperlink ref="B50" location="sd!A1" display="San Diego, California" xr:uid="{00000000-0004-0000-0100-00001B000000}"/>
    <hyperlink ref="B51" location="sf!A1" display="San Francisco-Oakland-San Jose, California" xr:uid="{00000000-0004-0000-0100-00001C000000}"/>
    <hyperlink ref="B52" location="sea!A1" display="Seattle-Tacoma-Bremerton, Washington" xr:uid="{00000000-0004-0000-0100-00001D000000}"/>
    <hyperlink ref="B56" location="WDCB!A1" display="Washington-Baltimore, District of Columbia - Maryland - Virginia - West Virginia " xr:uid="{00000000-0004-0000-0100-00001E000000}"/>
    <hyperlink ref="B58" location="rus!A1" display="Rest of United States  " xr:uid="{00000000-0004-0000-0100-00001F000000}"/>
    <hyperlink ref="B5" location="AK!A1" display="Alaska" xr:uid="{00000000-0004-0000-0100-000020000000}"/>
    <hyperlink ref="B28" location="HI!A1" display="Hawaii" xr:uid="{00000000-0004-0000-0100-000021000000}"/>
    <hyperlink ref="B57" location="Intl!A1" display="International" xr:uid="{00000000-0004-0000-0100-000022000000}"/>
    <hyperlink ref="B4" location="'No Locality'!A1" display="No Locality" xr:uid="{00000000-0004-0000-0100-000023000000}"/>
    <hyperlink ref="B6" location="Albany!A1" display="Albany, NY" xr:uid="{00000000-0004-0000-0100-000024000000}"/>
    <hyperlink ref="B7" location="Albuquerque!A1" display="Albuquerque-Santa Fe, NM" xr:uid="{00000000-0004-0000-0100-000025000000}"/>
    <hyperlink ref="B9" location="Austin!A1" display="Austin, TX" xr:uid="{00000000-0004-0000-0100-000026000000}"/>
    <hyperlink ref="B14" location="Charlotte!A1" display="Charlotte-Concord, NC-SC" xr:uid="{00000000-0004-0000-0100-000027000000}"/>
    <hyperlink ref="B18" location="'Colorado Springs'!A1" display="Colorado Springs, CO" xr:uid="{00000000-0004-0000-0100-000028000000}"/>
    <hyperlink ref="B22" location="Davenport!A1" display="Davenport-Moline, IA-IL" xr:uid="{00000000-0004-0000-0100-000029000000}"/>
    <hyperlink ref="B26" location="Harrisburg!A1" display="Harrisburg-Lebanon,PA" xr:uid="{00000000-0004-0000-0100-00002A000000}"/>
    <hyperlink ref="B32" location="'Kansas City'!A1" display="Kansas City, MO-KS" xr:uid="{00000000-0004-0000-0100-00002B000000}"/>
    <hyperlink ref="B33" location="Laredo!A1" display="Laredo, TX" xr:uid="{00000000-0004-0000-0100-00002C000000}"/>
    <hyperlink ref="B34" location="'Las Vegas'!A1" display="Las Vegas-Henderson, NV-AZ" xr:uid="{00000000-0004-0000-0100-00002D000000}"/>
    <hyperlink ref="B41" location="'Palm Bay'!A1" display="Palm Bay, Florida" xr:uid="{00000000-0004-0000-0100-00002E000000}"/>
    <hyperlink ref="B53" location="'St. Louis'!A1" display="St Louis-St Charlies-Farmingron, MO-IL" xr:uid="{00000000-0004-0000-0100-00002F000000}"/>
    <hyperlink ref="B54" location="Tucson!A1" display="Tucson, AZ" xr:uid="{00000000-0004-0000-0100-000030000000}"/>
    <hyperlink ref="B10" location="Birm!A1" display="Birmingham-Hoover-Talladega, AL" xr:uid="{00000000-0004-0000-0100-000031000000}"/>
    <hyperlink ref="B13" location="Burl!A1" display="Burlington-South Burlington, VT" xr:uid="{00000000-0004-0000-0100-000032000000}"/>
    <hyperlink ref="B20" location="CorpC!A1" display="Corpus Christi-Kingsville-Alice, TX" xr:uid="{00000000-0004-0000-0100-000033000000}"/>
    <hyperlink ref="B40" location="Omaha!A1" display="Omaha -Council Bluffs-Fremont, NE-IA" xr:uid="{00000000-0004-0000-0100-000034000000}"/>
    <hyperlink ref="B49" location="SanAn!A1" display="San Antonio-New Braunfels-Pearsall, TX" xr:uid="{00000000-0004-0000-0100-000035000000}"/>
    <hyperlink ref="B55" location="VABN!A1" display="Virginia Beach-Norfolk, VA-NC" xr:uid="{00000000-0004-0000-0100-000036000000}"/>
  </hyperlinks>
  <pageMargins left="0.75" right="0.75" top="1" bottom="1" header="0.5" footer="0.5"/>
  <pageSetup scale="8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346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123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0.25679999999999997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25045.510399999999</v>
      </c>
      <c r="C10" s="8">
        <f>IF(C8*(1+$K$6)&lt;'Locality and Max Pay'!$D$7,C8*(1+$K$6),'Locality and Max Pay'!$D$7)</f>
        <v>28623.62</v>
      </c>
      <c r="D10" s="8">
        <f>IF(D8*(1+$K$6)&lt;'Locality and Max Pay'!$D$7,D8*(1+$K$6),'Locality and Max Pay'!$D$7)</f>
        <v>32345.004799999999</v>
      </c>
      <c r="E10" s="8">
        <f>IF(E8*(1+$K$6)&lt;'Locality and Max Pay'!$D$7,E8*(1+$K$6),'Locality and Max Pay'!$D$7)</f>
        <v>38068.471999999994</v>
      </c>
      <c r="F10" s="8">
        <f>IF(F8*(1+$K$6)&lt;'Locality and Max Pay'!$D$7,F8*(1+$K$6),'Locality and Max Pay'!$D$7)</f>
        <v>46468.923199999997</v>
      </c>
      <c r="G10" s="8">
        <f>IF(G8*(1+$K$6)&lt;'Locality and Max Pay'!$D$7,G8*(1+$K$6),'Locality and Max Pay'!$D$7)</f>
        <v>51824.147999999994</v>
      </c>
      <c r="H10" s="8">
        <f>IF(H8*(1+$K$6)&lt;'Locality and Max Pay'!$D$7,H8*(1+$K$6),'Locality and Max Pay'!$D$7)</f>
        <v>60091.378399999994</v>
      </c>
      <c r="I10" s="8">
        <f>IF(I8*(1+$K$6)&lt;'Locality and Max Pay'!$D$7,I8*(1+$K$6),'Locality and Max Pay'!$D$7)</f>
        <v>72193.105599999995</v>
      </c>
      <c r="J10" s="8">
        <f>IF(J8*(1+$K$6)&lt;'Locality and Max Pay'!$D$7,J8*(1+$K$6),'Locality and Max Pay'!$D$7)</f>
        <v>86834.825599999996</v>
      </c>
      <c r="K10" s="8">
        <f>IF(K8*(1+$K$6)&lt;'Locality and Max Pay'!$D$7,K8*(1+$K$6),'Locality and Max Pay'!$D$7)</f>
        <v>107197.49919999999</v>
      </c>
      <c r="L10" s="8">
        <f>IF(L8*(1+$K$6)&lt;'Locality and Max Pay'!$D$7,L8*(1+$K$6),'Locality and Max Pay'!$D$7)</f>
        <v>126049.49919999999</v>
      </c>
      <c r="M10" s="8">
        <f>IF(M8*(1+$K$6)&lt;'Locality and Max Pay'!$D$7,M8*(1+$K$6),'Locality and Max Pay'!$D$7)</f>
        <v>150560.86959999998</v>
      </c>
      <c r="N10" s="8">
        <f>IF(N8*(1+$K$6)&lt;'Locality and Max Pay'!$D$7,N8*(1+$K$6),'Locality and Max Pay'!$D$7)</f>
        <v>177321.91199999998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36352.939999999995</v>
      </c>
      <c r="C11" s="8">
        <f>IF(C9*(1+$K$6)&lt;'Locality and Max Pay'!$D$7,C9*(1+$K$6),'Locality and Max Pay'!$D$7)</f>
        <v>41505.82</v>
      </c>
      <c r="D11" s="8">
        <f>IF(D9*(1+$K$6)&lt;'Locality and Max Pay'!$D$7,D9*(1+$K$6),'Locality and Max Pay'!$D$7)</f>
        <v>48516.250399999997</v>
      </c>
      <c r="E11" s="8">
        <f>IF(E9*(1+$K$6)&lt;'Locality and Max Pay'!$D$7,E9*(1+$K$6),'Locality and Max Pay'!$D$7)</f>
        <v>57102.707999999999</v>
      </c>
      <c r="F11" s="8">
        <f>IF(F9*(1+$K$6)&lt;'Locality and Max Pay'!$D$7,F9*(1+$K$6),'Locality and Max Pay'!$D$7)</f>
        <v>69703.3848</v>
      </c>
      <c r="G11" s="8">
        <f>IF(G9*(1+$K$6)&lt;'Locality and Max Pay'!$D$7,G9*(1+$K$6),'Locality and Max Pay'!$D$7)</f>
        <v>77739.364000000001</v>
      </c>
      <c r="H11" s="8">
        <f>IF(H9*(1+$K$6)&lt;'Locality and Max Pay'!$D$7,H9*(1+$K$6),'Locality and Max Pay'!$D$7)</f>
        <v>93148.988799999992</v>
      </c>
      <c r="I11" s="8">
        <f>IF(I9*(1+$K$6)&lt;'Locality and Max Pay'!$D$7,I9*(1+$K$6),'Locality and Max Pay'!$D$7)</f>
        <v>111904.21519999999</v>
      </c>
      <c r="J11" s="8">
        <f>IF(J9*(1+$K$6)&lt;'Locality and Max Pay'!$D$7,J9*(1+$K$6),'Locality and Max Pay'!$D$7)</f>
        <v>134581.91439999998</v>
      </c>
      <c r="K11" s="8">
        <f>IF(K9*(1+$K$6)&lt;'Locality and Max Pay'!$D$7,K9*(1+$K$6),'Locality and Max Pay'!$D$7)</f>
        <v>166186.66399999999</v>
      </c>
      <c r="L11" s="8">
        <f>IF(L9*(1+$K$6)&lt;'Locality and Max Pay'!$D$7,L9*(1+$K$6),'Locality and Max Pay'!$D$7)</f>
        <v>195310.49039999998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s="22" customFormat="1" x14ac:dyDescent="0.25"/>
    <row r="90" spans="1:16" s="22" customFormat="1" x14ac:dyDescent="0.25"/>
    <row r="91" spans="1:16" s="22" customFormat="1" x14ac:dyDescent="0.25"/>
    <row r="92" spans="1:16" s="22" customFormat="1" x14ac:dyDescent="0.25"/>
    <row r="93" spans="1:16" s="22" customFormat="1" x14ac:dyDescent="0.25"/>
    <row r="94" spans="1:16" s="22" customFormat="1" x14ac:dyDescent="0.25"/>
    <row r="95" spans="1:16" s="22" customFormat="1" hidden="1" x14ac:dyDescent="0.25"/>
    <row r="96" spans="1:16" s="22" customFormat="1" hidden="1" x14ac:dyDescent="0.25"/>
    <row r="97" s="22" customFormat="1" hidden="1" x14ac:dyDescent="0.25"/>
    <row r="98" s="22" customFormat="1" hidden="1" x14ac:dyDescent="0.25"/>
    <row r="99" s="22" customFormat="1" hidden="1" x14ac:dyDescent="0.25"/>
    <row r="100" s="22" customFormat="1" hidden="1" x14ac:dyDescent="0.25"/>
    <row r="101" s="22" customFormat="1" hidden="1" x14ac:dyDescent="0.25"/>
    <row r="102" s="22" customFormat="1" hidden="1" x14ac:dyDescent="0.25"/>
    <row r="103" s="22" customFormat="1" hidden="1" x14ac:dyDescent="0.25"/>
    <row r="104" s="22" customFormat="1" hidden="1" x14ac:dyDescent="0.25"/>
    <row r="105" s="22" customFormat="1" hidden="1" x14ac:dyDescent="0.25"/>
    <row r="106" s="22" customFormat="1" hidden="1" x14ac:dyDescent="0.25"/>
    <row r="107" s="22" customFormat="1" hidden="1" x14ac:dyDescent="0.25"/>
    <row r="108" s="22" customFormat="1" hidden="1" x14ac:dyDescent="0.25"/>
    <row r="109" s="22" customFormat="1" hidden="1" x14ac:dyDescent="0.25"/>
    <row r="110" s="22" customFormat="1" hidden="1" x14ac:dyDescent="0.25"/>
    <row r="111" s="22" customFormat="1" hidden="1" x14ac:dyDescent="0.25"/>
    <row r="112" s="22" customFormat="1" hidden="1" x14ac:dyDescent="0.25"/>
    <row r="113" s="22" customFormat="1" hidden="1" x14ac:dyDescent="0.25"/>
    <row r="114" s="22" customFormat="1" hidden="1" x14ac:dyDescent="0.25"/>
    <row r="115" s="22" customFormat="1" hidden="1" x14ac:dyDescent="0.25"/>
    <row r="116" s="22" customFormat="1" hidden="1" x14ac:dyDescent="0.25"/>
    <row r="117" s="22" customFormat="1" hidden="1" x14ac:dyDescent="0.25"/>
    <row r="118" s="22" customFormat="1" hidden="1" x14ac:dyDescent="0.25"/>
    <row r="119" s="22" customFormat="1" hidden="1" x14ac:dyDescent="0.25"/>
    <row r="120" s="22" customFormat="1" hidden="1" x14ac:dyDescent="0.25"/>
    <row r="121" s="22" customFormat="1" hidden="1" x14ac:dyDescent="0.25"/>
    <row r="122" s="22" customFormat="1" hidden="1" x14ac:dyDescent="0.25"/>
    <row r="123" s="22" customFormat="1" hidden="1" x14ac:dyDescent="0.25"/>
    <row r="124" s="22" customFormat="1" hidden="1" x14ac:dyDescent="0.25"/>
    <row r="125" s="22" customFormat="1" hidden="1" x14ac:dyDescent="0.25"/>
    <row r="126" s="22" customFormat="1" hidden="1" x14ac:dyDescent="0.25"/>
    <row r="127" s="22" customFormat="1" hidden="1" x14ac:dyDescent="0.25"/>
    <row r="128" s="22" customFormat="1" hidden="1" x14ac:dyDescent="0.25"/>
    <row r="129" s="22" customFormat="1" hidden="1" x14ac:dyDescent="0.25"/>
    <row r="130" s="22" customFormat="1" hidden="1" x14ac:dyDescent="0.25"/>
    <row r="131" s="22" customFormat="1" hidden="1" x14ac:dyDescent="0.25"/>
    <row r="132" s="22" customFormat="1" hidden="1" x14ac:dyDescent="0.25"/>
    <row r="133" s="22" customFormat="1" hidden="1" x14ac:dyDescent="0.25"/>
    <row r="134" s="22" customFormat="1" hidden="1" x14ac:dyDescent="0.25"/>
    <row r="135" s="22" customFormat="1" hidden="1" x14ac:dyDescent="0.25"/>
    <row r="136" s="22" customFormat="1" hidden="1" x14ac:dyDescent="0.25"/>
    <row r="137" s="22" customFormat="1" hidden="1" x14ac:dyDescent="0.25"/>
    <row r="138" s="22" customFormat="1" hidden="1" x14ac:dyDescent="0.25"/>
    <row r="139" s="22" customFormat="1" hidden="1" x14ac:dyDescent="0.25"/>
    <row r="140" s="22" customFormat="1" hidden="1" x14ac:dyDescent="0.25"/>
    <row r="141" s="22" customFormat="1" hidden="1" x14ac:dyDescent="0.25"/>
    <row r="142" s="22" customFormat="1" hidden="1" x14ac:dyDescent="0.25"/>
    <row r="143" s="22" customFormat="1" hidden="1" x14ac:dyDescent="0.25"/>
    <row r="144" s="22" customFormat="1" hidden="1" x14ac:dyDescent="0.25"/>
    <row r="145" s="22" customFormat="1" hidden="1" x14ac:dyDescent="0.25"/>
    <row r="146" s="22" customFormat="1" hidden="1" x14ac:dyDescent="0.25"/>
    <row r="147" s="22" customFormat="1" hidden="1" x14ac:dyDescent="0.25"/>
    <row r="148" s="22" customFormat="1" hidden="1" x14ac:dyDescent="0.25"/>
    <row r="149" s="22" customFormat="1" hidden="1" x14ac:dyDescent="0.25"/>
    <row r="150" s="22" customFormat="1" hidden="1" x14ac:dyDescent="0.25"/>
    <row r="151" s="22" customFormat="1" hidden="1" x14ac:dyDescent="0.25"/>
    <row r="152" s="22" customFormat="1" hidden="1" x14ac:dyDescent="0.25"/>
    <row r="153" s="22" customFormat="1" hidden="1" x14ac:dyDescent="0.25"/>
    <row r="154" s="22" customFormat="1" hidden="1" x14ac:dyDescent="0.25"/>
    <row r="155" s="22" customFormat="1" hidden="1" x14ac:dyDescent="0.25"/>
    <row r="156" s="22" customFormat="1" hidden="1" x14ac:dyDescent="0.25"/>
    <row r="157" s="22" customFormat="1" hidden="1" x14ac:dyDescent="0.25"/>
    <row r="158" s="22" customFormat="1" hidden="1" x14ac:dyDescent="0.25"/>
    <row r="159" s="22" customFormat="1" hidden="1" x14ac:dyDescent="0.25"/>
    <row r="160" s="22" customFormat="1" hidden="1" x14ac:dyDescent="0.25"/>
    <row r="161" s="22" customFormat="1" hidden="1" x14ac:dyDescent="0.25"/>
    <row r="162" s="22" customFormat="1" hidden="1" x14ac:dyDescent="0.25"/>
    <row r="163" s="22" customFormat="1" hidden="1" x14ac:dyDescent="0.25"/>
    <row r="164" s="22" customFormat="1" hidden="1" x14ac:dyDescent="0.25"/>
    <row r="165" s="22" customFormat="1" hidden="1" x14ac:dyDescent="0.25"/>
    <row r="166" s="22" customFormat="1" hidden="1" x14ac:dyDescent="0.25"/>
    <row r="167" s="22" customFormat="1" hidden="1" x14ac:dyDescent="0.25"/>
    <row r="168" s="22" customFormat="1" hidden="1" x14ac:dyDescent="0.25"/>
    <row r="169" s="22" customFormat="1" hidden="1" x14ac:dyDescent="0.25"/>
    <row r="170" s="22" customFormat="1" hidden="1" x14ac:dyDescent="0.25"/>
    <row r="171" s="22" customFormat="1" hidden="1" x14ac:dyDescent="0.25"/>
    <row r="172" s="22" customFormat="1" hidden="1" x14ac:dyDescent="0.25"/>
    <row r="173" s="22" customFormat="1" hidden="1" x14ac:dyDescent="0.25"/>
    <row r="174" s="22" customFormat="1" hidden="1" x14ac:dyDescent="0.25"/>
    <row r="175" s="22" customFormat="1" hidden="1" x14ac:dyDescent="0.25"/>
    <row r="176" s="22" customFormat="1" hidden="1" x14ac:dyDescent="0.25"/>
    <row r="177" s="22" customFormat="1" hidden="1" x14ac:dyDescent="0.25"/>
    <row r="178" s="22" customFormat="1" hidden="1" x14ac:dyDescent="0.25"/>
    <row r="179" s="22" customFormat="1" hidden="1" x14ac:dyDescent="0.25"/>
    <row r="180" s="22" customFormat="1" hidden="1" x14ac:dyDescent="0.25"/>
    <row r="181" s="22" customFormat="1" hidden="1" x14ac:dyDescent="0.25"/>
    <row r="182" s="22" customFormat="1" hidden="1" x14ac:dyDescent="0.25"/>
    <row r="183" s="22" customFormat="1" hidden="1" x14ac:dyDescent="0.25"/>
    <row r="184" s="22" customFormat="1" hidden="1" x14ac:dyDescent="0.25"/>
    <row r="185" s="22" customFormat="1" hidden="1" x14ac:dyDescent="0.25"/>
    <row r="186" s="22" customFormat="1" hidden="1" x14ac:dyDescent="0.25"/>
    <row r="187" s="22" customFormat="1" hidden="1" x14ac:dyDescent="0.25"/>
    <row r="188" s="22" customFormat="1" hidden="1" x14ac:dyDescent="0.25"/>
    <row r="189" s="22" customFormat="1" hidden="1" x14ac:dyDescent="0.25"/>
    <row r="190" s="22" customFormat="1" hidden="1" x14ac:dyDescent="0.25"/>
    <row r="191" s="22" customFormat="1" hidden="1" x14ac:dyDescent="0.25"/>
    <row r="192" s="22" customFormat="1" hidden="1" x14ac:dyDescent="0.25"/>
    <row r="193" s="22" customFormat="1" hidden="1" x14ac:dyDescent="0.25"/>
    <row r="194" s="22" customFormat="1" hidden="1" x14ac:dyDescent="0.25"/>
    <row r="195" s="22" customFormat="1" hidden="1" x14ac:dyDescent="0.25"/>
    <row r="196" s="22" customFormat="1" hidden="1" x14ac:dyDescent="0.25"/>
    <row r="197" s="22" customFormat="1" hidden="1" x14ac:dyDescent="0.25"/>
    <row r="198" s="22" customFormat="1" hidden="1" x14ac:dyDescent="0.25"/>
    <row r="199" s="22" customFormat="1" hidden="1" x14ac:dyDescent="0.25"/>
    <row r="200" s="22" customFormat="1" hidden="1" x14ac:dyDescent="0.25"/>
    <row r="201" s="22" customFormat="1" hidden="1" x14ac:dyDescent="0.25"/>
    <row r="202" s="22" customFormat="1" hidden="1" x14ac:dyDescent="0.25"/>
    <row r="203" s="22" customFormat="1" hidden="1" x14ac:dyDescent="0.25"/>
    <row r="204" s="22" customFormat="1" hidden="1" x14ac:dyDescent="0.25"/>
    <row r="205" s="22" customFormat="1" hidden="1" x14ac:dyDescent="0.25"/>
    <row r="206" s="22" customFormat="1" hidden="1" x14ac:dyDescent="0.25"/>
    <row r="207" s="22" customFormat="1" hidden="1" x14ac:dyDescent="0.25"/>
    <row r="208" s="22" customFormat="1" hidden="1" x14ac:dyDescent="0.25"/>
    <row r="209" s="22" customFormat="1" hidden="1" x14ac:dyDescent="0.25"/>
    <row r="210" s="22" customFormat="1" hidden="1" x14ac:dyDescent="0.25"/>
    <row r="211" s="22" customFormat="1" hidden="1" x14ac:dyDescent="0.25"/>
    <row r="212" s="22" customFormat="1" hidden="1" x14ac:dyDescent="0.25"/>
    <row r="213" s="22" customFormat="1" hidden="1" x14ac:dyDescent="0.25"/>
    <row r="214" s="22" customFormat="1" hidden="1" x14ac:dyDescent="0.25"/>
    <row r="215" s="22" customFormat="1" hidden="1" x14ac:dyDescent="0.25"/>
    <row r="216" s="22" customFormat="1" hidden="1" x14ac:dyDescent="0.25"/>
    <row r="217" s="22" customFormat="1" hidden="1" x14ac:dyDescent="0.25"/>
    <row r="218" s="22" customFormat="1" hidden="1" x14ac:dyDescent="0.25"/>
    <row r="219" s="22" customFormat="1" hidden="1" x14ac:dyDescent="0.25"/>
    <row r="220" s="22" customFormat="1" hidden="1" x14ac:dyDescent="0.25"/>
    <row r="221" s="22" customFormat="1" hidden="1" x14ac:dyDescent="0.25"/>
    <row r="222" s="22" customFormat="1" hidden="1" x14ac:dyDescent="0.25"/>
    <row r="223" s="22" customFormat="1" hidden="1" x14ac:dyDescent="0.25"/>
    <row r="224" s="22" customFormat="1" hidden="1" x14ac:dyDescent="0.25"/>
    <row r="225" s="22" customFormat="1" hidden="1" x14ac:dyDescent="0.25"/>
    <row r="226" s="22" customFormat="1" hidden="1" x14ac:dyDescent="0.25"/>
    <row r="227" s="22" customFormat="1" hidden="1" x14ac:dyDescent="0.25"/>
    <row r="228" s="22" customFormat="1" hidden="1" x14ac:dyDescent="0.25"/>
    <row r="229" s="22" customFormat="1" hidden="1" x14ac:dyDescent="0.25"/>
    <row r="230" s="22" customFormat="1" hidden="1" x14ac:dyDescent="0.25"/>
    <row r="231" s="22" customFormat="1" hidden="1" x14ac:dyDescent="0.25"/>
    <row r="232" s="22" customFormat="1" hidden="1" x14ac:dyDescent="0.25"/>
    <row r="233" s="22" customFormat="1" hidden="1" x14ac:dyDescent="0.25"/>
    <row r="234" s="22" customFormat="1" hidden="1" x14ac:dyDescent="0.25"/>
    <row r="235" s="22" customFormat="1" hidden="1" x14ac:dyDescent="0.25"/>
    <row r="236" s="22" customFormat="1" hidden="1" x14ac:dyDescent="0.25"/>
    <row r="237" s="22" customFormat="1" hidden="1" x14ac:dyDescent="0.25"/>
    <row r="238" s="22" customFormat="1" hidden="1" x14ac:dyDescent="0.25"/>
    <row r="239" s="22" customFormat="1" hidden="1" x14ac:dyDescent="0.25"/>
    <row r="240" s="22" customFormat="1" hidden="1" x14ac:dyDescent="0.25"/>
    <row r="241" s="22" customFormat="1" hidden="1" x14ac:dyDescent="0.25"/>
    <row r="242" s="22" customFormat="1" hidden="1" x14ac:dyDescent="0.25"/>
    <row r="243" s="22" customFormat="1" hidden="1" x14ac:dyDescent="0.25"/>
    <row r="244" s="22" customFormat="1" hidden="1" x14ac:dyDescent="0.25"/>
    <row r="245" s="22" customFormat="1" hidden="1" x14ac:dyDescent="0.25"/>
    <row r="246" s="22" customFormat="1" hidden="1" x14ac:dyDescent="0.25"/>
    <row r="247" s="22" customFormat="1" hidden="1" x14ac:dyDescent="0.25"/>
    <row r="248" s="22" customFormat="1" hidden="1" x14ac:dyDescent="0.25"/>
    <row r="249" s="22" customFormat="1" hidden="1" x14ac:dyDescent="0.25"/>
    <row r="250" s="22" customFormat="1" hidden="1" x14ac:dyDescent="0.25"/>
    <row r="251" s="22" customFormat="1" hidden="1" x14ac:dyDescent="0.25"/>
    <row r="252" s="22" customFormat="1" hidden="1" x14ac:dyDescent="0.25"/>
    <row r="253" s="22" customFormat="1" hidden="1" x14ac:dyDescent="0.25"/>
    <row r="254" s="22" customFormat="1" hidden="1" x14ac:dyDescent="0.25"/>
    <row r="255" s="22" customFormat="1" hidden="1" x14ac:dyDescent="0.25"/>
    <row r="256" s="22" customFormat="1" hidden="1" x14ac:dyDescent="0.25"/>
    <row r="257" s="22" customFormat="1" hidden="1" x14ac:dyDescent="0.25"/>
    <row r="258" s="22" customFormat="1" hidden="1" x14ac:dyDescent="0.25"/>
    <row r="259" s="22" customFormat="1" hidden="1" x14ac:dyDescent="0.25"/>
    <row r="260" s="22" customFormat="1" hidden="1" x14ac:dyDescent="0.25"/>
    <row r="261" s="22" customFormat="1" hidden="1" x14ac:dyDescent="0.25"/>
    <row r="262" s="22" customFormat="1" hidden="1" x14ac:dyDescent="0.25"/>
    <row r="263" s="22" customFormat="1" hidden="1" x14ac:dyDescent="0.25"/>
    <row r="264" s="22" customFormat="1" hidden="1" x14ac:dyDescent="0.25"/>
    <row r="265" s="22" customFormat="1" hidden="1" x14ac:dyDescent="0.25"/>
    <row r="266" s="22" customFormat="1" hidden="1" x14ac:dyDescent="0.25"/>
    <row r="267" s="22" customFormat="1" hidden="1" x14ac:dyDescent="0.25"/>
    <row r="268" s="22" customFormat="1" hidden="1" x14ac:dyDescent="0.25"/>
    <row r="269" s="22" customFormat="1" hidden="1" x14ac:dyDescent="0.25"/>
    <row r="270" s="22" customFormat="1" hidden="1" x14ac:dyDescent="0.25"/>
    <row r="271" s="22" customFormat="1" hidden="1" x14ac:dyDescent="0.25"/>
    <row r="272" s="22" customFormat="1" hidden="1" x14ac:dyDescent="0.25"/>
    <row r="273" s="22" customFormat="1" hidden="1" x14ac:dyDescent="0.25"/>
    <row r="274" s="22" customFormat="1" hidden="1" x14ac:dyDescent="0.25"/>
    <row r="275" s="22" customFormat="1" hidden="1" x14ac:dyDescent="0.25"/>
    <row r="276" s="22" customFormat="1" hidden="1" x14ac:dyDescent="0.25"/>
    <row r="277" s="22" customFormat="1" hidden="1" x14ac:dyDescent="0.25"/>
    <row r="278" s="22" customFormat="1" hidden="1" x14ac:dyDescent="0.25"/>
    <row r="279" s="22" customFormat="1" hidden="1" x14ac:dyDescent="0.25"/>
    <row r="280" s="22" customFormat="1" hidden="1" x14ac:dyDescent="0.25"/>
    <row r="281" s="22" customFormat="1" hidden="1" x14ac:dyDescent="0.25"/>
    <row r="282" s="22" customFormat="1" hidden="1" x14ac:dyDescent="0.25"/>
    <row r="283" s="22" customFormat="1" hidden="1" x14ac:dyDescent="0.25"/>
    <row r="284" s="22" customFormat="1" hidden="1" x14ac:dyDescent="0.25"/>
    <row r="285" s="22" customFormat="1" hidden="1" x14ac:dyDescent="0.25"/>
    <row r="286" s="22" customFormat="1" hidden="1" x14ac:dyDescent="0.25"/>
    <row r="287" s="22" customFormat="1" hidden="1" x14ac:dyDescent="0.25"/>
    <row r="288" s="22" customFormat="1" hidden="1" x14ac:dyDescent="0.25"/>
    <row r="289" s="22" customFormat="1" hidden="1" x14ac:dyDescent="0.25"/>
    <row r="290" s="22" customFormat="1" hidden="1" x14ac:dyDescent="0.25"/>
    <row r="291" s="22" customFormat="1" hidden="1" x14ac:dyDescent="0.25"/>
    <row r="292" s="22" customFormat="1" hidden="1" x14ac:dyDescent="0.25"/>
    <row r="293" s="22" customFormat="1" hidden="1" x14ac:dyDescent="0.25"/>
    <row r="294" s="22" customFormat="1" hidden="1" x14ac:dyDescent="0.25"/>
    <row r="295" s="22" customFormat="1" hidden="1" x14ac:dyDescent="0.25"/>
    <row r="296" s="22" customFormat="1" hidden="1" x14ac:dyDescent="0.25"/>
    <row r="297" s="22" customFormat="1" hidden="1" x14ac:dyDescent="0.25"/>
    <row r="298" s="22" customFormat="1" hidden="1" x14ac:dyDescent="0.25"/>
    <row r="299" s="22" customFormat="1" hidden="1" x14ac:dyDescent="0.25"/>
    <row r="300" s="22" customFormat="1" hidden="1" x14ac:dyDescent="0.25"/>
    <row r="301" s="22" customFormat="1" hidden="1" x14ac:dyDescent="0.25"/>
    <row r="302" s="22" customFormat="1" hidden="1" x14ac:dyDescent="0.25"/>
    <row r="303" s="22" customFormat="1" hidden="1" x14ac:dyDescent="0.25"/>
    <row r="304" s="22" customFormat="1" hidden="1" x14ac:dyDescent="0.25"/>
    <row r="305" s="22" customFormat="1" hidden="1" x14ac:dyDescent="0.25"/>
    <row r="306" s="22" customFormat="1" hidden="1" x14ac:dyDescent="0.25"/>
    <row r="307" s="22" customFormat="1" hidden="1" x14ac:dyDescent="0.25"/>
    <row r="308" s="22" customFormat="1" hidden="1" x14ac:dyDescent="0.25"/>
    <row r="309" s="22" customFormat="1" hidden="1" x14ac:dyDescent="0.25"/>
    <row r="310" s="22" customFormat="1" hidden="1" x14ac:dyDescent="0.25"/>
    <row r="311" s="22" customFormat="1" hidden="1" x14ac:dyDescent="0.25"/>
    <row r="312" s="22" customFormat="1" hidden="1" x14ac:dyDescent="0.25"/>
    <row r="313" s="22" customFormat="1" hidden="1" x14ac:dyDescent="0.25"/>
    <row r="314" s="22" customFormat="1" hidden="1" x14ac:dyDescent="0.25"/>
    <row r="315" s="22" customFormat="1" hidden="1" x14ac:dyDescent="0.25"/>
    <row r="316" s="22" customFormat="1" hidden="1" x14ac:dyDescent="0.25"/>
    <row r="317" s="22" customFormat="1" hidden="1" x14ac:dyDescent="0.25"/>
    <row r="318" s="22" customFormat="1" hidden="1" x14ac:dyDescent="0.25"/>
    <row r="319" s="22" customFormat="1" hidden="1" x14ac:dyDescent="0.25"/>
    <row r="320" s="22" customFormat="1" hidden="1" x14ac:dyDescent="0.25"/>
    <row r="321" s="22" customFormat="1" hidden="1" x14ac:dyDescent="0.25"/>
    <row r="322" s="22" customFormat="1" hidden="1" x14ac:dyDescent="0.25"/>
    <row r="323" s="22" customFormat="1" hidden="1" x14ac:dyDescent="0.25"/>
    <row r="324" s="22" customFormat="1" hidden="1" x14ac:dyDescent="0.25"/>
    <row r="325" s="22" customFormat="1" hidden="1" x14ac:dyDescent="0.25"/>
    <row r="326" s="22" customFormat="1" hidden="1" x14ac:dyDescent="0.25"/>
    <row r="327" s="22" customFormat="1" hidden="1" x14ac:dyDescent="0.25"/>
    <row r="328" s="22" customFormat="1" hidden="1" x14ac:dyDescent="0.25"/>
    <row r="329" s="22" customFormat="1" hidden="1" x14ac:dyDescent="0.25"/>
    <row r="330" s="22" customFormat="1" hidden="1" x14ac:dyDescent="0.25"/>
    <row r="331" s="22" customFormat="1" hidden="1" x14ac:dyDescent="0.25"/>
    <row r="332" s="22" customFormat="1" hidden="1" x14ac:dyDescent="0.25"/>
    <row r="333" s="22" customFormat="1" hidden="1" x14ac:dyDescent="0.25"/>
    <row r="334" s="22" customFormat="1" hidden="1" x14ac:dyDescent="0.25"/>
    <row r="335" s="22" customFormat="1" hidden="1" x14ac:dyDescent="0.25"/>
    <row r="336" s="22" customFormat="1" hidden="1" x14ac:dyDescent="0.25"/>
    <row r="337" s="22" customFormat="1" hidden="1" x14ac:dyDescent="0.25"/>
    <row r="338" s="22" customFormat="1" hidden="1" x14ac:dyDescent="0.25"/>
    <row r="339" s="22" customFormat="1" hidden="1" x14ac:dyDescent="0.25"/>
    <row r="340" s="22" customFormat="1" hidden="1" x14ac:dyDescent="0.25"/>
    <row r="341" s="22" customFormat="1" hidden="1" x14ac:dyDescent="0.25"/>
    <row r="342" s="22" customFormat="1" hidden="1" x14ac:dyDescent="0.25"/>
    <row r="343" x14ac:dyDescent="0.25"/>
    <row r="344" x14ac:dyDescent="0.25"/>
    <row r="345" x14ac:dyDescent="0.25"/>
    <row r="346" x14ac:dyDescent="0.25"/>
  </sheetData>
  <sheetProtection password="DDDE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53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100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ColWidth="9.21875" defaultRowHeight="13.2" zeroHeight="1" x14ac:dyDescent="0.25"/>
  <cols>
    <col min="1" max="1" width="19.21875" style="22" customWidth="1"/>
    <col min="2" max="7" width="11.5546875" style="22" customWidth="1"/>
    <col min="8" max="8" width="13.21875" style="22" customWidth="1"/>
    <col min="9" max="9" width="12.77734375" style="22" customWidth="1"/>
    <col min="10" max="10" width="14.21875" style="22" customWidth="1"/>
    <col min="11" max="11" width="13.44140625" style="22" customWidth="1"/>
    <col min="12" max="14" width="11.5546875" style="22" customWidth="1"/>
    <col min="15" max="16384" width="9.21875" style="22"/>
  </cols>
  <sheetData>
    <row r="1" spans="1:14" ht="3" customHeight="1" x14ac:dyDescent="0.25"/>
    <row r="2" spans="1:14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ht="12.75" customHeight="1" x14ac:dyDescent="0.25"/>
    <row r="4" spans="1:14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x14ac:dyDescent="0.25"/>
    <row r="6" spans="1:14" ht="15.75" customHeight="1" x14ac:dyDescent="0.35">
      <c r="A6" s="16" t="s">
        <v>82</v>
      </c>
      <c r="B6" s="150" t="s">
        <v>160</v>
      </c>
      <c r="C6" s="151"/>
      <c r="D6" s="151"/>
      <c r="E6" s="151"/>
      <c r="F6" s="151"/>
      <c r="G6" s="151"/>
      <c r="H6" s="152"/>
      <c r="I6" s="21"/>
      <c r="J6" s="53" t="s">
        <v>83</v>
      </c>
      <c r="K6" s="54">
        <f>VLOOKUP(B6,'Locality and Max Pay'!$A$7:$B$61,2,FALSE)</f>
        <v>0.17580000000000001</v>
      </c>
      <c r="L6" s="40"/>
      <c r="M6" s="40"/>
      <c r="N6" s="59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23431.342399999998</v>
      </c>
      <c r="C10" s="8">
        <f>IF(C8*(1+$K$6)&lt;'Locality and Max Pay'!$D$7,C8*(1+$K$6),'Locality and Max Pay'!$D$7)</f>
        <v>26778.844999999998</v>
      </c>
      <c r="D10" s="8">
        <f>IF(D8*(1+$K$6)&lt;'Locality and Max Pay'!$D$7,D8*(1+$K$6),'Locality and Max Pay'!$D$7)</f>
        <v>30260.388800000001</v>
      </c>
      <c r="E10" s="8">
        <f>IF(E8*(1+$K$6)&lt;'Locality and Max Pay'!$D$7,E8*(1+$K$6),'Locality and Max Pay'!$D$7)</f>
        <v>35614.981999999996</v>
      </c>
      <c r="F10" s="8">
        <f>IF(F8*(1+$K$6)&lt;'Locality and Max Pay'!$D$7,F8*(1+$K$6),'Locality and Max Pay'!$D$7)</f>
        <v>43474.029199999997</v>
      </c>
      <c r="G10" s="8">
        <f>IF(G8*(1+$K$6)&lt;'Locality and Max Pay'!$D$7,G8*(1+$K$6),'Locality and Max Pay'!$D$7)</f>
        <v>48484.112999999998</v>
      </c>
      <c r="H10" s="8">
        <f>IF(H8*(1+$K$6)&lt;'Locality and Max Pay'!$D$7,H8*(1+$K$6),'Locality and Max Pay'!$D$7)</f>
        <v>56218.525399999999</v>
      </c>
      <c r="I10" s="8">
        <f>IF(I8*(1+$K$6)&lt;'Locality and Max Pay'!$D$7,I8*(1+$K$6),'Locality and Max Pay'!$D$7)</f>
        <v>67540.303599999999</v>
      </c>
      <c r="J10" s="8">
        <f>IF(J8*(1+$K$6)&lt;'Locality and Max Pay'!$D$7,J8*(1+$K$6),'Locality and Max Pay'!$D$7)</f>
        <v>81238.373599999992</v>
      </c>
      <c r="K10" s="8">
        <f>IF(K8*(1+$K$6)&lt;'Locality and Max Pay'!$D$7,K8*(1+$K$6),'Locality and Max Pay'!$D$7)</f>
        <v>100288.68519999999</v>
      </c>
      <c r="L10" s="8">
        <f>IF(L8*(1+$K$6)&lt;'Locality and Max Pay'!$D$7,L8*(1+$K$6),'Locality and Max Pay'!$D$7)</f>
        <v>117925.68519999999</v>
      </c>
      <c r="M10" s="8">
        <f>IF(M8*(1+$K$6)&lt;'Locality and Max Pay'!$D$7,M8*(1+$K$6),'Locality and Max Pay'!$D$7)</f>
        <v>140857.3126</v>
      </c>
      <c r="N10" s="8">
        <f>IF(N8*(1+$K$6)&lt;'Locality and Max Pay'!$D$7,N8*(1+$K$6),'Locality and Max Pay'!$D$7)</f>
        <v>165893.622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34010.014999999999</v>
      </c>
      <c r="C11" s="8">
        <f>IF(C9*(1+$K$6)&lt;'Locality and Max Pay'!$D$7,C9*(1+$K$6),'Locality and Max Pay'!$D$7)</f>
        <v>38830.794999999998</v>
      </c>
      <c r="D11" s="8">
        <f>IF(D9*(1+$K$6)&lt;'Locality and Max Pay'!$D$7,D9*(1+$K$6),'Locality and Max Pay'!$D$7)</f>
        <v>45389.407399999996</v>
      </c>
      <c r="E11" s="8">
        <f>IF(E9*(1+$K$6)&lt;'Locality and Max Pay'!$D$7,E9*(1+$K$6),'Locality and Max Pay'!$D$7)</f>
        <v>53422.472999999998</v>
      </c>
      <c r="F11" s="8">
        <f>IF(F9*(1+$K$6)&lt;'Locality and Max Pay'!$D$7,F9*(1+$K$6),'Locality and Max Pay'!$D$7)</f>
        <v>65211.043799999999</v>
      </c>
      <c r="G11" s="8">
        <f>IF(G9*(1+$K$6)&lt;'Locality and Max Pay'!$D$7,G9*(1+$K$6),'Locality and Max Pay'!$D$7)</f>
        <v>72729.108999999997</v>
      </c>
      <c r="H11" s="8">
        <f>IF(H9*(1+$K$6)&lt;'Locality and Max Pay'!$D$7,H9*(1+$K$6),'Locality and Max Pay'!$D$7)</f>
        <v>87145.592799999999</v>
      </c>
      <c r="I11" s="8">
        <f>IF(I9*(1+$K$6)&lt;'Locality and Max Pay'!$D$7,I9*(1+$K$6),'Locality and Max Pay'!$D$7)</f>
        <v>104692.05619999999</v>
      </c>
      <c r="J11" s="8">
        <f>IF(J9*(1+$K$6)&lt;'Locality and Max Pay'!$D$7,J9*(1+$K$6),'Locality and Max Pay'!$D$7)</f>
        <v>125908.1914</v>
      </c>
      <c r="K11" s="8">
        <f>IF(K9*(1+$K$6)&lt;'Locality and Max Pay'!$D$7,K9*(1+$K$6),'Locality and Max Pay'!$D$7)</f>
        <v>155476.03399999999</v>
      </c>
      <c r="L11" s="8">
        <f>IF(L9*(1+$K$6)&lt;'Locality and Max Pay'!$D$7,L9*(1+$K$6),'Locality and Max Pay'!$D$7)</f>
        <v>182722.8474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customFormat="1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customFormat="1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customFormat="1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customFormat="1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customFormat="1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customFormat="1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customFormat="1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customFormat="1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customFormat="1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customFormat="1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customFormat="1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customFormat="1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customFormat="1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customFormat="1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customFormat="1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customFormat="1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customFormat="1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customFormat="1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customFormat="1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  <row r="99" x14ac:dyDescent="0.25"/>
    <row r="100" x14ac:dyDescent="0.25"/>
  </sheetData>
  <sheetProtection password="DDDE" sheet="1" objects="1" scenarios="1"/>
  <mergeCells count="20">
    <mergeCell ref="A50:A51"/>
    <mergeCell ref="A2:N2"/>
    <mergeCell ref="A4:N4"/>
    <mergeCell ref="B6:H6"/>
    <mergeCell ref="A13:A14"/>
    <mergeCell ref="A16:A18"/>
    <mergeCell ref="A20:A23"/>
    <mergeCell ref="A25:A28"/>
    <mergeCell ref="A30:A33"/>
    <mergeCell ref="A35:A38"/>
    <mergeCell ref="A40:A43"/>
    <mergeCell ref="A45:A48"/>
    <mergeCell ref="A83:A86"/>
    <mergeCell ref="A87:N87"/>
    <mergeCell ref="A53:A56"/>
    <mergeCell ref="A58:A61"/>
    <mergeCell ref="A63:A66"/>
    <mergeCell ref="A68:A71"/>
    <mergeCell ref="A73:A76"/>
    <mergeCell ref="A78:A81"/>
  </mergeCells>
  <pageMargins left="0.5" right="0.5" top="1" bottom="0.5" header="0.5" footer="0.5"/>
  <pageSetup scale="53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346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124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0.1993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23899.650400000002</v>
      </c>
      <c r="C10" s="8">
        <f>IF(C8*(1+$K$6)&lt;'Locality and Max Pay'!$D$7,C8*(1+$K$6),'Locality and Max Pay'!$D$7)</f>
        <v>27314.057499999999</v>
      </c>
      <c r="D10" s="8">
        <f>IF(D8*(1+$K$6)&lt;'Locality and Max Pay'!$D$7,D8*(1+$K$6),'Locality and Max Pay'!$D$7)</f>
        <v>30865.184799999999</v>
      </c>
      <c r="E10" s="8">
        <f>IF(E8*(1+$K$6)&lt;'Locality and Max Pay'!$D$7,E8*(1+$K$6),'Locality and Max Pay'!$D$7)</f>
        <v>36326.796999999999</v>
      </c>
      <c r="F10" s="8">
        <f>IF(F8*(1+$K$6)&lt;'Locality and Max Pay'!$D$7,F8*(1+$K$6),'Locality and Max Pay'!$D$7)</f>
        <v>44342.9182</v>
      </c>
      <c r="G10" s="8">
        <f>IF(G8*(1+$K$6)&lt;'Locality and Max Pay'!$D$7,G8*(1+$K$6),'Locality and Max Pay'!$D$7)</f>
        <v>49453.135500000004</v>
      </c>
      <c r="H10" s="8">
        <f>IF(H8*(1+$K$6)&lt;'Locality and Max Pay'!$D$7,H8*(1+$K$6),'Locality and Max Pay'!$D$7)</f>
        <v>57342.130900000004</v>
      </c>
      <c r="I10" s="8">
        <f>IF(I8*(1+$K$6)&lt;'Locality and Max Pay'!$D$7,I8*(1+$K$6),'Locality and Max Pay'!$D$7)</f>
        <v>68890.190600000002</v>
      </c>
      <c r="J10" s="8">
        <f>IF(J8*(1+$K$6)&lt;'Locality and Max Pay'!$D$7,J8*(1+$K$6),'Locality and Max Pay'!$D$7)</f>
        <v>82862.035600000003</v>
      </c>
      <c r="K10" s="8">
        <f>IF(K8*(1+$K$6)&lt;'Locality and Max Pay'!$D$7,K8*(1+$K$6),'Locality and Max Pay'!$D$7)</f>
        <v>102293.09420000001</v>
      </c>
      <c r="L10" s="8">
        <f>IF(L8*(1+$K$6)&lt;'Locality and Max Pay'!$D$7,L8*(1+$K$6),'Locality and Max Pay'!$D$7)</f>
        <v>120282.59420000001</v>
      </c>
      <c r="M10" s="8">
        <f>IF(M8*(1+$K$6)&lt;'Locality and Max Pay'!$D$7,M8*(1+$K$6),'Locality and Max Pay'!$D$7)</f>
        <v>143672.54209999999</v>
      </c>
      <c r="N10" s="8">
        <f>IF(N8*(1+$K$6)&lt;'Locality and Max Pay'!$D$7,N8*(1+$K$6),'Locality and Max Pay'!$D$7)</f>
        <v>169209.23699999999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34689.752500000002</v>
      </c>
      <c r="C11" s="8">
        <f>IF(C9*(1+$K$6)&lt;'Locality and Max Pay'!$D$7,C9*(1+$K$6),'Locality and Max Pay'!$D$7)</f>
        <v>39606.8825</v>
      </c>
      <c r="D11" s="8">
        <f>IF(D9*(1+$K$6)&lt;'Locality and Max Pay'!$D$7,D9*(1+$K$6),'Locality and Max Pay'!$D$7)</f>
        <v>46296.577900000004</v>
      </c>
      <c r="E11" s="8">
        <f>IF(E9*(1+$K$6)&lt;'Locality and Max Pay'!$D$7,E9*(1+$K$6),'Locality and Max Pay'!$D$7)</f>
        <v>54490.195500000002</v>
      </c>
      <c r="F11" s="8">
        <f>IF(F9*(1+$K$6)&lt;'Locality and Max Pay'!$D$7,F9*(1+$K$6),'Locality and Max Pay'!$D$7)</f>
        <v>66514.377300000007</v>
      </c>
      <c r="G11" s="8">
        <f>IF(G9*(1+$K$6)&lt;'Locality and Max Pay'!$D$7,G9*(1+$K$6),'Locality and Max Pay'!$D$7)</f>
        <v>74182.701499999996</v>
      </c>
      <c r="H11" s="8">
        <f>IF(H9*(1+$K$6)&lt;'Locality and Max Pay'!$D$7,H9*(1+$K$6),'Locality and Max Pay'!$D$7)</f>
        <v>88887.318800000008</v>
      </c>
      <c r="I11" s="8">
        <f>IF(I9*(1+$K$6)&lt;'Locality and Max Pay'!$D$7,I9*(1+$K$6),'Locality and Max Pay'!$D$7)</f>
        <v>106784.4727</v>
      </c>
      <c r="J11" s="8">
        <f>IF(J9*(1+$K$6)&lt;'Locality and Max Pay'!$D$7,J9*(1+$K$6),'Locality and Max Pay'!$D$7)</f>
        <v>128424.6419</v>
      </c>
      <c r="K11" s="8">
        <f>IF(K9*(1+$K$6)&lt;'Locality and Max Pay'!$D$7,K9*(1+$K$6),'Locality and Max Pay'!$D$7)</f>
        <v>158583.43900000001</v>
      </c>
      <c r="L11" s="8">
        <f>IF(L9*(1+$K$6)&lt;'Locality and Max Pay'!$D$7,L9*(1+$K$6),'Locality and Max Pay'!$D$7)</f>
        <v>186374.81789999999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s="22" customFormat="1" x14ac:dyDescent="0.25"/>
    <row r="90" spans="1:16" s="22" customFormat="1" x14ac:dyDescent="0.25"/>
    <row r="91" spans="1:16" s="22" customFormat="1" x14ac:dyDescent="0.25"/>
    <row r="92" spans="1:16" s="22" customFormat="1" x14ac:dyDescent="0.25"/>
    <row r="93" spans="1:16" s="22" customFormat="1" x14ac:dyDescent="0.25"/>
    <row r="94" spans="1:16" s="22" customFormat="1" x14ac:dyDescent="0.25"/>
    <row r="95" spans="1:16" s="22" customFormat="1" hidden="1" x14ac:dyDescent="0.25"/>
    <row r="96" spans="1:16" s="22" customFormat="1" hidden="1" x14ac:dyDescent="0.25"/>
    <row r="97" s="22" customFormat="1" hidden="1" x14ac:dyDescent="0.25"/>
    <row r="98" s="22" customFormat="1" hidden="1" x14ac:dyDescent="0.25"/>
    <row r="99" s="22" customFormat="1" hidden="1" x14ac:dyDescent="0.25"/>
    <row r="100" s="22" customFormat="1" hidden="1" x14ac:dyDescent="0.25"/>
    <row r="101" s="22" customFormat="1" hidden="1" x14ac:dyDescent="0.25"/>
    <row r="102" s="22" customFormat="1" hidden="1" x14ac:dyDescent="0.25"/>
    <row r="103" s="22" customFormat="1" hidden="1" x14ac:dyDescent="0.25"/>
    <row r="104" s="22" customFormat="1" hidden="1" x14ac:dyDescent="0.25"/>
    <row r="105" s="22" customFormat="1" hidden="1" x14ac:dyDescent="0.25"/>
    <row r="106" s="22" customFormat="1" hidden="1" x14ac:dyDescent="0.25"/>
    <row r="107" s="22" customFormat="1" hidden="1" x14ac:dyDescent="0.25"/>
    <row r="108" s="22" customFormat="1" hidden="1" x14ac:dyDescent="0.25"/>
    <row r="109" s="22" customFormat="1" hidden="1" x14ac:dyDescent="0.25"/>
    <row r="110" s="22" customFormat="1" hidden="1" x14ac:dyDescent="0.25"/>
    <row r="111" s="22" customFormat="1" hidden="1" x14ac:dyDescent="0.25"/>
    <row r="112" s="22" customFormat="1" hidden="1" x14ac:dyDescent="0.25"/>
    <row r="113" s="22" customFormat="1" hidden="1" x14ac:dyDescent="0.25"/>
    <row r="114" s="22" customFormat="1" hidden="1" x14ac:dyDescent="0.25"/>
    <row r="115" s="22" customFormat="1" hidden="1" x14ac:dyDescent="0.25"/>
    <row r="116" s="22" customFormat="1" hidden="1" x14ac:dyDescent="0.25"/>
    <row r="117" s="22" customFormat="1" hidden="1" x14ac:dyDescent="0.25"/>
    <row r="118" s="22" customFormat="1" hidden="1" x14ac:dyDescent="0.25"/>
    <row r="119" s="22" customFormat="1" hidden="1" x14ac:dyDescent="0.25"/>
    <row r="120" s="22" customFormat="1" hidden="1" x14ac:dyDescent="0.25"/>
    <row r="121" s="22" customFormat="1" hidden="1" x14ac:dyDescent="0.25"/>
    <row r="122" s="22" customFormat="1" hidden="1" x14ac:dyDescent="0.25"/>
    <row r="123" s="22" customFormat="1" hidden="1" x14ac:dyDescent="0.25"/>
    <row r="124" s="22" customFormat="1" hidden="1" x14ac:dyDescent="0.25"/>
    <row r="125" s="22" customFormat="1" hidden="1" x14ac:dyDescent="0.25"/>
    <row r="126" s="22" customFormat="1" hidden="1" x14ac:dyDescent="0.25"/>
    <row r="127" s="22" customFormat="1" hidden="1" x14ac:dyDescent="0.25"/>
    <row r="128" s="22" customFormat="1" hidden="1" x14ac:dyDescent="0.25"/>
    <row r="129" s="22" customFormat="1" hidden="1" x14ac:dyDescent="0.25"/>
    <row r="130" s="22" customFormat="1" hidden="1" x14ac:dyDescent="0.25"/>
    <row r="131" s="22" customFormat="1" hidden="1" x14ac:dyDescent="0.25"/>
    <row r="132" s="22" customFormat="1" hidden="1" x14ac:dyDescent="0.25"/>
    <row r="133" s="22" customFormat="1" hidden="1" x14ac:dyDescent="0.25"/>
    <row r="134" s="22" customFormat="1" hidden="1" x14ac:dyDescent="0.25"/>
    <row r="135" s="22" customFormat="1" hidden="1" x14ac:dyDescent="0.25"/>
    <row r="136" s="22" customFormat="1" hidden="1" x14ac:dyDescent="0.25"/>
    <row r="137" s="22" customFormat="1" hidden="1" x14ac:dyDescent="0.25"/>
    <row r="138" s="22" customFormat="1" hidden="1" x14ac:dyDescent="0.25"/>
    <row r="139" s="22" customFormat="1" hidden="1" x14ac:dyDescent="0.25"/>
    <row r="140" s="22" customFormat="1" hidden="1" x14ac:dyDescent="0.25"/>
    <row r="141" s="22" customFormat="1" hidden="1" x14ac:dyDescent="0.25"/>
    <row r="142" s="22" customFormat="1" hidden="1" x14ac:dyDescent="0.25"/>
    <row r="143" s="22" customFormat="1" hidden="1" x14ac:dyDescent="0.25"/>
    <row r="144" s="22" customFormat="1" hidden="1" x14ac:dyDescent="0.25"/>
    <row r="145" s="22" customFormat="1" hidden="1" x14ac:dyDescent="0.25"/>
    <row r="146" s="22" customFormat="1" hidden="1" x14ac:dyDescent="0.25"/>
    <row r="147" s="22" customFormat="1" hidden="1" x14ac:dyDescent="0.25"/>
    <row r="148" s="22" customFormat="1" hidden="1" x14ac:dyDescent="0.25"/>
    <row r="149" s="22" customFormat="1" hidden="1" x14ac:dyDescent="0.25"/>
    <row r="150" s="22" customFormat="1" hidden="1" x14ac:dyDescent="0.25"/>
    <row r="151" s="22" customFormat="1" hidden="1" x14ac:dyDescent="0.25"/>
    <row r="152" s="22" customFormat="1" hidden="1" x14ac:dyDescent="0.25"/>
    <row r="153" s="22" customFormat="1" hidden="1" x14ac:dyDescent="0.25"/>
    <row r="154" s="22" customFormat="1" hidden="1" x14ac:dyDescent="0.25"/>
    <row r="155" s="22" customFormat="1" hidden="1" x14ac:dyDescent="0.25"/>
    <row r="156" s="22" customFormat="1" hidden="1" x14ac:dyDescent="0.25"/>
    <row r="157" s="22" customFormat="1" hidden="1" x14ac:dyDescent="0.25"/>
    <row r="158" s="22" customFormat="1" hidden="1" x14ac:dyDescent="0.25"/>
    <row r="159" s="22" customFormat="1" hidden="1" x14ac:dyDescent="0.25"/>
    <row r="160" s="22" customFormat="1" hidden="1" x14ac:dyDescent="0.25"/>
    <row r="161" s="22" customFormat="1" hidden="1" x14ac:dyDescent="0.25"/>
    <row r="162" s="22" customFormat="1" hidden="1" x14ac:dyDescent="0.25"/>
    <row r="163" s="22" customFormat="1" hidden="1" x14ac:dyDescent="0.25"/>
    <row r="164" s="22" customFormat="1" hidden="1" x14ac:dyDescent="0.25"/>
    <row r="165" s="22" customFormat="1" hidden="1" x14ac:dyDescent="0.25"/>
    <row r="166" s="22" customFormat="1" hidden="1" x14ac:dyDescent="0.25"/>
    <row r="167" s="22" customFormat="1" hidden="1" x14ac:dyDescent="0.25"/>
    <row r="168" s="22" customFormat="1" hidden="1" x14ac:dyDescent="0.25"/>
    <row r="169" s="22" customFormat="1" hidden="1" x14ac:dyDescent="0.25"/>
    <row r="170" s="22" customFormat="1" hidden="1" x14ac:dyDescent="0.25"/>
    <row r="171" s="22" customFormat="1" hidden="1" x14ac:dyDescent="0.25"/>
    <row r="172" s="22" customFormat="1" hidden="1" x14ac:dyDescent="0.25"/>
    <row r="173" s="22" customFormat="1" hidden="1" x14ac:dyDescent="0.25"/>
    <row r="174" s="22" customFormat="1" hidden="1" x14ac:dyDescent="0.25"/>
    <row r="175" s="22" customFormat="1" hidden="1" x14ac:dyDescent="0.25"/>
    <row r="176" s="22" customFormat="1" hidden="1" x14ac:dyDescent="0.25"/>
    <row r="177" s="22" customFormat="1" hidden="1" x14ac:dyDescent="0.25"/>
    <row r="178" s="22" customFormat="1" hidden="1" x14ac:dyDescent="0.25"/>
    <row r="179" s="22" customFormat="1" hidden="1" x14ac:dyDescent="0.25"/>
    <row r="180" s="22" customFormat="1" hidden="1" x14ac:dyDescent="0.25"/>
    <row r="181" s="22" customFormat="1" hidden="1" x14ac:dyDescent="0.25"/>
    <row r="182" s="22" customFormat="1" hidden="1" x14ac:dyDescent="0.25"/>
    <row r="183" s="22" customFormat="1" hidden="1" x14ac:dyDescent="0.25"/>
    <row r="184" s="22" customFormat="1" hidden="1" x14ac:dyDescent="0.25"/>
    <row r="185" s="22" customFormat="1" hidden="1" x14ac:dyDescent="0.25"/>
    <row r="186" s="22" customFormat="1" hidden="1" x14ac:dyDescent="0.25"/>
    <row r="187" s="22" customFormat="1" hidden="1" x14ac:dyDescent="0.25"/>
    <row r="188" s="22" customFormat="1" hidden="1" x14ac:dyDescent="0.25"/>
    <row r="189" s="22" customFormat="1" hidden="1" x14ac:dyDescent="0.25"/>
    <row r="190" s="22" customFormat="1" hidden="1" x14ac:dyDescent="0.25"/>
    <row r="191" s="22" customFormat="1" hidden="1" x14ac:dyDescent="0.25"/>
    <row r="192" s="22" customFormat="1" hidden="1" x14ac:dyDescent="0.25"/>
    <row r="193" s="22" customFormat="1" hidden="1" x14ac:dyDescent="0.25"/>
    <row r="194" s="22" customFormat="1" hidden="1" x14ac:dyDescent="0.25"/>
    <row r="195" s="22" customFormat="1" hidden="1" x14ac:dyDescent="0.25"/>
    <row r="196" s="22" customFormat="1" hidden="1" x14ac:dyDescent="0.25"/>
    <row r="197" s="22" customFormat="1" hidden="1" x14ac:dyDescent="0.25"/>
    <row r="198" s="22" customFormat="1" hidden="1" x14ac:dyDescent="0.25"/>
    <row r="199" s="22" customFormat="1" hidden="1" x14ac:dyDescent="0.25"/>
    <row r="200" s="22" customFormat="1" hidden="1" x14ac:dyDescent="0.25"/>
    <row r="201" s="22" customFormat="1" hidden="1" x14ac:dyDescent="0.25"/>
    <row r="202" s="22" customFormat="1" hidden="1" x14ac:dyDescent="0.25"/>
    <row r="203" s="22" customFormat="1" hidden="1" x14ac:dyDescent="0.25"/>
    <row r="204" s="22" customFormat="1" hidden="1" x14ac:dyDescent="0.25"/>
    <row r="205" s="22" customFormat="1" hidden="1" x14ac:dyDescent="0.25"/>
    <row r="206" s="22" customFormat="1" hidden="1" x14ac:dyDescent="0.25"/>
    <row r="207" s="22" customFormat="1" hidden="1" x14ac:dyDescent="0.25"/>
    <row r="208" s="22" customFormat="1" hidden="1" x14ac:dyDescent="0.25"/>
    <row r="209" s="22" customFormat="1" hidden="1" x14ac:dyDescent="0.25"/>
    <row r="210" s="22" customFormat="1" hidden="1" x14ac:dyDescent="0.25"/>
    <row r="211" s="22" customFormat="1" hidden="1" x14ac:dyDescent="0.25"/>
    <row r="212" s="22" customFormat="1" hidden="1" x14ac:dyDescent="0.25"/>
    <row r="213" s="22" customFormat="1" hidden="1" x14ac:dyDescent="0.25"/>
    <row r="214" s="22" customFormat="1" hidden="1" x14ac:dyDescent="0.25"/>
    <row r="215" s="22" customFormat="1" hidden="1" x14ac:dyDescent="0.25"/>
    <row r="216" s="22" customFormat="1" hidden="1" x14ac:dyDescent="0.25"/>
    <row r="217" s="22" customFormat="1" hidden="1" x14ac:dyDescent="0.25"/>
    <row r="218" s="22" customFormat="1" hidden="1" x14ac:dyDescent="0.25"/>
    <row r="219" s="22" customFormat="1" hidden="1" x14ac:dyDescent="0.25"/>
    <row r="220" s="22" customFormat="1" hidden="1" x14ac:dyDescent="0.25"/>
    <row r="221" s="22" customFormat="1" hidden="1" x14ac:dyDescent="0.25"/>
    <row r="222" s="22" customFormat="1" hidden="1" x14ac:dyDescent="0.25"/>
    <row r="223" s="22" customFormat="1" hidden="1" x14ac:dyDescent="0.25"/>
    <row r="224" s="22" customFormat="1" hidden="1" x14ac:dyDescent="0.25"/>
    <row r="225" s="22" customFormat="1" hidden="1" x14ac:dyDescent="0.25"/>
    <row r="226" s="22" customFormat="1" hidden="1" x14ac:dyDescent="0.25"/>
    <row r="227" s="22" customFormat="1" hidden="1" x14ac:dyDescent="0.25"/>
    <row r="228" s="22" customFormat="1" hidden="1" x14ac:dyDescent="0.25"/>
    <row r="229" s="22" customFormat="1" hidden="1" x14ac:dyDescent="0.25"/>
    <row r="230" s="22" customFormat="1" hidden="1" x14ac:dyDescent="0.25"/>
    <row r="231" s="22" customFormat="1" hidden="1" x14ac:dyDescent="0.25"/>
    <row r="232" s="22" customFormat="1" hidden="1" x14ac:dyDescent="0.25"/>
    <row r="233" s="22" customFormat="1" hidden="1" x14ac:dyDescent="0.25"/>
    <row r="234" s="22" customFormat="1" hidden="1" x14ac:dyDescent="0.25"/>
    <row r="235" s="22" customFormat="1" hidden="1" x14ac:dyDescent="0.25"/>
    <row r="236" s="22" customFormat="1" hidden="1" x14ac:dyDescent="0.25"/>
    <row r="237" s="22" customFormat="1" hidden="1" x14ac:dyDescent="0.25"/>
    <row r="238" s="22" customFormat="1" hidden="1" x14ac:dyDescent="0.25"/>
    <row r="239" s="22" customFormat="1" hidden="1" x14ac:dyDescent="0.25"/>
    <row r="240" s="22" customFormat="1" hidden="1" x14ac:dyDescent="0.25"/>
    <row r="241" s="22" customFormat="1" hidden="1" x14ac:dyDescent="0.25"/>
    <row r="242" s="22" customFormat="1" hidden="1" x14ac:dyDescent="0.25"/>
    <row r="243" s="22" customFormat="1" hidden="1" x14ac:dyDescent="0.25"/>
    <row r="244" s="22" customFormat="1" hidden="1" x14ac:dyDescent="0.25"/>
    <row r="245" s="22" customFormat="1" hidden="1" x14ac:dyDescent="0.25"/>
    <row r="246" s="22" customFormat="1" hidden="1" x14ac:dyDescent="0.25"/>
    <row r="247" s="22" customFormat="1" hidden="1" x14ac:dyDescent="0.25"/>
    <row r="248" s="22" customFormat="1" hidden="1" x14ac:dyDescent="0.25"/>
    <row r="249" s="22" customFormat="1" hidden="1" x14ac:dyDescent="0.25"/>
    <row r="250" s="22" customFormat="1" hidden="1" x14ac:dyDescent="0.25"/>
    <row r="251" s="22" customFormat="1" hidden="1" x14ac:dyDescent="0.25"/>
    <row r="252" s="22" customFormat="1" hidden="1" x14ac:dyDescent="0.25"/>
    <row r="253" s="22" customFormat="1" hidden="1" x14ac:dyDescent="0.25"/>
    <row r="254" s="22" customFormat="1" hidden="1" x14ac:dyDescent="0.25"/>
    <row r="255" s="22" customFormat="1" hidden="1" x14ac:dyDescent="0.25"/>
    <row r="256" s="22" customFormat="1" hidden="1" x14ac:dyDescent="0.25"/>
    <row r="257" s="22" customFormat="1" hidden="1" x14ac:dyDescent="0.25"/>
    <row r="258" s="22" customFormat="1" hidden="1" x14ac:dyDescent="0.25"/>
    <row r="259" s="22" customFormat="1" hidden="1" x14ac:dyDescent="0.25"/>
    <row r="260" s="22" customFormat="1" hidden="1" x14ac:dyDescent="0.25"/>
    <row r="261" s="22" customFormat="1" hidden="1" x14ac:dyDescent="0.25"/>
    <row r="262" s="22" customFormat="1" hidden="1" x14ac:dyDescent="0.25"/>
    <row r="263" s="22" customFormat="1" hidden="1" x14ac:dyDescent="0.25"/>
    <row r="264" s="22" customFormat="1" hidden="1" x14ac:dyDescent="0.25"/>
    <row r="265" s="22" customFormat="1" hidden="1" x14ac:dyDescent="0.25"/>
    <row r="266" s="22" customFormat="1" hidden="1" x14ac:dyDescent="0.25"/>
    <row r="267" s="22" customFormat="1" hidden="1" x14ac:dyDescent="0.25"/>
    <row r="268" s="22" customFormat="1" hidden="1" x14ac:dyDescent="0.25"/>
    <row r="269" s="22" customFormat="1" hidden="1" x14ac:dyDescent="0.25"/>
    <row r="270" s="22" customFormat="1" hidden="1" x14ac:dyDescent="0.25"/>
    <row r="271" s="22" customFormat="1" hidden="1" x14ac:dyDescent="0.25"/>
    <row r="272" s="22" customFormat="1" hidden="1" x14ac:dyDescent="0.25"/>
    <row r="273" s="22" customFormat="1" hidden="1" x14ac:dyDescent="0.25"/>
    <row r="274" s="22" customFormat="1" hidden="1" x14ac:dyDescent="0.25"/>
    <row r="275" s="22" customFormat="1" hidden="1" x14ac:dyDescent="0.25"/>
    <row r="276" s="22" customFormat="1" hidden="1" x14ac:dyDescent="0.25"/>
    <row r="277" s="22" customFormat="1" hidden="1" x14ac:dyDescent="0.25"/>
    <row r="278" s="22" customFormat="1" hidden="1" x14ac:dyDescent="0.25"/>
    <row r="279" s="22" customFormat="1" hidden="1" x14ac:dyDescent="0.25"/>
    <row r="280" s="22" customFormat="1" hidden="1" x14ac:dyDescent="0.25"/>
    <row r="281" s="22" customFormat="1" hidden="1" x14ac:dyDescent="0.25"/>
    <row r="282" s="22" customFormat="1" hidden="1" x14ac:dyDescent="0.25"/>
    <row r="283" s="22" customFormat="1" hidden="1" x14ac:dyDescent="0.25"/>
    <row r="284" s="22" customFormat="1" hidden="1" x14ac:dyDescent="0.25"/>
    <row r="285" s="22" customFormat="1" hidden="1" x14ac:dyDescent="0.25"/>
    <row r="286" s="22" customFormat="1" hidden="1" x14ac:dyDescent="0.25"/>
    <row r="287" s="22" customFormat="1" hidden="1" x14ac:dyDescent="0.25"/>
    <row r="288" s="22" customFormat="1" hidden="1" x14ac:dyDescent="0.25"/>
    <row r="289" s="22" customFormat="1" hidden="1" x14ac:dyDescent="0.25"/>
    <row r="290" s="22" customFormat="1" hidden="1" x14ac:dyDescent="0.25"/>
    <row r="291" s="22" customFormat="1" hidden="1" x14ac:dyDescent="0.25"/>
    <row r="292" s="22" customFormat="1" hidden="1" x14ac:dyDescent="0.25"/>
    <row r="293" s="22" customFormat="1" hidden="1" x14ac:dyDescent="0.25"/>
    <row r="294" s="22" customFormat="1" hidden="1" x14ac:dyDescent="0.25"/>
    <row r="295" s="22" customFormat="1" hidden="1" x14ac:dyDescent="0.25"/>
    <row r="296" s="22" customFormat="1" hidden="1" x14ac:dyDescent="0.25"/>
    <row r="297" s="22" customFormat="1" hidden="1" x14ac:dyDescent="0.25"/>
    <row r="298" s="22" customFormat="1" hidden="1" x14ac:dyDescent="0.25"/>
    <row r="299" s="22" customFormat="1" hidden="1" x14ac:dyDescent="0.25"/>
    <row r="300" s="22" customFormat="1" hidden="1" x14ac:dyDescent="0.25"/>
    <row r="301" s="22" customFormat="1" hidden="1" x14ac:dyDescent="0.25"/>
    <row r="302" s="22" customFormat="1" hidden="1" x14ac:dyDescent="0.25"/>
    <row r="303" s="22" customFormat="1" hidden="1" x14ac:dyDescent="0.25"/>
    <row r="304" s="22" customFormat="1" hidden="1" x14ac:dyDescent="0.25"/>
    <row r="305" s="22" customFormat="1" hidden="1" x14ac:dyDescent="0.25"/>
    <row r="306" s="22" customFormat="1" hidden="1" x14ac:dyDescent="0.25"/>
    <row r="307" s="22" customFormat="1" hidden="1" x14ac:dyDescent="0.25"/>
    <row r="308" s="22" customFormat="1" hidden="1" x14ac:dyDescent="0.25"/>
    <row r="309" s="22" customFormat="1" hidden="1" x14ac:dyDescent="0.25"/>
    <row r="310" s="22" customFormat="1" hidden="1" x14ac:dyDescent="0.25"/>
    <row r="311" s="22" customFormat="1" hidden="1" x14ac:dyDescent="0.25"/>
    <row r="312" s="22" customFormat="1" hidden="1" x14ac:dyDescent="0.25"/>
    <row r="313" s="22" customFormat="1" hidden="1" x14ac:dyDescent="0.25"/>
    <row r="314" s="22" customFormat="1" hidden="1" x14ac:dyDescent="0.25"/>
    <row r="315" s="22" customFormat="1" hidden="1" x14ac:dyDescent="0.25"/>
    <row r="316" s="22" customFormat="1" hidden="1" x14ac:dyDescent="0.25"/>
    <row r="317" s="22" customFormat="1" hidden="1" x14ac:dyDescent="0.25"/>
    <row r="318" s="22" customFormat="1" hidden="1" x14ac:dyDescent="0.25"/>
    <row r="319" s="22" customFormat="1" hidden="1" x14ac:dyDescent="0.25"/>
    <row r="320" s="22" customFormat="1" hidden="1" x14ac:dyDescent="0.25"/>
    <row r="321" s="22" customFormat="1" hidden="1" x14ac:dyDescent="0.25"/>
    <row r="322" s="22" customFormat="1" hidden="1" x14ac:dyDescent="0.25"/>
    <row r="323" s="22" customFormat="1" hidden="1" x14ac:dyDescent="0.25"/>
    <row r="324" s="22" customFormat="1" hidden="1" x14ac:dyDescent="0.25"/>
    <row r="325" s="22" customFormat="1" hidden="1" x14ac:dyDescent="0.25"/>
    <row r="326" s="22" customFormat="1" hidden="1" x14ac:dyDescent="0.25"/>
    <row r="327" s="22" customFormat="1" hidden="1" x14ac:dyDescent="0.25"/>
    <row r="328" s="22" customFormat="1" hidden="1" x14ac:dyDescent="0.25"/>
    <row r="329" s="22" customFormat="1" hidden="1" x14ac:dyDescent="0.25"/>
    <row r="330" s="22" customFormat="1" hidden="1" x14ac:dyDescent="0.25"/>
    <row r="331" s="22" customFormat="1" hidden="1" x14ac:dyDescent="0.25"/>
    <row r="332" s="22" customFormat="1" hidden="1" x14ac:dyDescent="0.25"/>
    <row r="333" s="22" customFormat="1" hidden="1" x14ac:dyDescent="0.25"/>
    <row r="334" s="22" customFormat="1" hidden="1" x14ac:dyDescent="0.25"/>
    <row r="335" s="22" customFormat="1" hidden="1" x14ac:dyDescent="0.25"/>
    <row r="336" s="22" customFormat="1" hidden="1" x14ac:dyDescent="0.25"/>
    <row r="337" s="22" customFormat="1" hidden="1" x14ac:dyDescent="0.25"/>
    <row r="338" s="22" customFormat="1" hidden="1" x14ac:dyDescent="0.25"/>
    <row r="339" s="22" customFormat="1" hidden="1" x14ac:dyDescent="0.25"/>
    <row r="340" s="22" customFormat="1" hidden="1" x14ac:dyDescent="0.25"/>
    <row r="341" s="22" customFormat="1" hidden="1" x14ac:dyDescent="0.25"/>
    <row r="342" s="22" customFormat="1" hidden="1" x14ac:dyDescent="0.25"/>
    <row r="343" x14ac:dyDescent="0.25"/>
    <row r="344" x14ac:dyDescent="0.25"/>
    <row r="345" x14ac:dyDescent="0.25"/>
    <row r="346" x14ac:dyDescent="0.25"/>
  </sheetData>
  <sheetProtection password="DDDE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53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346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125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0.28100000000000003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25527.768000000004</v>
      </c>
      <c r="C10" s="8">
        <f>IF(C8*(1+$K$6)&lt;'Locality and Max Pay'!$D$7,C8*(1+$K$6),'Locality and Max Pay'!$D$7)</f>
        <v>29174.775000000001</v>
      </c>
      <c r="D10" s="8">
        <f>IF(D8*(1+$K$6)&lt;'Locality and Max Pay'!$D$7,D8*(1+$K$6),'Locality and Max Pay'!$D$7)</f>
        <v>32967.816000000006</v>
      </c>
      <c r="E10" s="8">
        <f>IF(E8*(1+$K$6)&lt;'Locality and Max Pay'!$D$7,E8*(1+$K$6),'Locality and Max Pay'!$D$7)</f>
        <v>38801.490000000005</v>
      </c>
      <c r="F10" s="8">
        <f>IF(F8*(1+$K$6)&lt;'Locality and Max Pay'!$D$7,F8*(1+$K$6),'Locality and Max Pay'!$D$7)</f>
        <v>47363.694000000003</v>
      </c>
      <c r="G10" s="8">
        <f>IF(G8*(1+$K$6)&lt;'Locality and Max Pay'!$D$7,G8*(1+$K$6),'Locality and Max Pay'!$D$7)</f>
        <v>52822.035000000003</v>
      </c>
      <c r="H10" s="8">
        <f>IF(H8*(1+$K$6)&lt;'Locality and Max Pay'!$D$7,H8*(1+$K$6),'Locality and Max Pay'!$D$7)</f>
        <v>61248.453000000009</v>
      </c>
      <c r="I10" s="8">
        <f>IF(I8*(1+$K$6)&lt;'Locality and Max Pay'!$D$7,I8*(1+$K$6),'Locality and Max Pay'!$D$7)</f>
        <v>73583.202000000005</v>
      </c>
      <c r="J10" s="8">
        <f>IF(J8*(1+$K$6)&lt;'Locality and Max Pay'!$D$7,J8*(1+$K$6),'Locality and Max Pay'!$D$7)</f>
        <v>88506.852000000014</v>
      </c>
      <c r="K10" s="8">
        <f>IF(K8*(1+$K$6)&lt;'Locality and Max Pay'!$D$7,K8*(1+$K$6),'Locality and Max Pay'!$D$7)</f>
        <v>109261.61400000002</v>
      </c>
      <c r="L10" s="8">
        <f>IF(L8*(1+$K$6)&lt;'Locality and Max Pay'!$D$7,L8*(1+$K$6),'Locality and Max Pay'!$D$7)</f>
        <v>128476.61400000002</v>
      </c>
      <c r="M10" s="8">
        <f>IF(M8*(1+$K$6)&lt;'Locality and Max Pay'!$D$7,M8*(1+$K$6),'Locality and Max Pay'!$D$7)</f>
        <v>153459.95700000002</v>
      </c>
      <c r="N10" s="8">
        <f>IF(N8*(1+$K$6)&lt;'Locality and Max Pay'!$D$7,N8*(1+$K$6),'Locality and Max Pay'!$D$7)</f>
        <v>180736.29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37052.925000000003</v>
      </c>
      <c r="C11" s="8">
        <f>IF(C9*(1+$K$6)&lt;'Locality and Max Pay'!$D$7,C9*(1+$K$6),'Locality and Max Pay'!$D$7)</f>
        <v>42305.025000000001</v>
      </c>
      <c r="D11" s="8">
        <f>IF(D9*(1+$K$6)&lt;'Locality and Max Pay'!$D$7,D9*(1+$K$6),'Locality and Max Pay'!$D$7)</f>
        <v>49450.443000000007</v>
      </c>
      <c r="E11" s="8">
        <f>IF(E9*(1+$K$6)&lt;'Locality and Max Pay'!$D$7,E9*(1+$K$6),'Locality and Max Pay'!$D$7)</f>
        <v>58202.235000000008</v>
      </c>
      <c r="F11" s="8">
        <f>IF(F9*(1+$K$6)&lt;'Locality and Max Pay'!$D$7,F9*(1+$K$6),'Locality and Max Pay'!$D$7)</f>
        <v>71045.541000000012</v>
      </c>
      <c r="G11" s="8">
        <f>IF(G9*(1+$K$6)&lt;'Locality and Max Pay'!$D$7,G9*(1+$K$6),'Locality and Max Pay'!$D$7)</f>
        <v>79236.255000000005</v>
      </c>
      <c r="H11" s="8">
        <f>IF(H9*(1+$K$6)&lt;'Locality and Max Pay'!$D$7,H9*(1+$K$6),'Locality and Max Pay'!$D$7)</f>
        <v>94942.596000000005</v>
      </c>
      <c r="I11" s="8">
        <f>IF(I9*(1+$K$6)&lt;'Locality and Max Pay'!$D$7,I9*(1+$K$6),'Locality and Max Pay'!$D$7)</f>
        <v>114058.95900000002</v>
      </c>
      <c r="J11" s="8">
        <f>IF(J9*(1+$K$6)&lt;'Locality and Max Pay'!$D$7,J9*(1+$K$6),'Locality and Max Pay'!$D$7)</f>
        <v>137173.323</v>
      </c>
      <c r="K11" s="8">
        <f>IF(K9*(1+$K$6)&lt;'Locality and Max Pay'!$D$7,K9*(1+$K$6),'Locality and Max Pay'!$D$7)</f>
        <v>169386.63</v>
      </c>
      <c r="L11" s="8">
        <f>IF(L9*(1+$K$6)&lt;'Locality and Max Pay'!$D$7,L9*(1+$K$6),'Locality and Max Pay'!$D$7)</f>
        <v>199071.24300000002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s="22" customFormat="1" x14ac:dyDescent="0.25"/>
    <row r="90" spans="1:16" s="22" customFormat="1" x14ac:dyDescent="0.25"/>
    <row r="91" spans="1:16" s="22" customFormat="1" x14ac:dyDescent="0.25"/>
    <row r="92" spans="1:16" s="22" customFormat="1" x14ac:dyDescent="0.25"/>
    <row r="93" spans="1:16" s="22" customFormat="1" x14ac:dyDescent="0.25"/>
    <row r="94" spans="1:16" s="22" customFormat="1" x14ac:dyDescent="0.25"/>
    <row r="95" spans="1:16" s="22" customFormat="1" hidden="1" x14ac:dyDescent="0.25"/>
    <row r="96" spans="1:16" s="22" customFormat="1" hidden="1" x14ac:dyDescent="0.25"/>
    <row r="97" s="22" customFormat="1" hidden="1" x14ac:dyDescent="0.25"/>
    <row r="98" s="22" customFormat="1" hidden="1" x14ac:dyDescent="0.25"/>
    <row r="99" s="22" customFormat="1" hidden="1" x14ac:dyDescent="0.25"/>
    <row r="100" s="22" customFormat="1" hidden="1" x14ac:dyDescent="0.25"/>
    <row r="101" s="22" customFormat="1" hidden="1" x14ac:dyDescent="0.25"/>
    <row r="102" s="22" customFormat="1" hidden="1" x14ac:dyDescent="0.25"/>
    <row r="103" s="22" customFormat="1" hidden="1" x14ac:dyDescent="0.25"/>
    <row r="104" s="22" customFormat="1" hidden="1" x14ac:dyDescent="0.25"/>
    <row r="105" s="22" customFormat="1" hidden="1" x14ac:dyDescent="0.25"/>
    <row r="106" s="22" customFormat="1" hidden="1" x14ac:dyDescent="0.25"/>
    <row r="107" s="22" customFormat="1" hidden="1" x14ac:dyDescent="0.25"/>
    <row r="108" s="22" customFormat="1" hidden="1" x14ac:dyDescent="0.25"/>
    <row r="109" s="22" customFormat="1" hidden="1" x14ac:dyDescent="0.25"/>
    <row r="110" s="22" customFormat="1" hidden="1" x14ac:dyDescent="0.25"/>
    <row r="111" s="22" customFormat="1" hidden="1" x14ac:dyDescent="0.25"/>
    <row r="112" s="22" customFormat="1" hidden="1" x14ac:dyDescent="0.25"/>
    <row r="113" s="22" customFormat="1" hidden="1" x14ac:dyDescent="0.25"/>
    <row r="114" s="22" customFormat="1" hidden="1" x14ac:dyDescent="0.25"/>
    <row r="115" s="22" customFormat="1" hidden="1" x14ac:dyDescent="0.25"/>
    <row r="116" s="22" customFormat="1" hidden="1" x14ac:dyDescent="0.25"/>
    <row r="117" s="22" customFormat="1" hidden="1" x14ac:dyDescent="0.25"/>
    <row r="118" s="22" customFormat="1" hidden="1" x14ac:dyDescent="0.25"/>
    <row r="119" s="22" customFormat="1" hidden="1" x14ac:dyDescent="0.25"/>
    <row r="120" s="22" customFormat="1" hidden="1" x14ac:dyDescent="0.25"/>
    <row r="121" s="22" customFormat="1" hidden="1" x14ac:dyDescent="0.25"/>
    <row r="122" s="22" customFormat="1" hidden="1" x14ac:dyDescent="0.25"/>
    <row r="123" s="22" customFormat="1" hidden="1" x14ac:dyDescent="0.25"/>
    <row r="124" s="22" customFormat="1" hidden="1" x14ac:dyDescent="0.25"/>
    <row r="125" s="22" customFormat="1" hidden="1" x14ac:dyDescent="0.25"/>
    <row r="126" s="22" customFormat="1" hidden="1" x14ac:dyDescent="0.25"/>
    <row r="127" s="22" customFormat="1" hidden="1" x14ac:dyDescent="0.25"/>
    <row r="128" s="22" customFormat="1" hidden="1" x14ac:dyDescent="0.25"/>
    <row r="129" s="22" customFormat="1" hidden="1" x14ac:dyDescent="0.25"/>
    <row r="130" s="22" customFormat="1" hidden="1" x14ac:dyDescent="0.25"/>
    <row r="131" s="22" customFormat="1" hidden="1" x14ac:dyDescent="0.25"/>
    <row r="132" s="22" customFormat="1" hidden="1" x14ac:dyDescent="0.25"/>
    <row r="133" s="22" customFormat="1" hidden="1" x14ac:dyDescent="0.25"/>
    <row r="134" s="22" customFormat="1" hidden="1" x14ac:dyDescent="0.25"/>
    <row r="135" s="22" customFormat="1" hidden="1" x14ac:dyDescent="0.25"/>
    <row r="136" s="22" customFormat="1" hidden="1" x14ac:dyDescent="0.25"/>
    <row r="137" s="22" customFormat="1" hidden="1" x14ac:dyDescent="0.25"/>
    <row r="138" s="22" customFormat="1" hidden="1" x14ac:dyDescent="0.25"/>
    <row r="139" s="22" customFormat="1" hidden="1" x14ac:dyDescent="0.25"/>
    <row r="140" s="22" customFormat="1" hidden="1" x14ac:dyDescent="0.25"/>
    <row r="141" s="22" customFormat="1" hidden="1" x14ac:dyDescent="0.25"/>
    <row r="142" s="22" customFormat="1" hidden="1" x14ac:dyDescent="0.25"/>
    <row r="143" s="22" customFormat="1" hidden="1" x14ac:dyDescent="0.25"/>
    <row r="144" s="22" customFormat="1" hidden="1" x14ac:dyDescent="0.25"/>
    <row r="145" s="22" customFormat="1" hidden="1" x14ac:dyDescent="0.25"/>
    <row r="146" s="22" customFormat="1" hidden="1" x14ac:dyDescent="0.25"/>
    <row r="147" s="22" customFormat="1" hidden="1" x14ac:dyDescent="0.25"/>
    <row r="148" s="22" customFormat="1" hidden="1" x14ac:dyDescent="0.25"/>
    <row r="149" s="22" customFormat="1" hidden="1" x14ac:dyDescent="0.25"/>
    <row r="150" s="22" customFormat="1" hidden="1" x14ac:dyDescent="0.25"/>
    <row r="151" s="22" customFormat="1" hidden="1" x14ac:dyDescent="0.25"/>
    <row r="152" s="22" customFormat="1" hidden="1" x14ac:dyDescent="0.25"/>
    <row r="153" s="22" customFormat="1" hidden="1" x14ac:dyDescent="0.25"/>
    <row r="154" s="22" customFormat="1" hidden="1" x14ac:dyDescent="0.25"/>
    <row r="155" s="22" customFormat="1" hidden="1" x14ac:dyDescent="0.25"/>
    <row r="156" s="22" customFormat="1" hidden="1" x14ac:dyDescent="0.25"/>
    <row r="157" s="22" customFormat="1" hidden="1" x14ac:dyDescent="0.25"/>
    <row r="158" s="22" customFormat="1" hidden="1" x14ac:dyDescent="0.25"/>
    <row r="159" s="22" customFormat="1" hidden="1" x14ac:dyDescent="0.25"/>
    <row r="160" s="22" customFormat="1" hidden="1" x14ac:dyDescent="0.25"/>
    <row r="161" s="22" customFormat="1" hidden="1" x14ac:dyDescent="0.25"/>
    <row r="162" s="22" customFormat="1" hidden="1" x14ac:dyDescent="0.25"/>
    <row r="163" s="22" customFormat="1" hidden="1" x14ac:dyDescent="0.25"/>
    <row r="164" s="22" customFormat="1" hidden="1" x14ac:dyDescent="0.25"/>
    <row r="165" s="22" customFormat="1" hidden="1" x14ac:dyDescent="0.25"/>
    <row r="166" s="22" customFormat="1" hidden="1" x14ac:dyDescent="0.25"/>
    <row r="167" s="22" customFormat="1" hidden="1" x14ac:dyDescent="0.25"/>
    <row r="168" s="22" customFormat="1" hidden="1" x14ac:dyDescent="0.25"/>
    <row r="169" s="22" customFormat="1" hidden="1" x14ac:dyDescent="0.25"/>
    <row r="170" s="22" customFormat="1" hidden="1" x14ac:dyDescent="0.25"/>
    <row r="171" s="22" customFormat="1" hidden="1" x14ac:dyDescent="0.25"/>
    <row r="172" s="22" customFormat="1" hidden="1" x14ac:dyDescent="0.25"/>
    <row r="173" s="22" customFormat="1" hidden="1" x14ac:dyDescent="0.25"/>
    <row r="174" s="22" customFormat="1" hidden="1" x14ac:dyDescent="0.25"/>
    <row r="175" s="22" customFormat="1" hidden="1" x14ac:dyDescent="0.25"/>
    <row r="176" s="22" customFormat="1" hidden="1" x14ac:dyDescent="0.25"/>
    <row r="177" s="22" customFormat="1" hidden="1" x14ac:dyDescent="0.25"/>
    <row r="178" s="22" customFormat="1" hidden="1" x14ac:dyDescent="0.25"/>
    <row r="179" s="22" customFormat="1" hidden="1" x14ac:dyDescent="0.25"/>
    <row r="180" s="22" customFormat="1" hidden="1" x14ac:dyDescent="0.25"/>
    <row r="181" s="22" customFormat="1" hidden="1" x14ac:dyDescent="0.25"/>
    <row r="182" s="22" customFormat="1" hidden="1" x14ac:dyDescent="0.25"/>
    <row r="183" s="22" customFormat="1" hidden="1" x14ac:dyDescent="0.25"/>
    <row r="184" s="22" customFormat="1" hidden="1" x14ac:dyDescent="0.25"/>
    <row r="185" s="22" customFormat="1" hidden="1" x14ac:dyDescent="0.25"/>
    <row r="186" s="22" customFormat="1" hidden="1" x14ac:dyDescent="0.25"/>
    <row r="187" s="22" customFormat="1" hidden="1" x14ac:dyDescent="0.25"/>
    <row r="188" s="22" customFormat="1" hidden="1" x14ac:dyDescent="0.25"/>
    <row r="189" s="22" customFormat="1" hidden="1" x14ac:dyDescent="0.25"/>
    <row r="190" s="22" customFormat="1" hidden="1" x14ac:dyDescent="0.25"/>
    <row r="191" s="22" customFormat="1" hidden="1" x14ac:dyDescent="0.25"/>
    <row r="192" s="22" customFormat="1" hidden="1" x14ac:dyDescent="0.25"/>
    <row r="193" s="22" customFormat="1" hidden="1" x14ac:dyDescent="0.25"/>
    <row r="194" s="22" customFormat="1" hidden="1" x14ac:dyDescent="0.25"/>
    <row r="195" s="22" customFormat="1" hidden="1" x14ac:dyDescent="0.25"/>
    <row r="196" s="22" customFormat="1" hidden="1" x14ac:dyDescent="0.25"/>
    <row r="197" s="22" customFormat="1" hidden="1" x14ac:dyDescent="0.25"/>
    <row r="198" s="22" customFormat="1" hidden="1" x14ac:dyDescent="0.25"/>
    <row r="199" s="22" customFormat="1" hidden="1" x14ac:dyDescent="0.25"/>
    <row r="200" s="22" customFormat="1" hidden="1" x14ac:dyDescent="0.25"/>
    <row r="201" s="22" customFormat="1" hidden="1" x14ac:dyDescent="0.25"/>
    <row r="202" s="22" customFormat="1" hidden="1" x14ac:dyDescent="0.25"/>
    <row r="203" s="22" customFormat="1" hidden="1" x14ac:dyDescent="0.25"/>
    <row r="204" s="22" customFormat="1" hidden="1" x14ac:dyDescent="0.25"/>
    <row r="205" s="22" customFormat="1" hidden="1" x14ac:dyDescent="0.25"/>
    <row r="206" s="22" customFormat="1" hidden="1" x14ac:dyDescent="0.25"/>
    <row r="207" s="22" customFormat="1" hidden="1" x14ac:dyDescent="0.25"/>
    <row r="208" s="22" customFormat="1" hidden="1" x14ac:dyDescent="0.25"/>
    <row r="209" s="22" customFormat="1" hidden="1" x14ac:dyDescent="0.25"/>
    <row r="210" s="22" customFormat="1" hidden="1" x14ac:dyDescent="0.25"/>
    <row r="211" s="22" customFormat="1" hidden="1" x14ac:dyDescent="0.25"/>
    <row r="212" s="22" customFormat="1" hidden="1" x14ac:dyDescent="0.25"/>
    <row r="213" s="22" customFormat="1" hidden="1" x14ac:dyDescent="0.25"/>
    <row r="214" s="22" customFormat="1" hidden="1" x14ac:dyDescent="0.25"/>
    <row r="215" s="22" customFormat="1" hidden="1" x14ac:dyDescent="0.25"/>
    <row r="216" s="22" customFormat="1" hidden="1" x14ac:dyDescent="0.25"/>
    <row r="217" s="22" customFormat="1" hidden="1" x14ac:dyDescent="0.25"/>
    <row r="218" s="22" customFormat="1" hidden="1" x14ac:dyDescent="0.25"/>
    <row r="219" s="22" customFormat="1" hidden="1" x14ac:dyDescent="0.25"/>
    <row r="220" s="22" customFormat="1" hidden="1" x14ac:dyDescent="0.25"/>
    <row r="221" s="22" customFormat="1" hidden="1" x14ac:dyDescent="0.25"/>
    <row r="222" s="22" customFormat="1" hidden="1" x14ac:dyDescent="0.25"/>
    <row r="223" s="22" customFormat="1" hidden="1" x14ac:dyDescent="0.25"/>
    <row r="224" s="22" customFormat="1" hidden="1" x14ac:dyDescent="0.25"/>
    <row r="225" s="22" customFormat="1" hidden="1" x14ac:dyDescent="0.25"/>
    <row r="226" s="22" customFormat="1" hidden="1" x14ac:dyDescent="0.25"/>
    <row r="227" s="22" customFormat="1" hidden="1" x14ac:dyDescent="0.25"/>
    <row r="228" s="22" customFormat="1" hidden="1" x14ac:dyDescent="0.25"/>
    <row r="229" s="22" customFormat="1" hidden="1" x14ac:dyDescent="0.25"/>
    <row r="230" s="22" customFormat="1" hidden="1" x14ac:dyDescent="0.25"/>
    <row r="231" s="22" customFormat="1" hidden="1" x14ac:dyDescent="0.25"/>
    <row r="232" s="22" customFormat="1" hidden="1" x14ac:dyDescent="0.25"/>
    <row r="233" s="22" customFormat="1" hidden="1" x14ac:dyDescent="0.25"/>
    <row r="234" s="22" customFormat="1" hidden="1" x14ac:dyDescent="0.25"/>
    <row r="235" s="22" customFormat="1" hidden="1" x14ac:dyDescent="0.25"/>
    <row r="236" s="22" customFormat="1" hidden="1" x14ac:dyDescent="0.25"/>
    <row r="237" s="22" customFormat="1" hidden="1" x14ac:dyDescent="0.25"/>
    <row r="238" s="22" customFormat="1" hidden="1" x14ac:dyDescent="0.25"/>
    <row r="239" s="22" customFormat="1" hidden="1" x14ac:dyDescent="0.25"/>
    <row r="240" s="22" customFormat="1" hidden="1" x14ac:dyDescent="0.25"/>
    <row r="241" s="22" customFormat="1" hidden="1" x14ac:dyDescent="0.25"/>
    <row r="242" s="22" customFormat="1" hidden="1" x14ac:dyDescent="0.25"/>
    <row r="243" s="22" customFormat="1" hidden="1" x14ac:dyDescent="0.25"/>
    <row r="244" s="22" customFormat="1" hidden="1" x14ac:dyDescent="0.25"/>
    <row r="245" s="22" customFormat="1" hidden="1" x14ac:dyDescent="0.25"/>
    <row r="246" s="22" customFormat="1" hidden="1" x14ac:dyDescent="0.25"/>
    <row r="247" s="22" customFormat="1" hidden="1" x14ac:dyDescent="0.25"/>
    <row r="248" s="22" customFormat="1" hidden="1" x14ac:dyDescent="0.25"/>
    <row r="249" s="22" customFormat="1" hidden="1" x14ac:dyDescent="0.25"/>
    <row r="250" s="22" customFormat="1" hidden="1" x14ac:dyDescent="0.25"/>
    <row r="251" s="22" customFormat="1" hidden="1" x14ac:dyDescent="0.25"/>
    <row r="252" s="22" customFormat="1" hidden="1" x14ac:dyDescent="0.25"/>
    <row r="253" s="22" customFormat="1" hidden="1" x14ac:dyDescent="0.25"/>
    <row r="254" s="22" customFormat="1" hidden="1" x14ac:dyDescent="0.25"/>
    <row r="255" s="22" customFormat="1" hidden="1" x14ac:dyDescent="0.25"/>
    <row r="256" s="22" customFormat="1" hidden="1" x14ac:dyDescent="0.25"/>
    <row r="257" s="22" customFormat="1" hidden="1" x14ac:dyDescent="0.25"/>
    <row r="258" s="22" customFormat="1" hidden="1" x14ac:dyDescent="0.25"/>
    <row r="259" s="22" customFormat="1" hidden="1" x14ac:dyDescent="0.25"/>
    <row r="260" s="22" customFormat="1" hidden="1" x14ac:dyDescent="0.25"/>
    <row r="261" s="22" customFormat="1" hidden="1" x14ac:dyDescent="0.25"/>
    <row r="262" s="22" customFormat="1" hidden="1" x14ac:dyDescent="0.25"/>
    <row r="263" s="22" customFormat="1" hidden="1" x14ac:dyDescent="0.25"/>
    <row r="264" s="22" customFormat="1" hidden="1" x14ac:dyDescent="0.25"/>
    <row r="265" s="22" customFormat="1" hidden="1" x14ac:dyDescent="0.25"/>
    <row r="266" s="22" customFormat="1" hidden="1" x14ac:dyDescent="0.25"/>
    <row r="267" s="22" customFormat="1" hidden="1" x14ac:dyDescent="0.25"/>
    <row r="268" s="22" customFormat="1" hidden="1" x14ac:dyDescent="0.25"/>
    <row r="269" s="22" customFormat="1" hidden="1" x14ac:dyDescent="0.25"/>
    <row r="270" s="22" customFormat="1" hidden="1" x14ac:dyDescent="0.25"/>
    <row r="271" s="22" customFormat="1" hidden="1" x14ac:dyDescent="0.25"/>
    <row r="272" s="22" customFormat="1" hidden="1" x14ac:dyDescent="0.25"/>
    <row r="273" s="22" customFormat="1" hidden="1" x14ac:dyDescent="0.25"/>
    <row r="274" s="22" customFormat="1" hidden="1" x14ac:dyDescent="0.25"/>
    <row r="275" s="22" customFormat="1" hidden="1" x14ac:dyDescent="0.25"/>
    <row r="276" s="22" customFormat="1" hidden="1" x14ac:dyDescent="0.25"/>
    <row r="277" s="22" customFormat="1" hidden="1" x14ac:dyDescent="0.25"/>
    <row r="278" s="22" customFormat="1" hidden="1" x14ac:dyDescent="0.25"/>
    <row r="279" s="22" customFormat="1" hidden="1" x14ac:dyDescent="0.25"/>
    <row r="280" s="22" customFormat="1" hidden="1" x14ac:dyDescent="0.25"/>
    <row r="281" s="22" customFormat="1" hidden="1" x14ac:dyDescent="0.25"/>
    <row r="282" s="22" customFormat="1" hidden="1" x14ac:dyDescent="0.25"/>
    <row r="283" s="22" customFormat="1" hidden="1" x14ac:dyDescent="0.25"/>
    <row r="284" s="22" customFormat="1" hidden="1" x14ac:dyDescent="0.25"/>
    <row r="285" s="22" customFormat="1" hidden="1" x14ac:dyDescent="0.25"/>
    <row r="286" s="22" customFormat="1" hidden="1" x14ac:dyDescent="0.25"/>
    <row r="287" s="22" customFormat="1" hidden="1" x14ac:dyDescent="0.25"/>
    <row r="288" s="22" customFormat="1" hidden="1" x14ac:dyDescent="0.25"/>
    <row r="289" s="22" customFormat="1" hidden="1" x14ac:dyDescent="0.25"/>
    <row r="290" s="22" customFormat="1" hidden="1" x14ac:dyDescent="0.25"/>
    <row r="291" s="22" customFormat="1" hidden="1" x14ac:dyDescent="0.25"/>
    <row r="292" s="22" customFormat="1" hidden="1" x14ac:dyDescent="0.25"/>
    <row r="293" s="22" customFormat="1" hidden="1" x14ac:dyDescent="0.25"/>
    <row r="294" s="22" customFormat="1" hidden="1" x14ac:dyDescent="0.25"/>
    <row r="295" s="22" customFormat="1" hidden="1" x14ac:dyDescent="0.25"/>
    <row r="296" s="22" customFormat="1" hidden="1" x14ac:dyDescent="0.25"/>
    <row r="297" s="22" customFormat="1" hidden="1" x14ac:dyDescent="0.25"/>
    <row r="298" s="22" customFormat="1" hidden="1" x14ac:dyDescent="0.25"/>
    <row r="299" s="22" customFormat="1" hidden="1" x14ac:dyDescent="0.25"/>
    <row r="300" s="22" customFormat="1" hidden="1" x14ac:dyDescent="0.25"/>
    <row r="301" s="22" customFormat="1" hidden="1" x14ac:dyDescent="0.25"/>
    <row r="302" s="22" customFormat="1" hidden="1" x14ac:dyDescent="0.25"/>
    <row r="303" s="22" customFormat="1" hidden="1" x14ac:dyDescent="0.25"/>
    <row r="304" s="22" customFormat="1" hidden="1" x14ac:dyDescent="0.25"/>
    <row r="305" s="22" customFormat="1" hidden="1" x14ac:dyDescent="0.25"/>
    <row r="306" s="22" customFormat="1" hidden="1" x14ac:dyDescent="0.25"/>
    <row r="307" s="22" customFormat="1" hidden="1" x14ac:dyDescent="0.25"/>
    <row r="308" s="22" customFormat="1" hidden="1" x14ac:dyDescent="0.25"/>
    <row r="309" s="22" customFormat="1" hidden="1" x14ac:dyDescent="0.25"/>
    <row r="310" s="22" customFormat="1" hidden="1" x14ac:dyDescent="0.25"/>
    <row r="311" s="22" customFormat="1" hidden="1" x14ac:dyDescent="0.25"/>
    <row r="312" s="22" customFormat="1" hidden="1" x14ac:dyDescent="0.25"/>
    <row r="313" s="22" customFormat="1" hidden="1" x14ac:dyDescent="0.25"/>
    <row r="314" s="22" customFormat="1" hidden="1" x14ac:dyDescent="0.25"/>
    <row r="315" s="22" customFormat="1" hidden="1" x14ac:dyDescent="0.25"/>
    <row r="316" s="22" customFormat="1" hidden="1" x14ac:dyDescent="0.25"/>
    <row r="317" s="22" customFormat="1" hidden="1" x14ac:dyDescent="0.25"/>
    <row r="318" s="22" customFormat="1" hidden="1" x14ac:dyDescent="0.25"/>
    <row r="319" s="22" customFormat="1" hidden="1" x14ac:dyDescent="0.25"/>
    <row r="320" s="22" customFormat="1" hidden="1" x14ac:dyDescent="0.25"/>
    <row r="321" s="22" customFormat="1" hidden="1" x14ac:dyDescent="0.25"/>
    <row r="322" s="22" customFormat="1" hidden="1" x14ac:dyDescent="0.25"/>
    <row r="323" s="22" customFormat="1" hidden="1" x14ac:dyDescent="0.25"/>
    <row r="324" s="22" customFormat="1" hidden="1" x14ac:dyDescent="0.25"/>
    <row r="325" s="22" customFormat="1" hidden="1" x14ac:dyDescent="0.25"/>
    <row r="326" s="22" customFormat="1" hidden="1" x14ac:dyDescent="0.25"/>
    <row r="327" s="22" customFormat="1" hidden="1" x14ac:dyDescent="0.25"/>
    <row r="328" s="22" customFormat="1" hidden="1" x14ac:dyDescent="0.25"/>
    <row r="329" s="22" customFormat="1" hidden="1" x14ac:dyDescent="0.25"/>
    <row r="330" s="22" customFormat="1" hidden="1" x14ac:dyDescent="0.25"/>
    <row r="331" s="22" customFormat="1" hidden="1" x14ac:dyDescent="0.25"/>
    <row r="332" s="22" customFormat="1" hidden="1" x14ac:dyDescent="0.25"/>
    <row r="333" s="22" customFormat="1" hidden="1" x14ac:dyDescent="0.25"/>
    <row r="334" s="22" customFormat="1" hidden="1" x14ac:dyDescent="0.25"/>
    <row r="335" s="22" customFormat="1" hidden="1" x14ac:dyDescent="0.25"/>
    <row r="336" s="22" customFormat="1" hidden="1" x14ac:dyDescent="0.25"/>
    <row r="337" s="22" customFormat="1" hidden="1" x14ac:dyDescent="0.25"/>
    <row r="338" s="22" customFormat="1" hidden="1" x14ac:dyDescent="0.25"/>
    <row r="339" s="22" customFormat="1" hidden="1" x14ac:dyDescent="0.25"/>
    <row r="340" s="22" customFormat="1" hidden="1" x14ac:dyDescent="0.25"/>
    <row r="341" s="22" customFormat="1" hidden="1" x14ac:dyDescent="0.25"/>
    <row r="342" s="22" customFormat="1" hidden="1" x14ac:dyDescent="0.25"/>
    <row r="343" x14ac:dyDescent="0.25"/>
    <row r="344" x14ac:dyDescent="0.25"/>
    <row r="345" x14ac:dyDescent="0.25"/>
    <row r="346" x14ac:dyDescent="0.25"/>
  </sheetData>
  <sheetProtection password="DDDE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53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126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0.27860000000000001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25479.9408</v>
      </c>
      <c r="C10" s="8">
        <f>IF(C8*(1+$K$6)&lt;'Locality and Max Pay'!$D$7,C8*(1+$K$6),'Locality and Max Pay'!$D$7)</f>
        <v>29120.114999999998</v>
      </c>
      <c r="D10" s="8">
        <f>IF(D8*(1+$K$6)&lt;'Locality and Max Pay'!$D$7,D8*(1+$K$6),'Locality and Max Pay'!$D$7)</f>
        <v>32906.049599999998</v>
      </c>
      <c r="E10" s="8">
        <f>IF(E8*(1+$K$6)&lt;'Locality and Max Pay'!$D$7,E8*(1+$K$6),'Locality and Max Pay'!$D$7)</f>
        <v>38728.794000000002</v>
      </c>
      <c r="F10" s="8">
        <f>IF(F8*(1+$K$6)&lt;'Locality and Max Pay'!$D$7,F8*(1+$K$6),'Locality and Max Pay'!$D$7)</f>
        <v>47274.956399999995</v>
      </c>
      <c r="G10" s="8">
        <f>IF(G8*(1+$K$6)&lt;'Locality and Max Pay'!$D$7,G8*(1+$K$6),'Locality and Max Pay'!$D$7)</f>
        <v>52723.070999999996</v>
      </c>
      <c r="H10" s="8">
        <f>IF(H8*(1+$K$6)&lt;'Locality and Max Pay'!$D$7,H8*(1+$K$6),'Locality and Max Pay'!$D$7)</f>
        <v>61133.701799999995</v>
      </c>
      <c r="I10" s="8">
        <f>IF(I8*(1+$K$6)&lt;'Locality and Max Pay'!$D$7,I8*(1+$K$6),'Locality and Max Pay'!$D$7)</f>
        <v>73445.341199999995</v>
      </c>
      <c r="J10" s="8">
        <f>IF(J8*(1+$K$6)&lt;'Locality and Max Pay'!$D$7,J8*(1+$K$6),'Locality and Max Pay'!$D$7)</f>
        <v>88341.031199999998</v>
      </c>
      <c r="K10" s="8">
        <f>IF(K8*(1+$K$6)&lt;'Locality and Max Pay'!$D$7,K8*(1+$K$6),'Locality and Max Pay'!$D$7)</f>
        <v>109056.9084</v>
      </c>
      <c r="L10" s="8">
        <f>IF(L8*(1+$K$6)&lt;'Locality and Max Pay'!$D$7,L8*(1+$K$6),'Locality and Max Pay'!$D$7)</f>
        <v>128235.9084</v>
      </c>
      <c r="M10" s="8">
        <f>IF(M8*(1+$K$6)&lt;'Locality and Max Pay'!$D$7,M8*(1+$K$6),'Locality and Max Pay'!$D$7)</f>
        <v>153172.4442</v>
      </c>
      <c r="N10" s="8">
        <f>IF(N8*(1+$K$6)&lt;'Locality and Max Pay'!$D$7,N8*(1+$K$6),'Locality and Max Pay'!$D$7)</f>
        <v>180397.674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36983.504999999997</v>
      </c>
      <c r="C11" s="8">
        <f>IF(C9*(1+$K$6)&lt;'Locality and Max Pay'!$D$7,C9*(1+$K$6),'Locality and Max Pay'!$D$7)</f>
        <v>42225.764999999999</v>
      </c>
      <c r="D11" s="8">
        <f>IF(D9*(1+$K$6)&lt;'Locality and Max Pay'!$D$7,D9*(1+$K$6),'Locality and Max Pay'!$D$7)</f>
        <v>49357.7958</v>
      </c>
      <c r="E11" s="8">
        <f>IF(E9*(1+$K$6)&lt;'Locality and Max Pay'!$D$7,E9*(1+$K$6),'Locality and Max Pay'!$D$7)</f>
        <v>58093.190999999999</v>
      </c>
      <c r="F11" s="8">
        <f>IF(F9*(1+$K$6)&lt;'Locality and Max Pay'!$D$7,F9*(1+$K$6),'Locality and Max Pay'!$D$7)</f>
        <v>70912.434599999993</v>
      </c>
      <c r="G11" s="8">
        <f>IF(G9*(1+$K$6)&lt;'Locality and Max Pay'!$D$7,G9*(1+$K$6),'Locality and Max Pay'!$D$7)</f>
        <v>79087.803</v>
      </c>
      <c r="H11" s="8">
        <f>IF(H9*(1+$K$6)&lt;'Locality and Max Pay'!$D$7,H9*(1+$K$6),'Locality and Max Pay'!$D$7)</f>
        <v>94764.717600000004</v>
      </c>
      <c r="I11" s="8">
        <f>IF(I9*(1+$K$6)&lt;'Locality and Max Pay'!$D$7,I9*(1+$K$6),'Locality and Max Pay'!$D$7)</f>
        <v>113845.26539999999</v>
      </c>
      <c r="J11" s="8">
        <f>IF(J9*(1+$K$6)&lt;'Locality and Max Pay'!$D$7,J9*(1+$K$6),'Locality and Max Pay'!$D$7)</f>
        <v>136916.32379999998</v>
      </c>
      <c r="K11" s="8">
        <f>IF(K9*(1+$K$6)&lt;'Locality and Max Pay'!$D$7,K9*(1+$K$6),'Locality and Max Pay'!$D$7)</f>
        <v>169069.27799999999</v>
      </c>
      <c r="L11" s="8">
        <f>IF(L9*(1+$K$6)&lt;'Locality and Max Pay'!$D$7,L9*(1+$K$6),'Locality and Max Pay'!$D$7)</f>
        <v>198698.2758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53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100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ColWidth="9.21875" defaultRowHeight="13.2" zeroHeight="1" x14ac:dyDescent="0.25"/>
  <cols>
    <col min="1" max="1" width="19.21875" style="22" customWidth="1"/>
    <col min="2" max="7" width="11.5546875" style="22" customWidth="1"/>
    <col min="8" max="8" width="13.21875" style="22" customWidth="1"/>
    <col min="9" max="9" width="12.77734375" style="22" customWidth="1"/>
    <col min="10" max="10" width="14.21875" style="22" customWidth="1"/>
    <col min="11" max="11" width="13.44140625" style="22" customWidth="1"/>
    <col min="12" max="14" width="11.5546875" style="22" customWidth="1"/>
    <col min="15" max="16384" width="9.21875" style="22"/>
  </cols>
  <sheetData>
    <row r="1" spans="1:14" ht="3" customHeight="1" x14ac:dyDescent="0.25"/>
    <row r="2" spans="1:14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ht="12.75" customHeight="1" x14ac:dyDescent="0.25"/>
    <row r="4" spans="1:14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x14ac:dyDescent="0.25"/>
    <row r="6" spans="1:14" ht="15.75" customHeight="1" x14ac:dyDescent="0.35">
      <c r="A6" s="16" t="s">
        <v>82</v>
      </c>
      <c r="B6" s="150" t="s">
        <v>161</v>
      </c>
      <c r="C6" s="151"/>
      <c r="D6" s="151"/>
      <c r="E6" s="151"/>
      <c r="F6" s="151"/>
      <c r="G6" s="151"/>
      <c r="H6" s="152"/>
      <c r="I6" s="21"/>
      <c r="J6" s="53" t="s">
        <v>83</v>
      </c>
      <c r="K6" s="54">
        <f>VLOOKUP(B6,'Locality and Max Pay'!$A$7:$B$61,2,FALSE)</f>
        <v>0.17899999999999999</v>
      </c>
      <c r="L6" s="40"/>
      <c r="M6" s="40"/>
      <c r="N6" s="59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23495.112000000001</v>
      </c>
      <c r="C10" s="8">
        <f>IF(C8*(1+$K$6)&lt;'Locality and Max Pay'!$D$7,C8*(1+$K$6),'Locality and Max Pay'!$D$7)</f>
        <v>26851.725000000002</v>
      </c>
      <c r="D10" s="8">
        <f>IF(D8*(1+$K$6)&lt;'Locality and Max Pay'!$D$7,D8*(1+$K$6),'Locality and Max Pay'!$D$7)</f>
        <v>30342.744000000002</v>
      </c>
      <c r="E10" s="8">
        <f>IF(E8*(1+$K$6)&lt;'Locality and Max Pay'!$D$7,E8*(1+$K$6),'Locality and Max Pay'!$D$7)</f>
        <v>35711.910000000003</v>
      </c>
      <c r="F10" s="8">
        <f>IF(F8*(1+$K$6)&lt;'Locality and Max Pay'!$D$7,F8*(1+$K$6),'Locality and Max Pay'!$D$7)</f>
        <v>43592.346000000005</v>
      </c>
      <c r="G10" s="8">
        <f>IF(G8*(1+$K$6)&lt;'Locality and Max Pay'!$D$7,G8*(1+$K$6),'Locality and Max Pay'!$D$7)</f>
        <v>48616.065000000002</v>
      </c>
      <c r="H10" s="8">
        <f>IF(H8*(1+$K$6)&lt;'Locality and Max Pay'!$D$7,H8*(1+$K$6),'Locality and Max Pay'!$D$7)</f>
        <v>56371.527000000002</v>
      </c>
      <c r="I10" s="8">
        <f>IF(I8*(1+$K$6)&lt;'Locality and Max Pay'!$D$7,I8*(1+$K$6),'Locality and Max Pay'!$D$7)</f>
        <v>67724.118000000002</v>
      </c>
      <c r="J10" s="8">
        <f>IF(J8*(1+$K$6)&lt;'Locality and Max Pay'!$D$7,J8*(1+$K$6),'Locality and Max Pay'!$D$7)</f>
        <v>81459.468000000008</v>
      </c>
      <c r="K10" s="8">
        <f>IF(K8*(1+$K$6)&lt;'Locality and Max Pay'!$D$7,K8*(1+$K$6),'Locality and Max Pay'!$D$7)</f>
        <v>100561.626</v>
      </c>
      <c r="L10" s="8">
        <f>IF(L8*(1+$K$6)&lt;'Locality and Max Pay'!$D$7,L8*(1+$K$6),'Locality and Max Pay'!$D$7)</f>
        <v>118246.626</v>
      </c>
      <c r="M10" s="8">
        <f>IF(M8*(1+$K$6)&lt;'Locality and Max Pay'!$D$7,M8*(1+$K$6),'Locality and Max Pay'!$D$7)</f>
        <v>141240.663</v>
      </c>
      <c r="N10" s="8">
        <f>IF(N8*(1+$K$6)&lt;'Locality and Max Pay'!$D$7,N8*(1+$K$6),'Locality and Max Pay'!$D$7)</f>
        <v>166345.11000000002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34102.575000000004</v>
      </c>
      <c r="C11" s="8">
        <f>IF(C9*(1+$K$6)&lt;'Locality and Max Pay'!$D$7,C9*(1+$K$6),'Locality and Max Pay'!$D$7)</f>
        <v>38936.474999999999</v>
      </c>
      <c r="D11" s="8">
        <f>IF(D9*(1+$K$6)&lt;'Locality and Max Pay'!$D$7,D9*(1+$K$6),'Locality and Max Pay'!$D$7)</f>
        <v>45512.937000000005</v>
      </c>
      <c r="E11" s="8">
        <f>IF(E9*(1+$K$6)&lt;'Locality and Max Pay'!$D$7,E9*(1+$K$6),'Locality and Max Pay'!$D$7)</f>
        <v>53567.865000000005</v>
      </c>
      <c r="F11" s="8">
        <f>IF(F9*(1+$K$6)&lt;'Locality and Max Pay'!$D$7,F9*(1+$K$6),'Locality and Max Pay'!$D$7)</f>
        <v>65388.519</v>
      </c>
      <c r="G11" s="8">
        <f>IF(G9*(1+$K$6)&lt;'Locality and Max Pay'!$D$7,G9*(1+$K$6),'Locality and Max Pay'!$D$7)</f>
        <v>72927.044999999998</v>
      </c>
      <c r="H11" s="8">
        <f>IF(H9*(1+$K$6)&lt;'Locality and Max Pay'!$D$7,H9*(1+$K$6),'Locality and Max Pay'!$D$7)</f>
        <v>87382.76400000001</v>
      </c>
      <c r="I11" s="8">
        <f>IF(I9*(1+$K$6)&lt;'Locality and Max Pay'!$D$7,I9*(1+$K$6),'Locality and Max Pay'!$D$7)</f>
        <v>104976.981</v>
      </c>
      <c r="J11" s="8">
        <f>IF(J9*(1+$K$6)&lt;'Locality and Max Pay'!$D$7,J9*(1+$K$6),'Locality and Max Pay'!$D$7)</f>
        <v>126250.857</v>
      </c>
      <c r="K11" s="8">
        <f>IF(K9*(1+$K$6)&lt;'Locality and Max Pay'!$D$7,K9*(1+$K$6),'Locality and Max Pay'!$D$7)</f>
        <v>155899.17000000001</v>
      </c>
      <c r="L11" s="8">
        <f>IF(L9*(1+$K$6)&lt;'Locality and Max Pay'!$D$7,L9*(1+$K$6),'Locality and Max Pay'!$D$7)</f>
        <v>183220.13700000002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customFormat="1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customFormat="1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customFormat="1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customFormat="1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customFormat="1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customFormat="1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customFormat="1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customFormat="1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customFormat="1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customFormat="1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customFormat="1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customFormat="1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customFormat="1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customFormat="1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customFormat="1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customFormat="1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customFormat="1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customFormat="1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customFormat="1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  <row r="99" x14ac:dyDescent="0.25"/>
    <row r="100" x14ac:dyDescent="0.25"/>
  </sheetData>
  <sheetProtection password="DDDE" sheet="1" objects="1" scenarios="1"/>
  <mergeCells count="20">
    <mergeCell ref="A50:A51"/>
    <mergeCell ref="A2:N2"/>
    <mergeCell ref="A4:N4"/>
    <mergeCell ref="B6:H6"/>
    <mergeCell ref="A13:A14"/>
    <mergeCell ref="A16:A18"/>
    <mergeCell ref="A20:A23"/>
    <mergeCell ref="A25:A28"/>
    <mergeCell ref="A30:A33"/>
    <mergeCell ref="A35:A38"/>
    <mergeCell ref="A40:A43"/>
    <mergeCell ref="A45:A48"/>
    <mergeCell ref="A83:A86"/>
    <mergeCell ref="A87:N87"/>
    <mergeCell ref="A53:A56"/>
    <mergeCell ref="A58:A61"/>
    <mergeCell ref="A63:A66"/>
    <mergeCell ref="A68:A71"/>
    <mergeCell ref="A73:A76"/>
    <mergeCell ref="A78:A81"/>
  </mergeCells>
  <pageMargins left="0.5" right="0.5" top="1" bottom="0.5" header="0.5" footer="0.5"/>
  <pageSetup scale="53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108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0.30199999999999999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25946.256000000001</v>
      </c>
      <c r="C10" s="8">
        <f>IF(C8*(1+$K$6)&lt;'Locality and Max Pay'!$D$7,C8*(1+$K$6),'Locality and Max Pay'!$D$7)</f>
        <v>29653.05</v>
      </c>
      <c r="D10" s="8">
        <f>IF(D8*(1+$K$6)&lt;'Locality and Max Pay'!$D$7,D8*(1+$K$6),'Locality and Max Pay'!$D$7)</f>
        <v>33508.272000000004</v>
      </c>
      <c r="E10" s="8">
        <f>IF(E8*(1+$K$6)&lt;'Locality and Max Pay'!$D$7,E8*(1+$K$6),'Locality and Max Pay'!$D$7)</f>
        <v>39437.58</v>
      </c>
      <c r="F10" s="8">
        <f>IF(F8*(1+$K$6)&lt;'Locality and Max Pay'!$D$7,F8*(1+$K$6),'Locality and Max Pay'!$D$7)</f>
        <v>48140.148000000001</v>
      </c>
      <c r="G10" s="8">
        <f>IF(G8*(1+$K$6)&lt;'Locality and Max Pay'!$D$7,G8*(1+$K$6),'Locality and Max Pay'!$D$7)</f>
        <v>53687.97</v>
      </c>
      <c r="H10" s="8">
        <f>IF(H8*(1+$K$6)&lt;'Locality and Max Pay'!$D$7,H8*(1+$K$6),'Locality and Max Pay'!$D$7)</f>
        <v>62252.526000000005</v>
      </c>
      <c r="I10" s="8">
        <f>IF(I8*(1+$K$6)&lt;'Locality and Max Pay'!$D$7,I8*(1+$K$6),'Locality and Max Pay'!$D$7)</f>
        <v>74789.483999999997</v>
      </c>
      <c r="J10" s="8">
        <f>IF(J8*(1+$K$6)&lt;'Locality and Max Pay'!$D$7,J8*(1+$K$6),'Locality and Max Pay'!$D$7)</f>
        <v>89957.784</v>
      </c>
      <c r="K10" s="8">
        <f>IF(K8*(1+$K$6)&lt;'Locality and Max Pay'!$D$7,K8*(1+$K$6),'Locality and Max Pay'!$D$7)</f>
        <v>111052.788</v>
      </c>
      <c r="L10" s="8">
        <f>IF(L8*(1+$K$6)&lt;'Locality and Max Pay'!$D$7,L8*(1+$K$6),'Locality and Max Pay'!$D$7)</f>
        <v>130582.788</v>
      </c>
      <c r="M10" s="8">
        <f>IF(M8*(1+$K$6)&lt;'Locality and Max Pay'!$D$7,M8*(1+$K$6),'Locality and Max Pay'!$D$7)</f>
        <v>155975.69400000002</v>
      </c>
      <c r="N10" s="8">
        <f>IF(N8*(1+$K$6)&lt;'Locality and Max Pay'!$D$7,N8*(1+$K$6),'Locality and Max Pay'!$D$7)</f>
        <v>183699.18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37660.35</v>
      </c>
      <c r="C11" s="8">
        <f>IF(C9*(1+$K$6)&lt;'Locality and Max Pay'!$D$7,C9*(1+$K$6),'Locality and Max Pay'!$D$7)</f>
        <v>42998.55</v>
      </c>
      <c r="D11" s="8">
        <f>IF(D9*(1+$K$6)&lt;'Locality and Max Pay'!$D$7,D9*(1+$K$6),'Locality and Max Pay'!$D$7)</f>
        <v>50261.106</v>
      </c>
      <c r="E11" s="8">
        <f>IF(E9*(1+$K$6)&lt;'Locality and Max Pay'!$D$7,E9*(1+$K$6),'Locality and Max Pay'!$D$7)</f>
        <v>59156.37</v>
      </c>
      <c r="F11" s="8">
        <f>IF(F9*(1+$K$6)&lt;'Locality and Max Pay'!$D$7,F9*(1+$K$6),'Locality and Max Pay'!$D$7)</f>
        <v>72210.222000000009</v>
      </c>
      <c r="G11" s="8">
        <f>IF(G9*(1+$K$6)&lt;'Locality and Max Pay'!$D$7,G9*(1+$K$6),'Locality and Max Pay'!$D$7)</f>
        <v>80535.210000000006</v>
      </c>
      <c r="H11" s="8">
        <f>IF(H9*(1+$K$6)&lt;'Locality and Max Pay'!$D$7,H9*(1+$K$6),'Locality and Max Pay'!$D$7)</f>
        <v>96499.032000000007</v>
      </c>
      <c r="I11" s="8">
        <f>IF(I9*(1+$K$6)&lt;'Locality and Max Pay'!$D$7,I9*(1+$K$6),'Locality and Max Pay'!$D$7)</f>
        <v>115928.77800000001</v>
      </c>
      <c r="J11" s="8">
        <f>IF(J9*(1+$K$6)&lt;'Locality and Max Pay'!$D$7,J9*(1+$K$6),'Locality and Max Pay'!$D$7)</f>
        <v>139422.06599999999</v>
      </c>
      <c r="K11" s="8">
        <f>IF(K9*(1+$K$6)&lt;'Locality and Max Pay'!$D$7,K9*(1+$K$6),'Locality and Max Pay'!$D$7)</f>
        <v>172163.46</v>
      </c>
      <c r="L11" s="8">
        <f>IF(L9*(1+$K$6)&lt;'Locality and Max Pay'!$D$7,L9*(1+$K$6),'Locality and Max Pay'!$D$7)</f>
        <v>202334.70600000001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53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116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0.20399999999999999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23993.311999999998</v>
      </c>
      <c r="C10" s="8">
        <f>IF(C8*(1+$K$6)&lt;'Locality and Max Pay'!$D$7,C8*(1+$K$6),'Locality and Max Pay'!$D$7)</f>
        <v>27421.1</v>
      </c>
      <c r="D10" s="8">
        <f>IF(D8*(1+$K$6)&lt;'Locality and Max Pay'!$D$7,D8*(1+$K$6),'Locality and Max Pay'!$D$7)</f>
        <v>30986.144</v>
      </c>
      <c r="E10" s="8">
        <f>IF(E8*(1+$K$6)&lt;'Locality and Max Pay'!$D$7,E8*(1+$K$6),'Locality and Max Pay'!$D$7)</f>
        <v>36469.159999999996</v>
      </c>
      <c r="F10" s="8">
        <f>IF(F8*(1+$K$6)&lt;'Locality and Max Pay'!$D$7,F8*(1+$K$6),'Locality and Max Pay'!$D$7)</f>
        <v>44516.695999999996</v>
      </c>
      <c r="G10" s="8">
        <f>IF(G8*(1+$K$6)&lt;'Locality and Max Pay'!$D$7,G8*(1+$K$6),'Locality and Max Pay'!$D$7)</f>
        <v>49646.939999999995</v>
      </c>
      <c r="H10" s="8">
        <f>IF(H8*(1+$K$6)&lt;'Locality and Max Pay'!$D$7,H8*(1+$K$6),'Locality and Max Pay'!$D$7)</f>
        <v>57566.851999999999</v>
      </c>
      <c r="I10" s="8">
        <f>IF(I8*(1+$K$6)&lt;'Locality and Max Pay'!$D$7,I8*(1+$K$6),'Locality and Max Pay'!$D$7)</f>
        <v>69160.167999999991</v>
      </c>
      <c r="J10" s="8">
        <f>IF(J8*(1+$K$6)&lt;'Locality and Max Pay'!$D$7,J8*(1+$K$6),'Locality and Max Pay'!$D$7)</f>
        <v>83186.767999999996</v>
      </c>
      <c r="K10" s="8">
        <f>IF(K8*(1+$K$6)&lt;'Locality and Max Pay'!$D$7,K8*(1+$K$6),'Locality and Max Pay'!$D$7)</f>
        <v>102693.976</v>
      </c>
      <c r="L10" s="8">
        <f>IF(L8*(1+$K$6)&lt;'Locality and Max Pay'!$D$7,L8*(1+$K$6),'Locality and Max Pay'!$D$7)</f>
        <v>120753.976</v>
      </c>
      <c r="M10" s="8">
        <f>IF(M8*(1+$K$6)&lt;'Locality and Max Pay'!$D$7,M8*(1+$K$6),'Locality and Max Pay'!$D$7)</f>
        <v>144235.58799999999</v>
      </c>
      <c r="N10" s="8">
        <f>IF(N8*(1+$K$6)&lt;'Locality and Max Pay'!$D$7,N8*(1+$K$6),'Locality and Max Pay'!$D$7)</f>
        <v>169872.36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34825.699999999997</v>
      </c>
      <c r="C11" s="8">
        <f>IF(C9*(1+$K$6)&lt;'Locality and Max Pay'!$D$7,C9*(1+$K$6),'Locality and Max Pay'!$D$7)</f>
        <v>39762.1</v>
      </c>
      <c r="D11" s="8">
        <f>IF(D9*(1+$K$6)&lt;'Locality and Max Pay'!$D$7,D9*(1+$K$6),'Locality and Max Pay'!$D$7)</f>
        <v>46478.011999999995</v>
      </c>
      <c r="E11" s="8">
        <f>IF(E9*(1+$K$6)&lt;'Locality and Max Pay'!$D$7,E9*(1+$K$6),'Locality and Max Pay'!$D$7)</f>
        <v>54703.74</v>
      </c>
      <c r="F11" s="8">
        <f>IF(F9*(1+$K$6)&lt;'Locality and Max Pay'!$D$7,F9*(1+$K$6),'Locality and Max Pay'!$D$7)</f>
        <v>66775.043999999994</v>
      </c>
      <c r="G11" s="8">
        <f>IF(G9*(1+$K$6)&lt;'Locality and Max Pay'!$D$7,G9*(1+$K$6),'Locality and Max Pay'!$D$7)</f>
        <v>74473.42</v>
      </c>
      <c r="H11" s="8">
        <f>IF(H9*(1+$K$6)&lt;'Locality and Max Pay'!$D$7,H9*(1+$K$6),'Locality and Max Pay'!$D$7)</f>
        <v>89235.66399999999</v>
      </c>
      <c r="I11" s="8">
        <f>IF(I9*(1+$K$6)&lt;'Locality and Max Pay'!$D$7,I9*(1+$K$6),'Locality and Max Pay'!$D$7)</f>
        <v>107202.95599999999</v>
      </c>
      <c r="J11" s="8">
        <f>IF(J9*(1+$K$6)&lt;'Locality and Max Pay'!$D$7,J9*(1+$K$6),'Locality and Max Pay'!$D$7)</f>
        <v>128927.932</v>
      </c>
      <c r="K11" s="8">
        <f>IF(K9*(1+$K$6)&lt;'Locality and Max Pay'!$D$7,K9*(1+$K$6),'Locality and Max Pay'!$D$7)</f>
        <v>159204.91999999998</v>
      </c>
      <c r="L11" s="8">
        <f>IF(L9*(1+$K$6)&lt;'Locality and Max Pay'!$D$7,L9*(1+$K$6),'Locality and Max Pay'!$D$7)</f>
        <v>187105.212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2:N2"/>
    <mergeCell ref="A45:A48"/>
    <mergeCell ref="B6:H6"/>
    <mergeCell ref="A25:A28"/>
    <mergeCell ref="A30:A33"/>
    <mergeCell ref="A35:A38"/>
    <mergeCell ref="A40:A43"/>
    <mergeCell ref="A13:A14"/>
    <mergeCell ref="A16:A18"/>
    <mergeCell ref="A20:A23"/>
    <mergeCell ref="A4:N4"/>
    <mergeCell ref="A50:A51"/>
    <mergeCell ref="A53:A56"/>
    <mergeCell ref="A58:A61"/>
    <mergeCell ref="A63:A66"/>
    <mergeCell ref="A87:N87"/>
    <mergeCell ref="A68:A71"/>
    <mergeCell ref="A73:A76"/>
    <mergeCell ref="A78:A81"/>
    <mergeCell ref="A83:A86"/>
  </mergeCells>
  <phoneticPr fontId="0" type="noConversion"/>
  <pageMargins left="0.5" right="0.5" top="1" bottom="0.5" header="0.5" footer="0.5"/>
  <pageSetup scale="53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127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0.33960000000000001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26695.548799999997</v>
      </c>
      <c r="C10" s="8">
        <f>IF(C8*(1+$K$6)&lt;'Locality and Max Pay'!$D$7,C8*(1+$K$6),'Locality and Max Pay'!$D$7)</f>
        <v>30509.39</v>
      </c>
      <c r="D10" s="8">
        <f>IF(D8*(1+$K$6)&lt;'Locality and Max Pay'!$D$7,D8*(1+$K$6),'Locality and Max Pay'!$D$7)</f>
        <v>34475.945599999999</v>
      </c>
      <c r="E10" s="8">
        <f>IF(E8*(1+$K$6)&lt;'Locality and Max Pay'!$D$7,E8*(1+$K$6),'Locality and Max Pay'!$D$7)</f>
        <v>40576.483999999997</v>
      </c>
      <c r="F10" s="8">
        <f>IF(F8*(1+$K$6)&lt;'Locality and Max Pay'!$D$7,F8*(1+$K$6),'Locality and Max Pay'!$D$7)</f>
        <v>49530.3704</v>
      </c>
      <c r="G10" s="8">
        <f>IF(G8*(1+$K$6)&lt;'Locality and Max Pay'!$D$7,G8*(1+$K$6),'Locality and Max Pay'!$D$7)</f>
        <v>55238.405999999995</v>
      </c>
      <c r="H10" s="8">
        <f>IF(H8*(1+$K$6)&lt;'Locality and Max Pay'!$D$7,H8*(1+$K$6),'Locality and Max Pay'!$D$7)</f>
        <v>64050.294799999996</v>
      </c>
      <c r="I10" s="8">
        <f>IF(I8*(1+$K$6)&lt;'Locality and Max Pay'!$D$7,I8*(1+$K$6),'Locality and Max Pay'!$D$7)</f>
        <v>76949.303199999995</v>
      </c>
      <c r="J10" s="8">
        <f>IF(J8*(1+$K$6)&lt;'Locality and Max Pay'!$D$7,J8*(1+$K$6),'Locality and Max Pay'!$D$7)</f>
        <v>92555.643199999991</v>
      </c>
      <c r="K10" s="8">
        <f>IF(K8*(1+$K$6)&lt;'Locality and Max Pay'!$D$7,K8*(1+$K$6),'Locality and Max Pay'!$D$7)</f>
        <v>114259.84239999999</v>
      </c>
      <c r="L10" s="8">
        <f>IF(L8*(1+$K$6)&lt;'Locality and Max Pay'!$D$7,L8*(1+$K$6),'Locality and Max Pay'!$D$7)</f>
        <v>134353.84239999999</v>
      </c>
      <c r="M10" s="8">
        <f>IF(M8*(1+$K$6)&lt;'Locality and Max Pay'!$D$7,M8*(1+$K$6),'Locality and Max Pay'!$D$7)</f>
        <v>160480.0612</v>
      </c>
      <c r="N10" s="8">
        <f>IF(N8*(1+$K$6)&lt;'Locality and Max Pay'!$D$7,N8*(1+$K$6),'Locality and Max Pay'!$D$7)</f>
        <v>189004.16399999999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38747.93</v>
      </c>
      <c r="C11" s="8">
        <f>IF(C9*(1+$K$6)&lt;'Locality and Max Pay'!$D$7,C9*(1+$K$6),'Locality and Max Pay'!$D$7)</f>
        <v>44240.289999999994</v>
      </c>
      <c r="D11" s="8">
        <f>IF(D9*(1+$K$6)&lt;'Locality and Max Pay'!$D$7,D9*(1+$K$6),'Locality and Max Pay'!$D$7)</f>
        <v>51712.578799999996</v>
      </c>
      <c r="E11" s="8">
        <f>IF(E9*(1+$K$6)&lt;'Locality and Max Pay'!$D$7,E9*(1+$K$6),'Locality and Max Pay'!$D$7)</f>
        <v>60864.725999999995</v>
      </c>
      <c r="F11" s="8">
        <f>IF(F9*(1+$K$6)&lt;'Locality and Max Pay'!$D$7,F9*(1+$K$6),'Locality and Max Pay'!$D$7)</f>
        <v>74295.555599999992</v>
      </c>
      <c r="G11" s="8">
        <f>IF(G9*(1+$K$6)&lt;'Locality and Max Pay'!$D$7,G9*(1+$K$6),'Locality and Max Pay'!$D$7)</f>
        <v>82860.957999999999</v>
      </c>
      <c r="H11" s="8">
        <f>IF(H9*(1+$K$6)&lt;'Locality and Max Pay'!$D$7,H9*(1+$K$6),'Locality and Max Pay'!$D$7)</f>
        <v>99285.79359999999</v>
      </c>
      <c r="I11" s="8">
        <f>IF(I9*(1+$K$6)&lt;'Locality and Max Pay'!$D$7,I9*(1+$K$6),'Locality and Max Pay'!$D$7)</f>
        <v>119276.64439999999</v>
      </c>
      <c r="J11" s="8">
        <f>IF(J9*(1+$K$6)&lt;'Locality and Max Pay'!$D$7,J9*(1+$K$6),'Locality and Max Pay'!$D$7)</f>
        <v>143448.38679999998</v>
      </c>
      <c r="K11" s="8">
        <f>IF(K9*(1+$K$6)&lt;'Locality and Max Pay'!$D$7,K9*(1+$K$6),'Locality and Max Pay'!$D$7)</f>
        <v>177135.30799999999</v>
      </c>
      <c r="L11" s="8">
        <f>IF(L9*(1+$K$6)&lt;'Locality and Max Pay'!$D$7,L9*(1+$K$6),'Locality and Max Pay'!$D$7)</f>
        <v>203700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53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128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0.20449999999999999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24003.275999999998</v>
      </c>
      <c r="C10" s="8">
        <f>IF(C8*(1+$K$6)&lt;'Locality and Max Pay'!$D$7,C8*(1+$K$6),'Locality and Max Pay'!$D$7)</f>
        <v>27432.487499999999</v>
      </c>
      <c r="D10" s="8">
        <f>IF(D8*(1+$K$6)&lt;'Locality and Max Pay'!$D$7,D8*(1+$K$6),'Locality and Max Pay'!$D$7)</f>
        <v>30999.011999999999</v>
      </c>
      <c r="E10" s="8">
        <f>IF(E8*(1+$K$6)&lt;'Locality and Max Pay'!$D$7,E8*(1+$K$6),'Locality and Max Pay'!$D$7)</f>
        <v>36484.305</v>
      </c>
      <c r="F10" s="8">
        <f>IF(F8*(1+$K$6)&lt;'Locality and Max Pay'!$D$7,F8*(1+$K$6),'Locality and Max Pay'!$D$7)</f>
        <v>44535.182999999997</v>
      </c>
      <c r="G10" s="8">
        <f>IF(G8*(1+$K$6)&lt;'Locality and Max Pay'!$D$7,G8*(1+$K$6),'Locality and Max Pay'!$D$7)</f>
        <v>49667.557499999995</v>
      </c>
      <c r="H10" s="8">
        <f>IF(H8*(1+$K$6)&lt;'Locality and Max Pay'!$D$7,H8*(1+$K$6),'Locality and Max Pay'!$D$7)</f>
        <v>57590.758499999996</v>
      </c>
      <c r="I10" s="8">
        <f>IF(I8*(1+$K$6)&lt;'Locality and Max Pay'!$D$7,I8*(1+$K$6),'Locality and Max Pay'!$D$7)</f>
        <v>69188.888999999996</v>
      </c>
      <c r="J10" s="8">
        <f>IF(J8*(1+$K$6)&lt;'Locality and Max Pay'!$D$7,J8*(1+$K$6),'Locality and Max Pay'!$D$7)</f>
        <v>83221.313999999998</v>
      </c>
      <c r="K10" s="8">
        <f>IF(K8*(1+$K$6)&lt;'Locality and Max Pay'!$D$7,K8*(1+$K$6),'Locality and Max Pay'!$D$7)</f>
        <v>102736.62299999999</v>
      </c>
      <c r="L10" s="8">
        <f>IF(L8*(1+$K$6)&lt;'Locality and Max Pay'!$D$7,L8*(1+$K$6),'Locality and Max Pay'!$D$7)</f>
        <v>120804.12299999999</v>
      </c>
      <c r="M10" s="8">
        <f>IF(M8*(1+$K$6)&lt;'Locality and Max Pay'!$D$7,M8*(1+$K$6),'Locality and Max Pay'!$D$7)</f>
        <v>144295.4865</v>
      </c>
      <c r="N10" s="8">
        <f>IF(N8*(1+$K$6)&lt;'Locality and Max Pay'!$D$7,N8*(1+$K$6),'Locality and Max Pay'!$D$7)</f>
        <v>169942.905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34840.162499999999</v>
      </c>
      <c r="C11" s="8">
        <f>IF(C9*(1+$K$6)&lt;'Locality and Max Pay'!$D$7,C9*(1+$K$6),'Locality and Max Pay'!$D$7)</f>
        <v>39778.612499999996</v>
      </c>
      <c r="D11" s="8">
        <f>IF(D9*(1+$K$6)&lt;'Locality and Max Pay'!$D$7,D9*(1+$K$6),'Locality and Max Pay'!$D$7)</f>
        <v>46497.313499999997</v>
      </c>
      <c r="E11" s="8">
        <f>IF(E9*(1+$K$6)&lt;'Locality and Max Pay'!$D$7,E9*(1+$K$6),'Locality and Max Pay'!$D$7)</f>
        <v>54726.457499999997</v>
      </c>
      <c r="F11" s="8">
        <f>IF(F9*(1+$K$6)&lt;'Locality and Max Pay'!$D$7,F9*(1+$K$6),'Locality and Max Pay'!$D$7)</f>
        <v>66802.7745</v>
      </c>
      <c r="G11" s="8">
        <f>IF(G9*(1+$K$6)&lt;'Locality and Max Pay'!$D$7,G9*(1+$K$6),'Locality and Max Pay'!$D$7)</f>
        <v>74504.347499999989</v>
      </c>
      <c r="H11" s="8">
        <f>IF(H9*(1+$K$6)&lt;'Locality and Max Pay'!$D$7,H9*(1+$K$6),'Locality and Max Pay'!$D$7)</f>
        <v>89272.721999999994</v>
      </c>
      <c r="I11" s="8">
        <f>IF(I9*(1+$K$6)&lt;'Locality and Max Pay'!$D$7,I9*(1+$K$6),'Locality and Max Pay'!$D$7)</f>
        <v>107247.47549999999</v>
      </c>
      <c r="J11" s="8">
        <f>IF(J9*(1+$K$6)&lt;'Locality and Max Pay'!$D$7,J9*(1+$K$6),'Locality and Max Pay'!$D$7)</f>
        <v>128981.47349999999</v>
      </c>
      <c r="K11" s="8">
        <f>IF(K9*(1+$K$6)&lt;'Locality and Max Pay'!$D$7,K9*(1+$K$6),'Locality and Max Pay'!$D$7)</f>
        <v>159271.03499999997</v>
      </c>
      <c r="L11" s="8">
        <f>IF(L9*(1+$K$6)&lt;'Locality and Max Pay'!$D$7,L9*(1+$K$6),'Locality and Max Pay'!$D$7)</f>
        <v>187182.9135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53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347"/>
  <sheetViews>
    <sheetView zoomScaleNormal="100" zoomScaleSheetLayoutView="100" workbookViewId="0">
      <selection activeCell="A3" sqref="A3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bestFit="1" customWidth="1"/>
    <col min="11" max="11" width="13.44140625" customWidth="1"/>
    <col min="12" max="14" width="11.5546875" customWidth="1"/>
    <col min="15" max="18" width="0" hidden="1" customWidth="1"/>
    <col min="21" max="21" width="20.21875" customWidth="1"/>
    <col min="22" max="22" width="20.44140625" customWidth="1"/>
    <col min="23" max="23" width="19.77734375" customWidth="1"/>
    <col min="24" max="24" width="22" customWidth="1"/>
    <col min="25" max="25" width="23.5546875" customWidth="1"/>
    <col min="26" max="26" width="30.21875" customWidth="1"/>
    <col min="27" max="27" width="16" customWidth="1"/>
  </cols>
  <sheetData>
    <row r="1" spans="1:24" s="22" customFormat="1" ht="18" customHeight="1" thickBot="1" x14ac:dyDescent="0.3">
      <c r="T1" s="88">
        <f>1.022</f>
        <v>1.022</v>
      </c>
      <c r="U1" s="87">
        <f>1</f>
        <v>1</v>
      </c>
    </row>
    <row r="2" spans="1:24" s="22" customFormat="1" ht="20.25" customHeight="1" x14ac:dyDescent="0.3">
      <c r="A2" s="126" t="str">
        <f>'Locality and Max Pay'!$F$13</f>
        <v>Core Compensation Plan Pay Bands, effective January 2, 2022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8"/>
    </row>
    <row r="3" spans="1:24" s="22" customFormat="1" ht="12.75" customHeight="1" x14ac:dyDescent="0.25">
      <c r="A3" s="91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3"/>
      <c r="S3" s="81"/>
      <c r="T3" s="81"/>
      <c r="U3" s="81"/>
      <c r="V3" s="81"/>
      <c r="W3" s="81"/>
      <c r="X3" s="81"/>
    </row>
    <row r="4" spans="1:24" s="22" customFormat="1" ht="30" customHeight="1" x14ac:dyDescent="0.25">
      <c r="A4" s="123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5"/>
    </row>
    <row r="5" spans="1:24" s="22" customFormat="1" x14ac:dyDescent="0.25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3"/>
    </row>
    <row r="6" spans="1:24" ht="16.2" x14ac:dyDescent="0.35">
      <c r="A6" s="94" t="s">
        <v>154</v>
      </c>
      <c r="B6" s="129"/>
      <c r="C6" s="130"/>
      <c r="D6" s="130"/>
      <c r="E6" s="130"/>
      <c r="F6" s="130"/>
      <c r="G6" s="130"/>
      <c r="H6" s="131"/>
      <c r="I6" s="17"/>
      <c r="J6" s="15" t="s">
        <v>83</v>
      </c>
      <c r="K6" s="1"/>
      <c r="L6" s="15"/>
      <c r="M6" s="15"/>
      <c r="N6" s="95"/>
    </row>
    <row r="7" spans="1:24" x14ac:dyDescent="0.25">
      <c r="A7" s="96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97" t="s">
        <v>90</v>
      </c>
    </row>
    <row r="8" spans="1:24" s="22" customFormat="1" ht="13.8" thickBot="1" x14ac:dyDescent="0.3">
      <c r="A8" s="98" t="s">
        <v>35</v>
      </c>
      <c r="B8" s="82">
        <f>ROUND(19499*T1,0)</f>
        <v>19928</v>
      </c>
      <c r="C8" s="82">
        <f>ROUND(22285*T1,0)</f>
        <v>22775</v>
      </c>
      <c r="D8" s="82">
        <f>ROUND(25182*T1,0)</f>
        <v>25736</v>
      </c>
      <c r="E8" s="82">
        <f>ROUND(29638*T1,0)</f>
        <v>30290</v>
      </c>
      <c r="F8" s="82">
        <f>ROUND(36178*T1,0)</f>
        <v>36974</v>
      </c>
      <c r="G8" s="82">
        <f>ROUND(40347*T1,0)</f>
        <v>41235</v>
      </c>
      <c r="H8" s="82">
        <f>ROUND(46784*T1,0)</f>
        <v>47813</v>
      </c>
      <c r="I8" s="82">
        <f>ROUND(56205*T1,0)</f>
        <v>57442</v>
      </c>
      <c r="J8" s="82">
        <f>ROUND(67605*T1,0)</f>
        <v>69092</v>
      </c>
      <c r="K8" s="82">
        <f>ROUND(83458*T1,0)</f>
        <v>85294</v>
      </c>
      <c r="L8" s="82">
        <f>ROUND(98135*T1,0)</f>
        <v>100294</v>
      </c>
      <c r="M8" s="82">
        <f>ROUND(117218*T1,0)</f>
        <v>119797</v>
      </c>
      <c r="N8" s="99">
        <f>ROUND(138053*T1,0)</f>
        <v>141090</v>
      </c>
    </row>
    <row r="9" spans="1:24" s="22" customFormat="1" ht="13.8" thickBot="1" x14ac:dyDescent="0.3">
      <c r="A9" s="100" t="s">
        <v>36</v>
      </c>
      <c r="B9" s="82">
        <f>ROUND(28302*T1,0)</f>
        <v>28925</v>
      </c>
      <c r="C9" s="82">
        <f>ROUND(32314*T1,0)</f>
        <v>33025</v>
      </c>
      <c r="D9" s="82">
        <f>ROUND(37772*T1,0)</f>
        <v>38603</v>
      </c>
      <c r="E9" s="82">
        <f>ROUND(44457*T1,0)</f>
        <v>45435</v>
      </c>
      <c r="F9" s="82">
        <f>ROUND(54267*T1,0)</f>
        <v>55461</v>
      </c>
      <c r="G9" s="82">
        <f>ROUND(60523*T1,0)</f>
        <v>61855</v>
      </c>
      <c r="H9" s="82">
        <f>ROUND(72521*T1,0)</f>
        <v>74116</v>
      </c>
      <c r="I9" s="82">
        <f>ROUND(87122*T1,0)</f>
        <v>89039</v>
      </c>
      <c r="J9" s="82">
        <f>ROUND(104778*T1,0)</f>
        <v>107083</v>
      </c>
      <c r="K9" s="82">
        <f>ROUND(129384*T1,0)</f>
        <v>132230</v>
      </c>
      <c r="L9" s="82">
        <f>ROUND(152058*T1,0)</f>
        <v>155403</v>
      </c>
      <c r="M9" s="82">
        <f>ROUND(181731*T1,0)</f>
        <v>185729</v>
      </c>
      <c r="N9" s="99">
        <f>ROUND(186412*T1,0)</f>
        <v>190513</v>
      </c>
    </row>
    <row r="10" spans="1:24" x14ac:dyDescent="0.25">
      <c r="A10" s="101" t="s">
        <v>37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02"/>
    </row>
    <row r="11" spans="1:24" x14ac:dyDescent="0.25">
      <c r="A11" s="98" t="s">
        <v>38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03"/>
    </row>
    <row r="12" spans="1:24" x14ac:dyDescent="0.25">
      <c r="A12" s="104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5"/>
    </row>
    <row r="13" spans="1:24" x14ac:dyDescent="0.25">
      <c r="A13" s="121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06"/>
      <c r="P13" s="60"/>
      <c r="Q13" s="60"/>
    </row>
    <row r="14" spans="1:24" x14ac:dyDescent="0.25">
      <c r="A14" s="121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06"/>
      <c r="P14" s="60"/>
      <c r="Q14" s="60"/>
    </row>
    <row r="15" spans="1:24" x14ac:dyDescent="0.25">
      <c r="A15" s="107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8"/>
      <c r="P15" s="60"/>
      <c r="Q15" s="60"/>
    </row>
    <row r="16" spans="1:24" x14ac:dyDescent="0.25">
      <c r="A16" s="122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06"/>
      <c r="P16" s="60"/>
      <c r="Q16" s="60"/>
    </row>
    <row r="17" spans="1:17" x14ac:dyDescent="0.25">
      <c r="A17" s="122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06"/>
      <c r="P17" s="60"/>
      <c r="Q17" s="60"/>
    </row>
    <row r="18" spans="1:17" x14ac:dyDescent="0.25">
      <c r="A18" s="122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06"/>
      <c r="P18" s="60"/>
      <c r="Q18" s="60"/>
    </row>
    <row r="19" spans="1:17" x14ac:dyDescent="0.25">
      <c r="A19" s="10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8"/>
      <c r="P19" s="60"/>
      <c r="Q19" s="60"/>
    </row>
    <row r="20" spans="1:17" x14ac:dyDescent="0.25">
      <c r="A20" s="122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06"/>
      <c r="P20" s="60"/>
      <c r="Q20" s="60"/>
    </row>
    <row r="21" spans="1:17" x14ac:dyDescent="0.25">
      <c r="A21" s="122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06"/>
      <c r="P21" s="60"/>
      <c r="Q21" s="60"/>
    </row>
    <row r="22" spans="1:17" x14ac:dyDescent="0.25">
      <c r="A22" s="122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06"/>
      <c r="P22" s="60"/>
      <c r="Q22" s="60"/>
    </row>
    <row r="23" spans="1:17" x14ac:dyDescent="0.25">
      <c r="A23" s="122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06"/>
      <c r="P23" s="60"/>
      <c r="Q23" s="60"/>
    </row>
    <row r="24" spans="1:17" x14ac:dyDescent="0.25">
      <c r="A24" s="107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8"/>
      <c r="P24" s="60"/>
      <c r="Q24" s="60"/>
    </row>
    <row r="25" spans="1:17" x14ac:dyDescent="0.25">
      <c r="A25" s="122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06"/>
      <c r="P25" s="60"/>
      <c r="Q25" s="60"/>
    </row>
    <row r="26" spans="1:17" x14ac:dyDescent="0.25">
      <c r="A26" s="122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06"/>
    </row>
    <row r="27" spans="1:17" x14ac:dyDescent="0.25">
      <c r="A27" s="122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06"/>
    </row>
    <row r="28" spans="1:17" x14ac:dyDescent="0.25">
      <c r="A28" s="122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06"/>
    </row>
    <row r="29" spans="1:17" x14ac:dyDescent="0.25">
      <c r="A29" s="107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8"/>
    </row>
    <row r="30" spans="1:17" s="22" customFormat="1" ht="16.5" customHeight="1" x14ac:dyDescent="0.25">
      <c r="A30" s="122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09"/>
    </row>
    <row r="31" spans="1:17" s="22" customFormat="1" ht="16.5" customHeight="1" x14ac:dyDescent="0.25">
      <c r="A31" s="122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09"/>
    </row>
    <row r="32" spans="1:17" s="22" customFormat="1" ht="16.5" customHeight="1" x14ac:dyDescent="0.25">
      <c r="A32" s="122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09"/>
    </row>
    <row r="33" spans="1:14" s="22" customFormat="1" ht="16.5" customHeight="1" x14ac:dyDescent="0.25">
      <c r="A33" s="122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09"/>
    </row>
    <row r="34" spans="1:14" s="22" customFormat="1" ht="16.5" customHeight="1" x14ac:dyDescent="0.3">
      <c r="A34" s="110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111"/>
    </row>
    <row r="35" spans="1:14" s="22" customFormat="1" ht="16.5" customHeight="1" x14ac:dyDescent="0.25">
      <c r="A35" s="122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09"/>
    </row>
    <row r="36" spans="1:14" s="22" customFormat="1" ht="16.5" customHeight="1" x14ac:dyDescent="0.25">
      <c r="A36" s="122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09"/>
    </row>
    <row r="37" spans="1:14" s="22" customFormat="1" ht="16.5" customHeight="1" x14ac:dyDescent="0.25">
      <c r="A37" s="122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09"/>
    </row>
    <row r="38" spans="1:14" s="22" customFormat="1" ht="16.5" customHeight="1" x14ac:dyDescent="0.25">
      <c r="A38" s="122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09"/>
    </row>
    <row r="39" spans="1:14" s="22" customFormat="1" ht="16.5" customHeight="1" x14ac:dyDescent="0.3">
      <c r="A39" s="110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111"/>
    </row>
    <row r="40" spans="1:14" s="22" customFormat="1" ht="16.5" customHeight="1" x14ac:dyDescent="0.25">
      <c r="A40" s="122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09"/>
    </row>
    <row r="41" spans="1:14" s="22" customFormat="1" ht="16.5" customHeight="1" x14ac:dyDescent="0.25">
      <c r="A41" s="122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09"/>
    </row>
    <row r="42" spans="1:14" s="22" customFormat="1" ht="16.5" customHeight="1" x14ac:dyDescent="0.25">
      <c r="A42" s="122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09"/>
    </row>
    <row r="43" spans="1:14" s="22" customFormat="1" ht="16.5" customHeight="1" x14ac:dyDescent="0.25">
      <c r="A43" s="122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112"/>
    </row>
    <row r="44" spans="1:14" s="22" customFormat="1" ht="16.5" customHeight="1" x14ac:dyDescent="0.3">
      <c r="A44" s="110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111"/>
    </row>
    <row r="45" spans="1:14" s="22" customFormat="1" ht="16.5" customHeight="1" x14ac:dyDescent="0.25">
      <c r="A45" s="122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09"/>
    </row>
    <row r="46" spans="1:14" s="22" customFormat="1" ht="16.5" customHeight="1" x14ac:dyDescent="0.25">
      <c r="A46" s="122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09"/>
    </row>
    <row r="47" spans="1:14" s="22" customFormat="1" ht="16.5" customHeight="1" x14ac:dyDescent="0.25">
      <c r="A47" s="122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09"/>
    </row>
    <row r="48" spans="1:14" s="22" customFormat="1" ht="16.5" customHeight="1" x14ac:dyDescent="0.25">
      <c r="A48" s="122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112"/>
    </row>
    <row r="49" spans="1:16" s="22" customFormat="1" ht="16.5" customHeight="1" x14ac:dyDescent="0.3">
      <c r="A49" s="113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114"/>
    </row>
    <row r="50" spans="1:16" s="28" customFormat="1" ht="16.5" customHeight="1" x14ac:dyDescent="0.25">
      <c r="A50" s="132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115" t="s">
        <v>92</v>
      </c>
    </row>
    <row r="51" spans="1:16" s="28" customFormat="1" ht="17.25" customHeight="1" x14ac:dyDescent="0.25">
      <c r="A51" s="134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115" t="s">
        <v>78</v>
      </c>
    </row>
    <row r="52" spans="1:16" s="28" customFormat="1" ht="16.5" customHeight="1" x14ac:dyDescent="0.3">
      <c r="A52" s="116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114"/>
    </row>
    <row r="53" spans="1:16" s="28" customFormat="1" ht="16.5" customHeight="1" x14ac:dyDescent="0.25">
      <c r="A53" s="132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115"/>
    </row>
    <row r="54" spans="1:16" s="28" customFormat="1" ht="16.5" customHeight="1" x14ac:dyDescent="0.25">
      <c r="A54" s="133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115"/>
    </row>
    <row r="55" spans="1:16" s="28" customFormat="1" ht="16.5" customHeight="1" x14ac:dyDescent="0.25">
      <c r="A55" s="133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115"/>
    </row>
    <row r="56" spans="1:16" s="28" customFormat="1" ht="16.5" customHeight="1" x14ac:dyDescent="0.25">
      <c r="A56" s="134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115"/>
    </row>
    <row r="57" spans="1:16" s="28" customFormat="1" ht="16.5" customHeight="1" x14ac:dyDescent="0.3">
      <c r="A57" s="116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114"/>
    </row>
    <row r="58" spans="1:16" s="28" customFormat="1" ht="16.5" customHeight="1" x14ac:dyDescent="0.25">
      <c r="A58" s="132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115"/>
    </row>
    <row r="59" spans="1:16" s="28" customFormat="1" ht="16.5" customHeight="1" x14ac:dyDescent="0.25">
      <c r="A59" s="133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115"/>
    </row>
    <row r="60" spans="1:16" s="28" customFormat="1" ht="16.5" customHeight="1" x14ac:dyDescent="0.25">
      <c r="A60" s="133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115"/>
      <c r="O60" s="90"/>
      <c r="P60" s="34"/>
    </row>
    <row r="61" spans="1:16" s="28" customFormat="1" ht="16.5" customHeight="1" x14ac:dyDescent="0.25">
      <c r="A61" s="134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115"/>
      <c r="O61" s="90"/>
      <c r="P61" s="34"/>
    </row>
    <row r="62" spans="1:16" s="28" customFormat="1" ht="16.5" customHeight="1" x14ac:dyDescent="0.3">
      <c r="A62" s="116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114"/>
      <c r="O62" s="34"/>
      <c r="P62" s="34"/>
    </row>
    <row r="63" spans="1:16" s="28" customFormat="1" ht="16.5" customHeight="1" x14ac:dyDescent="0.25">
      <c r="A63" s="132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115"/>
      <c r="O63" s="90"/>
      <c r="P63" s="34"/>
    </row>
    <row r="64" spans="1:16" s="28" customFormat="1" ht="16.5" customHeight="1" x14ac:dyDescent="0.25">
      <c r="A64" s="133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115"/>
      <c r="O64" s="90"/>
      <c r="P64" s="34"/>
    </row>
    <row r="65" spans="1:16" s="28" customFormat="1" ht="16.5" customHeight="1" x14ac:dyDescent="0.25">
      <c r="A65" s="133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117" t="s">
        <v>73</v>
      </c>
      <c r="O65" s="90"/>
      <c r="P65" s="34"/>
    </row>
    <row r="66" spans="1:16" s="28" customFormat="1" ht="16.5" customHeight="1" x14ac:dyDescent="0.25">
      <c r="A66" s="134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115"/>
      <c r="O66" s="90"/>
      <c r="P66" s="34"/>
    </row>
    <row r="67" spans="1:16" s="28" customFormat="1" ht="16.5" customHeight="1" x14ac:dyDescent="0.3">
      <c r="A67" s="116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114"/>
      <c r="O67" s="34"/>
      <c r="P67" s="34"/>
    </row>
    <row r="68" spans="1:16" s="28" customFormat="1" ht="16.5" customHeight="1" x14ac:dyDescent="0.25">
      <c r="A68" s="132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115"/>
      <c r="O68" s="34"/>
      <c r="P68" s="34"/>
    </row>
    <row r="69" spans="1:16" s="28" customFormat="1" ht="16.5" customHeight="1" x14ac:dyDescent="0.25">
      <c r="A69" s="133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115"/>
      <c r="O69" s="34"/>
      <c r="P69" s="34"/>
    </row>
    <row r="70" spans="1:16" s="28" customFormat="1" ht="16.5" customHeight="1" x14ac:dyDescent="0.25">
      <c r="A70" s="133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115"/>
      <c r="O70" s="34"/>
      <c r="P70" s="34"/>
    </row>
    <row r="71" spans="1:16" s="28" customFormat="1" ht="16.5" customHeight="1" x14ac:dyDescent="0.25">
      <c r="A71" s="134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115"/>
      <c r="O71" s="34"/>
      <c r="P71" s="34"/>
    </row>
    <row r="72" spans="1:16" s="28" customFormat="1" ht="16.5" customHeight="1" x14ac:dyDescent="0.3">
      <c r="A72" s="113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114"/>
      <c r="O72" s="34"/>
      <c r="P72" s="34"/>
    </row>
    <row r="73" spans="1:16" s="28" customFormat="1" ht="16.5" customHeight="1" x14ac:dyDescent="0.25">
      <c r="A73" s="132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115"/>
      <c r="O73" s="90"/>
      <c r="P73" s="34"/>
    </row>
    <row r="74" spans="1:16" s="28" customFormat="1" ht="16.5" customHeight="1" x14ac:dyDescent="0.25">
      <c r="A74" s="133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115"/>
      <c r="O74" s="90"/>
      <c r="P74" s="34"/>
    </row>
    <row r="75" spans="1:16" s="28" customFormat="1" ht="16.5" customHeight="1" x14ac:dyDescent="0.25">
      <c r="A75" s="133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115"/>
      <c r="O75" s="90"/>
      <c r="P75" s="34"/>
    </row>
    <row r="76" spans="1:16" s="28" customFormat="1" ht="16.5" customHeight="1" x14ac:dyDescent="0.25">
      <c r="A76" s="134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115"/>
      <c r="O76" s="90"/>
      <c r="P76" s="34"/>
    </row>
    <row r="77" spans="1:16" s="28" customFormat="1" ht="16.5" customHeight="1" x14ac:dyDescent="0.3">
      <c r="A77" s="116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114"/>
      <c r="O77" s="34"/>
      <c r="P77" s="34"/>
    </row>
    <row r="78" spans="1:16" s="28" customFormat="1" ht="16.5" customHeight="1" x14ac:dyDescent="0.25">
      <c r="A78" s="132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115"/>
      <c r="O78" s="90"/>
      <c r="P78" s="34"/>
    </row>
    <row r="79" spans="1:16" s="28" customFormat="1" ht="16.5" customHeight="1" x14ac:dyDescent="0.25">
      <c r="A79" s="133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115"/>
      <c r="O79" s="90"/>
      <c r="P79" s="34"/>
    </row>
    <row r="80" spans="1:16" s="28" customFormat="1" ht="16.5" customHeight="1" x14ac:dyDescent="0.25">
      <c r="A80" s="133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115"/>
      <c r="O80" s="90"/>
      <c r="P80" s="34"/>
    </row>
    <row r="81" spans="1:16" s="28" customFormat="1" ht="16.5" customHeight="1" x14ac:dyDescent="0.25">
      <c r="A81" s="134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115"/>
      <c r="O81" s="90"/>
      <c r="P81" s="34"/>
    </row>
    <row r="82" spans="1:16" s="28" customFormat="1" ht="16.5" customHeight="1" x14ac:dyDescent="0.3">
      <c r="A82" s="116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114"/>
      <c r="O82" s="34"/>
      <c r="P82" s="34"/>
    </row>
    <row r="83" spans="1:16" s="28" customFormat="1" ht="16.5" customHeight="1" x14ac:dyDescent="0.25">
      <c r="A83" s="136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115"/>
      <c r="O83" s="90"/>
      <c r="P83" s="34"/>
    </row>
    <row r="84" spans="1:16" s="28" customFormat="1" ht="16.5" customHeight="1" x14ac:dyDescent="0.25">
      <c r="A84" s="136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115"/>
      <c r="O84" s="90"/>
      <c r="P84" s="34"/>
    </row>
    <row r="85" spans="1:16" s="28" customFormat="1" ht="16.5" customHeight="1" x14ac:dyDescent="0.25">
      <c r="A85" s="136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115"/>
      <c r="O85" s="90"/>
      <c r="P85" s="34"/>
    </row>
    <row r="86" spans="1:16" s="28" customFormat="1" ht="16.5" customHeight="1" thickBot="1" x14ac:dyDescent="0.3">
      <c r="A86" s="137"/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9" t="s">
        <v>78</v>
      </c>
      <c r="M86" s="118"/>
      <c r="N86" s="120"/>
      <c r="O86" s="90"/>
      <c r="P86" s="34"/>
    </row>
    <row r="87" spans="1:16" s="28" customFormat="1" ht="16.5" customHeight="1" x14ac:dyDescent="0.25">
      <c r="A87" s="135" t="s">
        <v>143</v>
      </c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34"/>
      <c r="P87" s="34"/>
    </row>
    <row r="88" spans="1:16" x14ac:dyDescent="0.25">
      <c r="A88" s="22"/>
    </row>
    <row r="89" spans="1:16" s="22" customFormat="1" x14ac:dyDescent="0.25">
      <c r="A89" s="38"/>
    </row>
    <row r="90" spans="1:16" s="22" customFormat="1" x14ac:dyDescent="0.25"/>
    <row r="91" spans="1:16" hidden="1" x14ac:dyDescent="0.25"/>
    <row r="92" spans="1:16" hidden="1" x14ac:dyDescent="0.25"/>
    <row r="93" spans="1:16" hidden="1" x14ac:dyDescent="0.25"/>
    <row r="94" spans="1:16" hidden="1" x14ac:dyDescent="0.25"/>
    <row r="95" spans="1:16" hidden="1" x14ac:dyDescent="0.25"/>
    <row r="96" spans="1:1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x14ac:dyDescent="0.25"/>
    <row r="346" x14ac:dyDescent="0.25"/>
    <row r="347" x14ac:dyDescent="0.25"/>
  </sheetData>
  <sheetProtection algorithmName="SHA-512" hashValue="fkFudYx6Q1dwa53a9oq9uOZbnO9/bZcYGrCqe3CxjXR52rC7mBkKTSB4JR/MZyZUJJdySfZm1laY8K5mGCrruQ==" saltValue="WFVdARCa+zjzswnqZL5Izg==" spinCount="100000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45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129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0.1726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23367.572800000002</v>
      </c>
      <c r="C10" s="8">
        <f>IF(C8*(1+$K$6)&lt;'Locality and Max Pay'!$D$7,C8*(1+$K$6),'Locality and Max Pay'!$D$7)</f>
        <v>26705.965000000004</v>
      </c>
      <c r="D10" s="8">
        <f>IF(D8*(1+$K$6)&lt;'Locality and Max Pay'!$D$7,D8*(1+$K$6),'Locality and Max Pay'!$D$7)</f>
        <v>30178.033600000002</v>
      </c>
      <c r="E10" s="8">
        <f>IF(E8*(1+$K$6)&lt;'Locality and Max Pay'!$D$7,E8*(1+$K$6),'Locality and Max Pay'!$D$7)</f>
        <v>35518.054000000004</v>
      </c>
      <c r="F10" s="8">
        <f>IF(F8*(1+$K$6)&lt;'Locality and Max Pay'!$D$7,F8*(1+$K$6),'Locality and Max Pay'!$D$7)</f>
        <v>43355.712400000004</v>
      </c>
      <c r="G10" s="8">
        <f>IF(G8*(1+$K$6)&lt;'Locality and Max Pay'!$D$7,G8*(1+$K$6),'Locality and Max Pay'!$D$7)</f>
        <v>48352.161</v>
      </c>
      <c r="H10" s="8">
        <f>IF(H8*(1+$K$6)&lt;'Locality and Max Pay'!$D$7,H8*(1+$K$6),'Locality and Max Pay'!$D$7)</f>
        <v>56065.523800000003</v>
      </c>
      <c r="I10" s="8">
        <f>IF(I8*(1+$K$6)&lt;'Locality and Max Pay'!$D$7,I8*(1+$K$6),'Locality and Max Pay'!$D$7)</f>
        <v>67356.489200000011</v>
      </c>
      <c r="J10" s="8">
        <f>IF(J8*(1+$K$6)&lt;'Locality and Max Pay'!$D$7,J8*(1+$K$6),'Locality and Max Pay'!$D$7)</f>
        <v>81017.279200000004</v>
      </c>
      <c r="K10" s="8">
        <f>IF(K8*(1+$K$6)&lt;'Locality and Max Pay'!$D$7,K8*(1+$K$6),'Locality and Max Pay'!$D$7)</f>
        <v>100015.74440000001</v>
      </c>
      <c r="L10" s="8">
        <f>IF(L8*(1+$K$6)&lt;'Locality and Max Pay'!$D$7,L8*(1+$K$6),'Locality and Max Pay'!$D$7)</f>
        <v>117604.74440000001</v>
      </c>
      <c r="M10" s="8">
        <f>IF(M8*(1+$K$6)&lt;'Locality and Max Pay'!$D$7,M8*(1+$K$6),'Locality and Max Pay'!$D$7)</f>
        <v>140473.96220000001</v>
      </c>
      <c r="N10" s="8">
        <f>IF(N8*(1+$K$6)&lt;'Locality and Max Pay'!$D$7,N8*(1+$K$6),'Locality and Max Pay'!$D$7)</f>
        <v>165442.13400000002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33917.455000000002</v>
      </c>
      <c r="C11" s="8">
        <f>IF(C9*(1+$K$6)&lt;'Locality and Max Pay'!$D$7,C9*(1+$K$6),'Locality and Max Pay'!$D$7)</f>
        <v>38725.115000000005</v>
      </c>
      <c r="D11" s="8">
        <f>IF(D9*(1+$K$6)&lt;'Locality and Max Pay'!$D$7,D9*(1+$K$6),'Locality and Max Pay'!$D$7)</f>
        <v>45265.877800000002</v>
      </c>
      <c r="E11" s="8">
        <f>IF(E9*(1+$K$6)&lt;'Locality and Max Pay'!$D$7,E9*(1+$K$6),'Locality and Max Pay'!$D$7)</f>
        <v>53277.081000000006</v>
      </c>
      <c r="F11" s="8">
        <f>IF(F9*(1+$K$6)&lt;'Locality and Max Pay'!$D$7,F9*(1+$K$6),'Locality and Max Pay'!$D$7)</f>
        <v>65033.568600000006</v>
      </c>
      <c r="G11" s="8">
        <f>IF(G9*(1+$K$6)&lt;'Locality and Max Pay'!$D$7,G9*(1+$K$6),'Locality and Max Pay'!$D$7)</f>
        <v>72531.17300000001</v>
      </c>
      <c r="H11" s="8">
        <f>IF(H9*(1+$K$6)&lt;'Locality and Max Pay'!$D$7,H9*(1+$K$6),'Locality and Max Pay'!$D$7)</f>
        <v>86908.421600000001</v>
      </c>
      <c r="I11" s="8">
        <f>IF(I9*(1+$K$6)&lt;'Locality and Max Pay'!$D$7,I9*(1+$K$6),'Locality and Max Pay'!$D$7)</f>
        <v>104407.13140000001</v>
      </c>
      <c r="J11" s="8">
        <f>IF(J9*(1+$K$6)&lt;'Locality and Max Pay'!$D$7,J9*(1+$K$6),'Locality and Max Pay'!$D$7)</f>
        <v>125565.5258</v>
      </c>
      <c r="K11" s="8">
        <f>IF(K9*(1+$K$6)&lt;'Locality and Max Pay'!$D$7,K9*(1+$K$6),'Locality and Max Pay'!$D$7)</f>
        <v>155052.89800000002</v>
      </c>
      <c r="L11" s="8">
        <f>IF(L9*(1+$K$6)&lt;'Locality and Max Pay'!$D$7,L9*(1+$K$6),'Locality and Max Pay'!$D$7)</f>
        <v>182225.55780000001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53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P100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ColWidth="9.21875" defaultRowHeight="13.2" zeroHeight="1" x14ac:dyDescent="0.25"/>
  <cols>
    <col min="1" max="1" width="19.21875" style="22" customWidth="1"/>
    <col min="2" max="7" width="11.5546875" style="22" customWidth="1"/>
    <col min="8" max="8" width="13.21875" style="22" customWidth="1"/>
    <col min="9" max="9" width="12.77734375" style="22" customWidth="1"/>
    <col min="10" max="10" width="14.21875" style="22" customWidth="1"/>
    <col min="11" max="11" width="13.44140625" style="22" customWidth="1"/>
    <col min="12" max="14" width="11.5546875" style="22" customWidth="1"/>
    <col min="15" max="16384" width="9.21875" style="22"/>
  </cols>
  <sheetData>
    <row r="1" spans="1:14" ht="3" customHeight="1" x14ac:dyDescent="0.25"/>
    <row r="2" spans="1:14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ht="12.75" customHeight="1" x14ac:dyDescent="0.25"/>
    <row r="4" spans="1:14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x14ac:dyDescent="0.25"/>
    <row r="6" spans="1:14" ht="15.75" customHeight="1" x14ac:dyDescent="0.35">
      <c r="A6" s="16" t="s">
        <v>82</v>
      </c>
      <c r="B6" s="150" t="s">
        <v>163</v>
      </c>
      <c r="C6" s="151"/>
      <c r="D6" s="151"/>
      <c r="E6" s="151"/>
      <c r="F6" s="151"/>
      <c r="G6" s="151"/>
      <c r="H6" s="152"/>
      <c r="I6" s="21"/>
      <c r="J6" s="53" t="s">
        <v>83</v>
      </c>
      <c r="K6" s="54">
        <f>VLOOKUP(B6,'Locality and Max Pay'!$A$7:$B$61,2,FALSE)</f>
        <v>0.1767</v>
      </c>
      <c r="L6" s="40"/>
      <c r="M6" s="40"/>
      <c r="N6" s="59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23449.277600000001</v>
      </c>
      <c r="C10" s="8">
        <f>IF(C8*(1+$K$6)&lt;'Locality and Max Pay'!$D$7,C8*(1+$K$6),'Locality and Max Pay'!$D$7)</f>
        <v>26799.342500000002</v>
      </c>
      <c r="D10" s="8">
        <f>IF(D8*(1+$K$6)&lt;'Locality and Max Pay'!$D$7,D8*(1+$K$6),'Locality and Max Pay'!$D$7)</f>
        <v>30283.551200000002</v>
      </c>
      <c r="E10" s="8">
        <f>IF(E8*(1+$K$6)&lt;'Locality and Max Pay'!$D$7,E8*(1+$K$6),'Locality and Max Pay'!$D$7)</f>
        <v>35642.243000000002</v>
      </c>
      <c r="F10" s="8">
        <f>IF(F8*(1+$K$6)&lt;'Locality and Max Pay'!$D$7,F8*(1+$K$6),'Locality and Max Pay'!$D$7)</f>
        <v>43507.305800000002</v>
      </c>
      <c r="G10" s="8">
        <f>IF(G8*(1+$K$6)&lt;'Locality and Max Pay'!$D$7,G8*(1+$K$6),'Locality and Max Pay'!$D$7)</f>
        <v>48521.224500000004</v>
      </c>
      <c r="H10" s="8">
        <f>IF(H8*(1+$K$6)&lt;'Locality and Max Pay'!$D$7,H8*(1+$K$6),'Locality and Max Pay'!$D$7)</f>
        <v>56261.557100000005</v>
      </c>
      <c r="I10" s="8">
        <f>IF(I8*(1+$K$6)&lt;'Locality and Max Pay'!$D$7,I8*(1+$K$6),'Locality and Max Pay'!$D$7)</f>
        <v>67592.001400000008</v>
      </c>
      <c r="J10" s="8">
        <f>IF(J8*(1+$K$6)&lt;'Locality and Max Pay'!$D$7,J8*(1+$K$6),'Locality and Max Pay'!$D$7)</f>
        <v>81300.556400000001</v>
      </c>
      <c r="K10" s="8">
        <f>IF(K8*(1+$K$6)&lt;'Locality and Max Pay'!$D$7,K8*(1+$K$6),'Locality and Max Pay'!$D$7)</f>
        <v>100365.4498</v>
      </c>
      <c r="L10" s="8">
        <f>IF(L8*(1+$K$6)&lt;'Locality and Max Pay'!$D$7,L8*(1+$K$6),'Locality and Max Pay'!$D$7)</f>
        <v>118015.9498</v>
      </c>
      <c r="M10" s="8">
        <f>IF(M8*(1+$K$6)&lt;'Locality and Max Pay'!$D$7,M8*(1+$K$6),'Locality and Max Pay'!$D$7)</f>
        <v>140965.1299</v>
      </c>
      <c r="N10" s="8">
        <f>IF(N8*(1+$K$6)&lt;'Locality and Max Pay'!$D$7,N8*(1+$K$6),'Locality and Max Pay'!$D$7)</f>
        <v>166020.603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34036.047500000001</v>
      </c>
      <c r="C11" s="8">
        <f>IF(C9*(1+$K$6)&lt;'Locality and Max Pay'!$D$7,C9*(1+$K$6),'Locality and Max Pay'!$D$7)</f>
        <v>38860.517500000002</v>
      </c>
      <c r="D11" s="8">
        <f>IF(D9*(1+$K$6)&lt;'Locality and Max Pay'!$D$7,D9*(1+$K$6),'Locality and Max Pay'!$D$7)</f>
        <v>45424.150100000006</v>
      </c>
      <c r="E11" s="8">
        <f>IF(E9*(1+$K$6)&lt;'Locality and Max Pay'!$D$7,E9*(1+$K$6),'Locality and Max Pay'!$D$7)</f>
        <v>53463.364500000003</v>
      </c>
      <c r="F11" s="8">
        <f>IF(F9*(1+$K$6)&lt;'Locality and Max Pay'!$D$7,F9*(1+$K$6),'Locality and Max Pay'!$D$7)</f>
        <v>65260.958700000003</v>
      </c>
      <c r="G11" s="8">
        <f>IF(G9*(1+$K$6)&lt;'Locality and Max Pay'!$D$7,G9*(1+$K$6),'Locality and Max Pay'!$D$7)</f>
        <v>72784.7785</v>
      </c>
      <c r="H11" s="8">
        <f>IF(H9*(1+$K$6)&lt;'Locality and Max Pay'!$D$7,H9*(1+$K$6),'Locality and Max Pay'!$D$7)</f>
        <v>87212.297200000001</v>
      </c>
      <c r="I11" s="8">
        <f>IF(I9*(1+$K$6)&lt;'Locality and Max Pay'!$D$7,I9*(1+$K$6),'Locality and Max Pay'!$D$7)</f>
        <v>104772.19130000001</v>
      </c>
      <c r="J11" s="8">
        <f>IF(J9*(1+$K$6)&lt;'Locality and Max Pay'!$D$7,J9*(1+$K$6),'Locality and Max Pay'!$D$7)</f>
        <v>126004.56610000001</v>
      </c>
      <c r="K11" s="8">
        <f>IF(K9*(1+$K$6)&lt;'Locality and Max Pay'!$D$7,K9*(1+$K$6),'Locality and Max Pay'!$D$7)</f>
        <v>155595.041</v>
      </c>
      <c r="L11" s="8">
        <f>IF(L9*(1+$K$6)&lt;'Locality and Max Pay'!$D$7,L9*(1+$K$6),'Locality and Max Pay'!$D$7)</f>
        <v>182862.71010000003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customFormat="1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customFormat="1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customFormat="1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customFormat="1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customFormat="1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customFormat="1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customFormat="1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customFormat="1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customFormat="1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customFormat="1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customFormat="1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customFormat="1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customFormat="1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customFormat="1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customFormat="1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customFormat="1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customFormat="1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customFormat="1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customFormat="1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  <row r="99" x14ac:dyDescent="0.25"/>
    <row r="100" x14ac:dyDescent="0.25"/>
  </sheetData>
  <sheetProtection password="DDDE" sheet="1" objects="1" scenarios="1"/>
  <mergeCells count="20">
    <mergeCell ref="A50:A51"/>
    <mergeCell ref="A2:N2"/>
    <mergeCell ref="A4:N4"/>
    <mergeCell ref="B6:H6"/>
    <mergeCell ref="A13:A14"/>
    <mergeCell ref="A16:A18"/>
    <mergeCell ref="A20:A23"/>
    <mergeCell ref="A25:A28"/>
    <mergeCell ref="A30:A33"/>
    <mergeCell ref="A35:A38"/>
    <mergeCell ref="A40:A43"/>
    <mergeCell ref="A45:A48"/>
    <mergeCell ref="A83:A86"/>
    <mergeCell ref="A87:N87"/>
    <mergeCell ref="A53:A56"/>
    <mergeCell ref="A58:A61"/>
    <mergeCell ref="A63:A66"/>
    <mergeCell ref="A68:A71"/>
    <mergeCell ref="A73:A76"/>
    <mergeCell ref="A78:A81"/>
  </mergeCells>
  <pageMargins left="0.5" right="0.5" top="1" bottom="0.5" header="0.5" footer="0.5"/>
  <pageSetup scale="54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P100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ColWidth="9.21875" defaultRowHeight="13.2" zeroHeight="1" x14ac:dyDescent="0.25"/>
  <cols>
    <col min="1" max="1" width="19.21875" style="22" customWidth="1"/>
    <col min="2" max="7" width="11.5546875" style="22" customWidth="1"/>
    <col min="8" max="8" width="13.21875" style="22" customWidth="1"/>
    <col min="9" max="9" width="12.77734375" style="22" customWidth="1"/>
    <col min="10" max="10" width="14.21875" style="22" customWidth="1"/>
    <col min="11" max="11" width="13.44140625" style="22" customWidth="1"/>
    <col min="12" max="14" width="11.5546875" style="22" customWidth="1"/>
    <col min="15" max="16384" width="9.21875" style="22"/>
  </cols>
  <sheetData>
    <row r="1" spans="1:14" ht="3" customHeight="1" x14ac:dyDescent="0.25"/>
    <row r="2" spans="1:14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ht="12.75" customHeight="1" x14ac:dyDescent="0.25"/>
    <row r="4" spans="1:14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x14ac:dyDescent="0.25"/>
    <row r="6" spans="1:14" ht="15.75" customHeight="1" x14ac:dyDescent="0.35">
      <c r="A6" s="16" t="s">
        <v>82</v>
      </c>
      <c r="B6" s="150" t="s">
        <v>162</v>
      </c>
      <c r="C6" s="151"/>
      <c r="D6" s="151"/>
      <c r="E6" s="151"/>
      <c r="F6" s="151"/>
      <c r="G6" s="151"/>
      <c r="H6" s="152"/>
      <c r="I6" s="21"/>
      <c r="J6" s="53" t="s">
        <v>83</v>
      </c>
      <c r="K6" s="54">
        <f>VLOOKUP(B6,'Locality and Max Pay'!$A$7:$B$61,2,FALSE)</f>
        <v>0.19850000000000001</v>
      </c>
      <c r="L6" s="40"/>
      <c r="M6" s="40"/>
      <c r="N6" s="59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23883.708000000002</v>
      </c>
      <c r="C10" s="8">
        <f>IF(C8*(1+$K$6)&lt;'Locality and Max Pay'!$D$7,C8*(1+$K$6),'Locality and Max Pay'!$D$7)</f>
        <v>27295.837500000001</v>
      </c>
      <c r="D10" s="8">
        <f>IF(D8*(1+$K$6)&lt;'Locality and Max Pay'!$D$7,D8*(1+$K$6),'Locality and Max Pay'!$D$7)</f>
        <v>30844.596000000001</v>
      </c>
      <c r="E10" s="8">
        <f>IF(E8*(1+$K$6)&lt;'Locality and Max Pay'!$D$7,E8*(1+$K$6),'Locality and Max Pay'!$D$7)</f>
        <v>36302.565000000002</v>
      </c>
      <c r="F10" s="8">
        <f>IF(F8*(1+$K$6)&lt;'Locality and Max Pay'!$D$7,F8*(1+$K$6),'Locality and Max Pay'!$D$7)</f>
        <v>44313.339000000007</v>
      </c>
      <c r="G10" s="8">
        <f>IF(G8*(1+$K$6)&lt;'Locality and Max Pay'!$D$7,G8*(1+$K$6),'Locality and Max Pay'!$D$7)</f>
        <v>49420.147500000006</v>
      </c>
      <c r="H10" s="8">
        <f>IF(H8*(1+$K$6)&lt;'Locality and Max Pay'!$D$7,H8*(1+$K$6),'Locality and Max Pay'!$D$7)</f>
        <v>57303.880500000007</v>
      </c>
      <c r="I10" s="8">
        <f>IF(I8*(1+$K$6)&lt;'Locality and Max Pay'!$D$7,I8*(1+$K$6),'Locality and Max Pay'!$D$7)</f>
        <v>68844.237000000008</v>
      </c>
      <c r="J10" s="8">
        <f>IF(J8*(1+$K$6)&lt;'Locality and Max Pay'!$D$7,J8*(1+$K$6),'Locality and Max Pay'!$D$7)</f>
        <v>82806.762000000002</v>
      </c>
      <c r="K10" s="8">
        <f>IF(K8*(1+$K$6)&lt;'Locality and Max Pay'!$D$7,K8*(1+$K$6),'Locality and Max Pay'!$D$7)</f>
        <v>102224.85900000001</v>
      </c>
      <c r="L10" s="8">
        <f>IF(L8*(1+$K$6)&lt;'Locality and Max Pay'!$D$7,L8*(1+$K$6),'Locality and Max Pay'!$D$7)</f>
        <v>120202.35900000001</v>
      </c>
      <c r="M10" s="8">
        <f>IF(M8*(1+$K$6)&lt;'Locality and Max Pay'!$D$7,M8*(1+$K$6),'Locality and Max Pay'!$D$7)</f>
        <v>143576.70450000002</v>
      </c>
      <c r="N10" s="8">
        <f>IF(N8*(1+$K$6)&lt;'Locality and Max Pay'!$D$7,N8*(1+$K$6),'Locality and Max Pay'!$D$7)</f>
        <v>169096.36500000002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34666.612500000003</v>
      </c>
      <c r="C11" s="8">
        <f>IF(C9*(1+$K$6)&lt;'Locality and Max Pay'!$D$7,C9*(1+$K$6),'Locality and Max Pay'!$D$7)</f>
        <v>39580.462500000001</v>
      </c>
      <c r="D11" s="8">
        <f>IF(D9*(1+$K$6)&lt;'Locality and Max Pay'!$D$7,D9*(1+$K$6),'Locality and Max Pay'!$D$7)</f>
        <v>46265.695500000002</v>
      </c>
      <c r="E11" s="8">
        <f>IF(E9*(1+$K$6)&lt;'Locality and Max Pay'!$D$7,E9*(1+$K$6),'Locality and Max Pay'!$D$7)</f>
        <v>54453.847500000003</v>
      </c>
      <c r="F11" s="8">
        <f>IF(F9*(1+$K$6)&lt;'Locality and Max Pay'!$D$7,F9*(1+$K$6),'Locality and Max Pay'!$D$7)</f>
        <v>66470.008500000011</v>
      </c>
      <c r="G11" s="8">
        <f>IF(G9*(1+$K$6)&lt;'Locality and Max Pay'!$D$7,G9*(1+$K$6),'Locality and Max Pay'!$D$7)</f>
        <v>74133.217500000013</v>
      </c>
      <c r="H11" s="8">
        <f>IF(H9*(1+$K$6)&lt;'Locality and Max Pay'!$D$7,H9*(1+$K$6),'Locality and Max Pay'!$D$7)</f>
        <v>88828.026000000013</v>
      </c>
      <c r="I11" s="8">
        <f>IF(I9*(1+$K$6)&lt;'Locality and Max Pay'!$D$7,I9*(1+$K$6),'Locality and Max Pay'!$D$7)</f>
        <v>106713.2415</v>
      </c>
      <c r="J11" s="8">
        <f>IF(J9*(1+$K$6)&lt;'Locality and Max Pay'!$D$7,J9*(1+$K$6),'Locality and Max Pay'!$D$7)</f>
        <v>128338.97550000002</v>
      </c>
      <c r="K11" s="8">
        <f>IF(K9*(1+$K$6)&lt;'Locality and Max Pay'!$D$7,K9*(1+$K$6),'Locality and Max Pay'!$D$7)</f>
        <v>158477.65500000003</v>
      </c>
      <c r="L11" s="8">
        <f>IF(L9*(1+$K$6)&lt;'Locality and Max Pay'!$D$7,L9*(1+$K$6),'Locality and Max Pay'!$D$7)</f>
        <v>186250.49550000002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customFormat="1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customFormat="1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customFormat="1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customFormat="1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customFormat="1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customFormat="1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customFormat="1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customFormat="1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customFormat="1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customFormat="1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customFormat="1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customFormat="1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customFormat="1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customFormat="1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customFormat="1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customFormat="1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customFormat="1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customFormat="1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customFormat="1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  <row r="99" x14ac:dyDescent="0.25"/>
    <row r="100" x14ac:dyDescent="0.25"/>
  </sheetData>
  <sheetProtection password="DDDE" sheet="1" objects="1" scenarios="1"/>
  <mergeCells count="20">
    <mergeCell ref="A50:A51"/>
    <mergeCell ref="A2:N2"/>
    <mergeCell ref="A4:N4"/>
    <mergeCell ref="B6:H6"/>
    <mergeCell ref="A13:A14"/>
    <mergeCell ref="A16:A18"/>
    <mergeCell ref="A20:A23"/>
    <mergeCell ref="A25:A28"/>
    <mergeCell ref="A30:A33"/>
    <mergeCell ref="A35:A38"/>
    <mergeCell ref="A40:A43"/>
    <mergeCell ref="A45:A48"/>
    <mergeCell ref="A83:A86"/>
    <mergeCell ref="A87:N87"/>
    <mergeCell ref="A53:A56"/>
    <mergeCell ref="A58:A61"/>
    <mergeCell ref="A63:A66"/>
    <mergeCell ref="A68:A71"/>
    <mergeCell ref="A73:A76"/>
    <mergeCell ref="A78:A81"/>
  </mergeCells>
  <pageMargins left="0.5" right="0.5" top="1" bottom="0.5" header="0.5" footer="0.5"/>
  <pageSetup scale="54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P100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ColWidth="9.21875" defaultRowHeight="13.2" zeroHeight="1" x14ac:dyDescent="0.25"/>
  <cols>
    <col min="1" max="1" width="19.21875" style="22" customWidth="1"/>
    <col min="2" max="7" width="11.5546875" style="22" customWidth="1"/>
    <col min="8" max="8" width="13.21875" style="22" customWidth="1"/>
    <col min="9" max="9" width="12.77734375" style="22" customWidth="1"/>
    <col min="10" max="10" width="14.21875" style="22" customWidth="1"/>
    <col min="11" max="11" width="13.44140625" style="22" customWidth="1"/>
    <col min="12" max="14" width="11.5546875" style="22" customWidth="1"/>
    <col min="15" max="16384" width="9.21875" style="22"/>
  </cols>
  <sheetData>
    <row r="1" spans="1:14" ht="3" customHeight="1" x14ac:dyDescent="0.25"/>
    <row r="2" spans="1:14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ht="12.75" customHeight="1" x14ac:dyDescent="0.25"/>
    <row r="4" spans="1:14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x14ac:dyDescent="0.25"/>
    <row r="6" spans="1:14" ht="15.75" customHeight="1" x14ac:dyDescent="0.35">
      <c r="A6" s="16" t="s">
        <v>82</v>
      </c>
      <c r="B6" s="150" t="s">
        <v>164</v>
      </c>
      <c r="C6" s="151"/>
      <c r="D6" s="151"/>
      <c r="E6" s="151"/>
      <c r="F6" s="151"/>
      <c r="G6" s="151"/>
      <c r="H6" s="152"/>
      <c r="I6" s="21"/>
      <c r="J6" s="53" t="s">
        <v>83</v>
      </c>
      <c r="K6" s="54">
        <f>VLOOKUP(B6,'Locality and Max Pay'!$A$7:$B$61,2,FALSE)</f>
        <v>0.1825</v>
      </c>
      <c r="L6" s="40"/>
      <c r="M6" s="40"/>
      <c r="N6" s="59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23564.86</v>
      </c>
      <c r="C10" s="8">
        <f>IF(C8*(1+$K$6)&lt;'Locality and Max Pay'!$D$7,C8*(1+$K$6),'Locality and Max Pay'!$D$7)</f>
        <v>26931.437500000004</v>
      </c>
      <c r="D10" s="8">
        <f>IF(D8*(1+$K$6)&lt;'Locality and Max Pay'!$D$7,D8*(1+$K$6),'Locality and Max Pay'!$D$7)</f>
        <v>30432.820000000003</v>
      </c>
      <c r="E10" s="8">
        <f>IF(E8*(1+$K$6)&lt;'Locality and Max Pay'!$D$7,E8*(1+$K$6),'Locality and Max Pay'!$D$7)</f>
        <v>35817.925000000003</v>
      </c>
      <c r="F10" s="8">
        <f>IF(F8*(1+$K$6)&lt;'Locality and Max Pay'!$D$7,F8*(1+$K$6),'Locality and Max Pay'!$D$7)</f>
        <v>43721.755000000005</v>
      </c>
      <c r="G10" s="8">
        <f>IF(G8*(1+$K$6)&lt;'Locality and Max Pay'!$D$7,G8*(1+$K$6),'Locality and Max Pay'!$D$7)</f>
        <v>48760.387500000004</v>
      </c>
      <c r="H10" s="8">
        <f>IF(H8*(1+$K$6)&lt;'Locality and Max Pay'!$D$7,H8*(1+$K$6),'Locality and Max Pay'!$D$7)</f>
        <v>56538.872500000005</v>
      </c>
      <c r="I10" s="8">
        <f>IF(I8*(1+$K$6)&lt;'Locality and Max Pay'!$D$7,I8*(1+$K$6),'Locality and Max Pay'!$D$7)</f>
        <v>67925.165000000008</v>
      </c>
      <c r="J10" s="8">
        <f>IF(J8*(1+$K$6)&lt;'Locality and Max Pay'!$D$7,J8*(1+$K$6),'Locality and Max Pay'!$D$7)</f>
        <v>81701.290000000008</v>
      </c>
      <c r="K10" s="8">
        <f>IF(K8*(1+$K$6)&lt;'Locality and Max Pay'!$D$7,K8*(1+$K$6),'Locality and Max Pay'!$D$7)</f>
        <v>100860.15500000001</v>
      </c>
      <c r="L10" s="8">
        <f>IF(L8*(1+$K$6)&lt;'Locality and Max Pay'!$D$7,L8*(1+$K$6),'Locality and Max Pay'!$D$7)</f>
        <v>118597.65500000001</v>
      </c>
      <c r="M10" s="8">
        <f>IF(M8*(1+$K$6)&lt;'Locality and Max Pay'!$D$7,M8*(1+$K$6),'Locality and Max Pay'!$D$7)</f>
        <v>141659.95250000001</v>
      </c>
      <c r="N10" s="8">
        <f>IF(N8*(1+$K$6)&lt;'Locality and Max Pay'!$D$7,N8*(1+$K$6),'Locality and Max Pay'!$D$7)</f>
        <v>166838.92500000002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34203.8125</v>
      </c>
      <c r="C11" s="8">
        <f>IF(C9*(1+$K$6)&lt;'Locality and Max Pay'!$D$7,C9*(1+$K$6),'Locality and Max Pay'!$D$7)</f>
        <v>39052.0625</v>
      </c>
      <c r="D11" s="8">
        <f>IF(D9*(1+$K$6)&lt;'Locality and Max Pay'!$D$7,D9*(1+$K$6),'Locality and Max Pay'!$D$7)</f>
        <v>45648.047500000001</v>
      </c>
      <c r="E11" s="8">
        <f>IF(E9*(1+$K$6)&lt;'Locality and Max Pay'!$D$7,E9*(1+$K$6),'Locality and Max Pay'!$D$7)</f>
        <v>53726.887500000004</v>
      </c>
      <c r="F11" s="8">
        <f>IF(F9*(1+$K$6)&lt;'Locality and Max Pay'!$D$7,F9*(1+$K$6),'Locality and Max Pay'!$D$7)</f>
        <v>65582.632500000007</v>
      </c>
      <c r="G11" s="8">
        <f>IF(G9*(1+$K$6)&lt;'Locality and Max Pay'!$D$7,G9*(1+$K$6),'Locality and Max Pay'!$D$7)</f>
        <v>73143.537500000006</v>
      </c>
      <c r="H11" s="8">
        <f>IF(H9*(1+$K$6)&lt;'Locality and Max Pay'!$D$7,H9*(1+$K$6),'Locality and Max Pay'!$D$7)</f>
        <v>87642.170000000013</v>
      </c>
      <c r="I11" s="8">
        <f>IF(I9*(1+$K$6)&lt;'Locality and Max Pay'!$D$7,I9*(1+$K$6),'Locality and Max Pay'!$D$7)</f>
        <v>105288.61750000001</v>
      </c>
      <c r="J11" s="8">
        <f>IF(J9*(1+$K$6)&lt;'Locality and Max Pay'!$D$7,J9*(1+$K$6),'Locality and Max Pay'!$D$7)</f>
        <v>126625.64750000001</v>
      </c>
      <c r="K11" s="8">
        <f>IF(K9*(1+$K$6)&lt;'Locality and Max Pay'!$D$7,K9*(1+$K$6),'Locality and Max Pay'!$D$7)</f>
        <v>156361.97500000001</v>
      </c>
      <c r="L11" s="8">
        <f>IF(L9*(1+$K$6)&lt;'Locality and Max Pay'!$D$7,L9*(1+$K$6),'Locality and Max Pay'!$D$7)</f>
        <v>183764.04750000002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customFormat="1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customFormat="1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customFormat="1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customFormat="1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customFormat="1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customFormat="1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customFormat="1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customFormat="1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customFormat="1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customFormat="1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customFormat="1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customFormat="1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customFormat="1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customFormat="1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customFormat="1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customFormat="1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customFormat="1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customFormat="1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customFormat="1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  <row r="99" x14ac:dyDescent="0.25"/>
    <row r="100" x14ac:dyDescent="0.25"/>
  </sheetData>
  <sheetProtection password="DDDE" sheet="1" objects="1" scenarios="1"/>
  <mergeCells count="20">
    <mergeCell ref="A50:A51"/>
    <mergeCell ref="A2:N2"/>
    <mergeCell ref="A4:N4"/>
    <mergeCell ref="B6:H6"/>
    <mergeCell ref="A13:A14"/>
    <mergeCell ref="A16:A18"/>
    <mergeCell ref="A20:A23"/>
    <mergeCell ref="A25:A28"/>
    <mergeCell ref="A30:A33"/>
    <mergeCell ref="A35:A38"/>
    <mergeCell ref="A40:A43"/>
    <mergeCell ref="A45:A48"/>
    <mergeCell ref="A83:A86"/>
    <mergeCell ref="A87:N87"/>
    <mergeCell ref="A53:A56"/>
    <mergeCell ref="A58:A61"/>
    <mergeCell ref="A63:A66"/>
    <mergeCell ref="A68:A71"/>
    <mergeCell ref="A73:A76"/>
    <mergeCell ref="A78:A81"/>
  </mergeCells>
  <pageMargins left="0.5" right="0.5" top="1" bottom="0.5" header="0.5" footer="0.5"/>
  <pageSetup scale="54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109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0.33610000000000001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26625.800800000001</v>
      </c>
      <c r="C10" s="8">
        <f>IF(C8*(1+$K$6)&lt;'Locality and Max Pay'!$D$7,C8*(1+$K$6),'Locality and Max Pay'!$D$7)</f>
        <v>30429.677500000002</v>
      </c>
      <c r="D10" s="8">
        <f>IF(D8*(1+$K$6)&lt;'Locality and Max Pay'!$D$7,D8*(1+$K$6),'Locality and Max Pay'!$D$7)</f>
        <v>34385.869599999998</v>
      </c>
      <c r="E10" s="8">
        <f>IF(E8*(1+$K$6)&lt;'Locality and Max Pay'!$D$7,E8*(1+$K$6),'Locality and Max Pay'!$D$7)</f>
        <v>40470.469000000005</v>
      </c>
      <c r="F10" s="8">
        <f>IF(F8*(1+$K$6)&lt;'Locality and Max Pay'!$D$7,F8*(1+$K$6),'Locality and Max Pay'!$D$7)</f>
        <v>49400.9614</v>
      </c>
      <c r="G10" s="8">
        <f>IF(G8*(1+$K$6)&lt;'Locality and Max Pay'!$D$7,G8*(1+$K$6),'Locality and Max Pay'!$D$7)</f>
        <v>55094.083500000001</v>
      </c>
      <c r="H10" s="8">
        <f>IF(H8*(1+$K$6)&lt;'Locality and Max Pay'!$D$7,H8*(1+$K$6),'Locality and Max Pay'!$D$7)</f>
        <v>63882.9493</v>
      </c>
      <c r="I10" s="8">
        <f>IF(I8*(1+$K$6)&lt;'Locality and Max Pay'!$D$7,I8*(1+$K$6),'Locality and Max Pay'!$D$7)</f>
        <v>76748.256200000003</v>
      </c>
      <c r="J10" s="8">
        <f>IF(J8*(1+$K$6)&lt;'Locality and Max Pay'!$D$7,J8*(1+$K$6),'Locality and Max Pay'!$D$7)</f>
        <v>92313.821200000006</v>
      </c>
      <c r="K10" s="8">
        <f>IF(K8*(1+$K$6)&lt;'Locality and Max Pay'!$D$7,K8*(1+$K$6),'Locality and Max Pay'!$D$7)</f>
        <v>113961.3134</v>
      </c>
      <c r="L10" s="8">
        <f>IF(L8*(1+$K$6)&lt;'Locality and Max Pay'!$D$7,L8*(1+$K$6),'Locality and Max Pay'!$D$7)</f>
        <v>134002.81340000001</v>
      </c>
      <c r="M10" s="8">
        <f>IF(M8*(1+$K$6)&lt;'Locality and Max Pay'!$D$7,M8*(1+$K$6),'Locality and Max Pay'!$D$7)</f>
        <v>160060.77170000001</v>
      </c>
      <c r="N10" s="8">
        <f>IF(N8*(1+$K$6)&lt;'Locality and Max Pay'!$D$7,N8*(1+$K$6),'Locality and Max Pay'!$D$7)</f>
        <v>188510.34900000002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38646.692500000005</v>
      </c>
      <c r="C11" s="8">
        <f>IF(C9*(1+$K$6)&lt;'Locality and Max Pay'!$D$7,C9*(1+$K$6),'Locality and Max Pay'!$D$7)</f>
        <v>44124.702499999999</v>
      </c>
      <c r="D11" s="8">
        <f>IF(D9*(1+$K$6)&lt;'Locality and Max Pay'!$D$7,D9*(1+$K$6),'Locality and Max Pay'!$D$7)</f>
        <v>51577.4683</v>
      </c>
      <c r="E11" s="8">
        <f>IF(E9*(1+$K$6)&lt;'Locality and Max Pay'!$D$7,E9*(1+$K$6),'Locality and Max Pay'!$D$7)</f>
        <v>60705.703500000003</v>
      </c>
      <c r="F11" s="8">
        <f>IF(F9*(1+$K$6)&lt;'Locality and Max Pay'!$D$7,F9*(1+$K$6),'Locality and Max Pay'!$D$7)</f>
        <v>74101.4421</v>
      </c>
      <c r="G11" s="8">
        <f>IF(G9*(1+$K$6)&lt;'Locality and Max Pay'!$D$7,G9*(1+$K$6),'Locality and Max Pay'!$D$7)</f>
        <v>82644.465500000006</v>
      </c>
      <c r="H11" s="8">
        <f>IF(H9*(1+$K$6)&lt;'Locality and Max Pay'!$D$7,H9*(1+$K$6),'Locality and Max Pay'!$D$7)</f>
        <v>99026.387600000002</v>
      </c>
      <c r="I11" s="8">
        <f>IF(I9*(1+$K$6)&lt;'Locality and Max Pay'!$D$7,I9*(1+$K$6),'Locality and Max Pay'!$D$7)</f>
        <v>118965.00790000001</v>
      </c>
      <c r="J11" s="8">
        <f>IF(J9*(1+$K$6)&lt;'Locality and Max Pay'!$D$7,J9*(1+$K$6),'Locality and Max Pay'!$D$7)</f>
        <v>143073.5963</v>
      </c>
      <c r="K11" s="8">
        <f>IF(K9*(1+$K$6)&lt;'Locality and Max Pay'!$D$7,K9*(1+$K$6),'Locality and Max Pay'!$D$7)</f>
        <v>176672.503</v>
      </c>
      <c r="L11" s="8">
        <f>IF(L9*(1+$K$6)&lt;'Locality and Max Pay'!$D$7,L9*(1+$K$6),'Locality and Max Pay'!$D$7)</f>
        <v>203700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54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130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0.23799999999999999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24670.864000000001</v>
      </c>
      <c r="C10" s="8">
        <f>IF(C8*(1+$K$6)&lt;'Locality and Max Pay'!$D$7,C8*(1+$K$6),'Locality and Max Pay'!$D$7)</f>
        <v>28195.45</v>
      </c>
      <c r="D10" s="8">
        <f>IF(D8*(1+$K$6)&lt;'Locality and Max Pay'!$D$7,D8*(1+$K$6),'Locality and Max Pay'!$D$7)</f>
        <v>31861.168000000001</v>
      </c>
      <c r="E10" s="8">
        <f>IF(E8*(1+$K$6)&lt;'Locality and Max Pay'!$D$7,E8*(1+$K$6),'Locality and Max Pay'!$D$7)</f>
        <v>37499.019999999997</v>
      </c>
      <c r="F10" s="8">
        <f>IF(F8*(1+$K$6)&lt;'Locality and Max Pay'!$D$7,F8*(1+$K$6),'Locality and Max Pay'!$D$7)</f>
        <v>45773.811999999998</v>
      </c>
      <c r="G10" s="8">
        <f>IF(G8*(1+$K$6)&lt;'Locality and Max Pay'!$D$7,G8*(1+$K$6),'Locality and Max Pay'!$D$7)</f>
        <v>51048.93</v>
      </c>
      <c r="H10" s="8">
        <f>IF(H8*(1+$K$6)&lt;'Locality and Max Pay'!$D$7,H8*(1+$K$6),'Locality and Max Pay'!$D$7)</f>
        <v>59192.493999999999</v>
      </c>
      <c r="I10" s="8">
        <f>IF(I8*(1+$K$6)&lt;'Locality and Max Pay'!$D$7,I8*(1+$K$6),'Locality and Max Pay'!$D$7)</f>
        <v>71113.195999999996</v>
      </c>
      <c r="J10" s="8">
        <f>IF(J8*(1+$K$6)&lt;'Locality and Max Pay'!$D$7,J8*(1+$K$6),'Locality and Max Pay'!$D$7)</f>
        <v>85535.895999999993</v>
      </c>
      <c r="K10" s="8">
        <f>IF(K8*(1+$K$6)&lt;'Locality and Max Pay'!$D$7,K8*(1+$K$6),'Locality and Max Pay'!$D$7)</f>
        <v>105593.97199999999</v>
      </c>
      <c r="L10" s="8">
        <f>IF(L8*(1+$K$6)&lt;'Locality and Max Pay'!$D$7,L8*(1+$K$6),'Locality and Max Pay'!$D$7)</f>
        <v>124163.97199999999</v>
      </c>
      <c r="M10" s="8">
        <f>IF(M8*(1+$K$6)&lt;'Locality and Max Pay'!$D$7,M8*(1+$K$6),'Locality and Max Pay'!$D$7)</f>
        <v>148308.68599999999</v>
      </c>
      <c r="N10" s="8">
        <f>IF(N8*(1+$K$6)&lt;'Locality and Max Pay'!$D$7,N8*(1+$K$6),'Locality and Max Pay'!$D$7)</f>
        <v>174669.42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35809.15</v>
      </c>
      <c r="C11" s="8">
        <f>IF(C9*(1+$K$6)&lt;'Locality and Max Pay'!$D$7,C9*(1+$K$6),'Locality and Max Pay'!$D$7)</f>
        <v>40884.949999999997</v>
      </c>
      <c r="D11" s="8">
        <f>IF(D9*(1+$K$6)&lt;'Locality and Max Pay'!$D$7,D9*(1+$K$6),'Locality and Max Pay'!$D$7)</f>
        <v>47790.514000000003</v>
      </c>
      <c r="E11" s="8">
        <f>IF(E9*(1+$K$6)&lt;'Locality and Max Pay'!$D$7,E9*(1+$K$6),'Locality and Max Pay'!$D$7)</f>
        <v>56248.53</v>
      </c>
      <c r="F11" s="8">
        <f>IF(F9*(1+$K$6)&lt;'Locality and Max Pay'!$D$7,F9*(1+$K$6),'Locality and Max Pay'!$D$7)</f>
        <v>68660.717999999993</v>
      </c>
      <c r="G11" s="8">
        <f>IF(G9*(1+$K$6)&lt;'Locality and Max Pay'!$D$7,G9*(1+$K$6),'Locality and Max Pay'!$D$7)</f>
        <v>76576.490000000005</v>
      </c>
      <c r="H11" s="8">
        <f>IF(H9*(1+$K$6)&lt;'Locality and Max Pay'!$D$7,H9*(1+$K$6),'Locality and Max Pay'!$D$7)</f>
        <v>91755.607999999993</v>
      </c>
      <c r="I11" s="8">
        <f>IF(I9*(1+$K$6)&lt;'Locality and Max Pay'!$D$7,I9*(1+$K$6),'Locality and Max Pay'!$D$7)</f>
        <v>110230.28199999999</v>
      </c>
      <c r="J11" s="8">
        <f>IF(J9*(1+$K$6)&lt;'Locality and Max Pay'!$D$7,J9*(1+$K$6),'Locality and Max Pay'!$D$7)</f>
        <v>132568.75399999999</v>
      </c>
      <c r="K11" s="8">
        <f>IF(K9*(1+$K$6)&lt;'Locality and Max Pay'!$D$7,K9*(1+$K$6),'Locality and Max Pay'!$D$7)</f>
        <v>163700.74</v>
      </c>
      <c r="L11" s="8">
        <f>IF(L9*(1+$K$6)&lt;'Locality and Max Pay'!$D$7,L9*(1+$K$6),'Locality and Max Pay'!$D$7)</f>
        <v>192388.91399999999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54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131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0.2132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24176.649600000001</v>
      </c>
      <c r="C10" s="8">
        <f>IF(C8*(1+$K$6)&lt;'Locality and Max Pay'!$D$7,C8*(1+$K$6),'Locality and Max Pay'!$D$7)</f>
        <v>27630.63</v>
      </c>
      <c r="D10" s="8">
        <f>IF(D8*(1+$K$6)&lt;'Locality and Max Pay'!$D$7,D8*(1+$K$6),'Locality and Max Pay'!$D$7)</f>
        <v>31222.915200000003</v>
      </c>
      <c r="E10" s="8">
        <f>IF(E8*(1+$K$6)&lt;'Locality and Max Pay'!$D$7,E8*(1+$K$6),'Locality and Max Pay'!$D$7)</f>
        <v>36747.828000000001</v>
      </c>
      <c r="F10" s="8">
        <f>IF(F8*(1+$K$6)&lt;'Locality and Max Pay'!$D$7,F8*(1+$K$6),'Locality and Max Pay'!$D$7)</f>
        <v>44856.856800000001</v>
      </c>
      <c r="G10" s="8">
        <f>IF(G8*(1+$K$6)&lt;'Locality and Max Pay'!$D$7,G8*(1+$K$6),'Locality and Max Pay'!$D$7)</f>
        <v>50026.302000000003</v>
      </c>
      <c r="H10" s="8">
        <f>IF(H8*(1+$K$6)&lt;'Locality and Max Pay'!$D$7,H8*(1+$K$6),'Locality and Max Pay'!$D$7)</f>
        <v>58006.731599999999</v>
      </c>
      <c r="I10" s="8">
        <f>IF(I8*(1+$K$6)&lt;'Locality and Max Pay'!$D$7,I8*(1+$K$6),'Locality and Max Pay'!$D$7)</f>
        <v>69688.63440000001</v>
      </c>
      <c r="J10" s="8">
        <f>IF(J8*(1+$K$6)&lt;'Locality and Max Pay'!$D$7,J8*(1+$K$6),'Locality and Max Pay'!$D$7)</f>
        <v>83822.414400000009</v>
      </c>
      <c r="K10" s="8">
        <f>IF(K8*(1+$K$6)&lt;'Locality and Max Pay'!$D$7,K8*(1+$K$6),'Locality and Max Pay'!$D$7)</f>
        <v>103478.6808</v>
      </c>
      <c r="L10" s="8">
        <f>IF(L8*(1+$K$6)&lt;'Locality and Max Pay'!$D$7,L8*(1+$K$6),'Locality and Max Pay'!$D$7)</f>
        <v>121676.6808</v>
      </c>
      <c r="M10" s="8">
        <f>IF(M8*(1+$K$6)&lt;'Locality and Max Pay'!$D$7,M8*(1+$K$6),'Locality and Max Pay'!$D$7)</f>
        <v>145337.72040000002</v>
      </c>
      <c r="N10" s="8">
        <f>IF(N8*(1+$K$6)&lt;'Locality and Max Pay'!$D$7,N8*(1+$K$6),'Locality and Max Pay'!$D$7)</f>
        <v>171170.38800000001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35091.810000000005</v>
      </c>
      <c r="C11" s="8">
        <f>IF(C9*(1+$K$6)&lt;'Locality and Max Pay'!$D$7,C9*(1+$K$6),'Locality and Max Pay'!$D$7)</f>
        <v>40065.93</v>
      </c>
      <c r="D11" s="8">
        <f>IF(D9*(1+$K$6)&lt;'Locality and Max Pay'!$D$7,D9*(1+$K$6),'Locality and Max Pay'!$D$7)</f>
        <v>46833.159599999999</v>
      </c>
      <c r="E11" s="8">
        <f>IF(E9*(1+$K$6)&lt;'Locality and Max Pay'!$D$7,E9*(1+$K$6),'Locality and Max Pay'!$D$7)</f>
        <v>55121.742000000006</v>
      </c>
      <c r="F11" s="8">
        <f>IF(F9*(1+$K$6)&lt;'Locality and Max Pay'!$D$7,F9*(1+$K$6),'Locality and Max Pay'!$D$7)</f>
        <v>67285.285199999998</v>
      </c>
      <c r="G11" s="8">
        <f>IF(G9*(1+$K$6)&lt;'Locality and Max Pay'!$D$7,G9*(1+$K$6),'Locality and Max Pay'!$D$7)</f>
        <v>75042.486000000004</v>
      </c>
      <c r="H11" s="8">
        <f>IF(H9*(1+$K$6)&lt;'Locality and Max Pay'!$D$7,H9*(1+$K$6),'Locality and Max Pay'!$D$7)</f>
        <v>89917.531199999998</v>
      </c>
      <c r="I11" s="8">
        <f>IF(I9*(1+$K$6)&lt;'Locality and Max Pay'!$D$7,I9*(1+$K$6),'Locality and Max Pay'!$D$7)</f>
        <v>108022.11480000001</v>
      </c>
      <c r="J11" s="8">
        <f>IF(J9*(1+$K$6)&lt;'Locality and Max Pay'!$D$7,J9*(1+$K$6),'Locality and Max Pay'!$D$7)</f>
        <v>129913.0956</v>
      </c>
      <c r="K11" s="8">
        <f>IF(K9*(1+$K$6)&lt;'Locality and Max Pay'!$D$7,K9*(1+$K$6),'Locality and Max Pay'!$D$7)</f>
        <v>160421.43600000002</v>
      </c>
      <c r="L11" s="8">
        <f>IF(L9*(1+$K$6)&lt;'Locality and Max Pay'!$D$7,L9*(1+$K$6),'Locality and Max Pay'!$D$7)</f>
        <v>188534.91960000002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54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132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0.25490000000000002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25007.647200000003</v>
      </c>
      <c r="C10" s="8">
        <f>IF(C8*(1+$K$6)&lt;'Locality and Max Pay'!$D$7,C8*(1+$K$6),'Locality and Max Pay'!$D$7)</f>
        <v>28580.347500000003</v>
      </c>
      <c r="D10" s="8">
        <f>IF(D8*(1+$K$6)&lt;'Locality and Max Pay'!$D$7,D8*(1+$K$6),'Locality and Max Pay'!$D$7)</f>
        <v>32296.106400000004</v>
      </c>
      <c r="E10" s="8">
        <f>IF(E8*(1+$K$6)&lt;'Locality and Max Pay'!$D$7,E8*(1+$K$6),'Locality and Max Pay'!$D$7)</f>
        <v>38010.921000000002</v>
      </c>
      <c r="F10" s="8">
        <f>IF(F8*(1+$K$6)&lt;'Locality and Max Pay'!$D$7,F8*(1+$K$6),'Locality and Max Pay'!$D$7)</f>
        <v>46398.672600000005</v>
      </c>
      <c r="G10" s="8">
        <f>IF(G8*(1+$K$6)&lt;'Locality and Max Pay'!$D$7,G8*(1+$K$6),'Locality and Max Pay'!$D$7)</f>
        <v>51745.801500000009</v>
      </c>
      <c r="H10" s="8">
        <f>IF(H8*(1+$K$6)&lt;'Locality and Max Pay'!$D$7,H8*(1+$K$6),'Locality and Max Pay'!$D$7)</f>
        <v>60000.533700000007</v>
      </c>
      <c r="I10" s="8">
        <f>IF(I8*(1+$K$6)&lt;'Locality and Max Pay'!$D$7,I8*(1+$K$6),'Locality and Max Pay'!$D$7)</f>
        <v>72083.965800000005</v>
      </c>
      <c r="J10" s="8">
        <f>IF(J8*(1+$K$6)&lt;'Locality and Max Pay'!$D$7,J8*(1+$K$6),'Locality and Max Pay'!$D$7)</f>
        <v>86703.550800000012</v>
      </c>
      <c r="K10" s="8">
        <f>IF(K8*(1+$K$6)&lt;'Locality and Max Pay'!$D$7,K8*(1+$K$6),'Locality and Max Pay'!$D$7)</f>
        <v>107035.44060000002</v>
      </c>
      <c r="L10" s="8">
        <f>IF(L8*(1+$K$6)&lt;'Locality and Max Pay'!$D$7,L8*(1+$K$6),'Locality and Max Pay'!$D$7)</f>
        <v>125858.94060000002</v>
      </c>
      <c r="M10" s="8">
        <f>IF(M8*(1+$K$6)&lt;'Locality and Max Pay'!$D$7,M8*(1+$K$6),'Locality and Max Pay'!$D$7)</f>
        <v>150333.25530000002</v>
      </c>
      <c r="N10" s="8">
        <f>IF(N8*(1+$K$6)&lt;'Locality and Max Pay'!$D$7,N8*(1+$K$6),'Locality and Max Pay'!$D$7)</f>
        <v>177053.84100000001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36297.982500000006</v>
      </c>
      <c r="C11" s="8">
        <f>IF(C9*(1+$K$6)&lt;'Locality and Max Pay'!$D$7,C9*(1+$K$6),'Locality and Max Pay'!$D$7)</f>
        <v>41443.072500000002</v>
      </c>
      <c r="D11" s="8">
        <f>IF(D9*(1+$K$6)&lt;'Locality and Max Pay'!$D$7,D9*(1+$K$6),'Locality and Max Pay'!$D$7)</f>
        <v>48442.904700000006</v>
      </c>
      <c r="E11" s="8">
        <f>IF(E9*(1+$K$6)&lt;'Locality and Max Pay'!$D$7,E9*(1+$K$6),'Locality and Max Pay'!$D$7)</f>
        <v>57016.381500000003</v>
      </c>
      <c r="F11" s="8">
        <f>IF(F9*(1+$K$6)&lt;'Locality and Max Pay'!$D$7,F9*(1+$K$6),'Locality and Max Pay'!$D$7)</f>
        <v>69598.008900000001</v>
      </c>
      <c r="G11" s="8">
        <f>IF(G9*(1+$K$6)&lt;'Locality and Max Pay'!$D$7,G9*(1+$K$6),'Locality and Max Pay'!$D$7)</f>
        <v>77621.839500000002</v>
      </c>
      <c r="H11" s="8">
        <f>IF(H9*(1+$K$6)&lt;'Locality and Max Pay'!$D$7,H9*(1+$K$6),'Locality and Max Pay'!$D$7)</f>
        <v>93008.16840000001</v>
      </c>
      <c r="I11" s="8">
        <f>IF(I9*(1+$K$6)&lt;'Locality and Max Pay'!$D$7,I9*(1+$K$6),'Locality and Max Pay'!$D$7)</f>
        <v>111735.04110000002</v>
      </c>
      <c r="J11" s="8">
        <f>IF(J9*(1+$K$6)&lt;'Locality and Max Pay'!$D$7,J9*(1+$K$6),'Locality and Max Pay'!$D$7)</f>
        <v>134378.45670000001</v>
      </c>
      <c r="K11" s="8">
        <f>IF(K9*(1+$K$6)&lt;'Locality and Max Pay'!$D$7,K9*(1+$K$6),'Locality and Max Pay'!$D$7)</f>
        <v>165935.42700000003</v>
      </c>
      <c r="L11" s="8">
        <f>IF(L9*(1+$K$6)&lt;'Locality and Max Pay'!$D$7,L9*(1+$K$6),'Locality and Max Pay'!$D$7)</f>
        <v>195015.22470000002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54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133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0.35060000000000002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26914.756799999999</v>
      </c>
      <c r="C10" s="8">
        <f>IF(C8*(1+$K$6)&lt;'Locality and Max Pay'!$D$7,C8*(1+$K$6),'Locality and Max Pay'!$D$7)</f>
        <v>30759.915000000001</v>
      </c>
      <c r="D10" s="8">
        <f>IF(D8*(1+$K$6)&lt;'Locality and Max Pay'!$D$7,D8*(1+$K$6),'Locality and Max Pay'!$D$7)</f>
        <v>34759.041600000004</v>
      </c>
      <c r="E10" s="8">
        <f>IF(E8*(1+$K$6)&lt;'Locality and Max Pay'!$D$7,E8*(1+$K$6),'Locality and Max Pay'!$D$7)</f>
        <v>40909.673999999999</v>
      </c>
      <c r="F10" s="8">
        <f>IF(F8*(1+$K$6)&lt;'Locality and Max Pay'!$D$7,F8*(1+$K$6),'Locality and Max Pay'!$D$7)</f>
        <v>49937.0844</v>
      </c>
      <c r="G10" s="8">
        <f>IF(G8*(1+$K$6)&lt;'Locality and Max Pay'!$D$7,G8*(1+$K$6),'Locality and Max Pay'!$D$7)</f>
        <v>55691.991000000002</v>
      </c>
      <c r="H10" s="8">
        <f>IF(H8*(1+$K$6)&lt;'Locality and Max Pay'!$D$7,H8*(1+$K$6),'Locality and Max Pay'!$D$7)</f>
        <v>64576.237800000003</v>
      </c>
      <c r="I10" s="8">
        <f>IF(I8*(1+$K$6)&lt;'Locality and Max Pay'!$D$7,I8*(1+$K$6),'Locality and Max Pay'!$D$7)</f>
        <v>77581.165200000003</v>
      </c>
      <c r="J10" s="8">
        <f>IF(J8*(1+$K$6)&lt;'Locality and Max Pay'!$D$7,J8*(1+$K$6),'Locality and Max Pay'!$D$7)</f>
        <v>93315.655200000008</v>
      </c>
      <c r="K10" s="8">
        <f>IF(K8*(1+$K$6)&lt;'Locality and Max Pay'!$D$7,K8*(1+$K$6),'Locality and Max Pay'!$D$7)</f>
        <v>115198.07640000001</v>
      </c>
      <c r="L10" s="8">
        <f>IF(L8*(1+$K$6)&lt;'Locality and Max Pay'!$D$7,L8*(1+$K$6),'Locality and Max Pay'!$D$7)</f>
        <v>135457.07639999999</v>
      </c>
      <c r="M10" s="8">
        <f>IF(M8*(1+$K$6)&lt;'Locality and Max Pay'!$D$7,M8*(1+$K$6),'Locality and Max Pay'!$D$7)</f>
        <v>161797.82819999999</v>
      </c>
      <c r="N10" s="8">
        <f>IF(N8*(1+$K$6)&lt;'Locality and Max Pay'!$D$7,N8*(1+$K$6),'Locality and Max Pay'!$D$7)</f>
        <v>190556.15400000001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39066.105000000003</v>
      </c>
      <c r="C11" s="8">
        <f>IF(C9*(1+$K$6)&lt;'Locality and Max Pay'!$D$7,C9*(1+$K$6),'Locality and Max Pay'!$D$7)</f>
        <v>44603.565000000002</v>
      </c>
      <c r="D11" s="8">
        <f>IF(D9*(1+$K$6)&lt;'Locality and Max Pay'!$D$7,D9*(1+$K$6),'Locality and Max Pay'!$D$7)</f>
        <v>52137.211799999997</v>
      </c>
      <c r="E11" s="8">
        <f>IF(E9*(1+$K$6)&lt;'Locality and Max Pay'!$D$7,E9*(1+$K$6),'Locality and Max Pay'!$D$7)</f>
        <v>61364.510999999999</v>
      </c>
      <c r="F11" s="8">
        <f>IF(F9*(1+$K$6)&lt;'Locality and Max Pay'!$D$7,F9*(1+$K$6),'Locality and Max Pay'!$D$7)</f>
        <v>74905.626600000003</v>
      </c>
      <c r="G11" s="8">
        <f>IF(G9*(1+$K$6)&lt;'Locality and Max Pay'!$D$7,G9*(1+$K$6),'Locality and Max Pay'!$D$7)</f>
        <v>83541.362999999998</v>
      </c>
      <c r="H11" s="8">
        <f>IF(H9*(1+$K$6)&lt;'Locality and Max Pay'!$D$7,H9*(1+$K$6),'Locality and Max Pay'!$D$7)</f>
        <v>100101.0696</v>
      </c>
      <c r="I11" s="8">
        <f>IF(I9*(1+$K$6)&lt;'Locality and Max Pay'!$D$7,I9*(1+$K$6),'Locality and Max Pay'!$D$7)</f>
        <v>120256.07340000001</v>
      </c>
      <c r="J11" s="8">
        <f>IF(J9*(1+$K$6)&lt;'Locality and Max Pay'!$D$7,J9*(1+$K$6),'Locality and Max Pay'!$D$7)</f>
        <v>144626.29980000001</v>
      </c>
      <c r="K11" s="8">
        <f>IF(K9*(1+$K$6)&lt;'Locality and Max Pay'!$D$7,K9*(1+$K$6),'Locality and Max Pay'!$D$7)</f>
        <v>178589.83799999999</v>
      </c>
      <c r="L11" s="8">
        <f>IF(L9*(1+$K$6)&lt;'Locality and Max Pay'!$D$7,L9*(1+$K$6),'Locality and Max Pay'!$D$7)</f>
        <v>203700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54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P100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ColWidth="9.21875" defaultRowHeight="13.2" zeroHeight="1" x14ac:dyDescent="0.25"/>
  <cols>
    <col min="1" max="1" width="19.21875" style="22" customWidth="1"/>
    <col min="2" max="7" width="11.5546875" style="22" customWidth="1"/>
    <col min="8" max="8" width="13.21875" style="22" customWidth="1"/>
    <col min="9" max="9" width="12.77734375" style="22" customWidth="1"/>
    <col min="10" max="10" width="14.21875" style="22" customWidth="1"/>
    <col min="11" max="11" width="13.44140625" style="22" customWidth="1"/>
    <col min="12" max="14" width="11.5546875" style="22" customWidth="1"/>
    <col min="15" max="16384" width="9.21875" style="22"/>
  </cols>
  <sheetData>
    <row r="1" spans="1:14" ht="3" customHeight="1" x14ac:dyDescent="0.25"/>
    <row r="2" spans="1:14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ht="12.75" customHeight="1" x14ac:dyDescent="0.25"/>
    <row r="4" spans="1:14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x14ac:dyDescent="0.25"/>
    <row r="6" spans="1:14" ht="15.75" customHeight="1" x14ac:dyDescent="0.35">
      <c r="A6" s="16" t="s">
        <v>82</v>
      </c>
      <c r="B6" s="150" t="s">
        <v>185</v>
      </c>
      <c r="C6" s="151"/>
      <c r="D6" s="151"/>
      <c r="E6" s="151"/>
      <c r="F6" s="151"/>
      <c r="G6" s="151"/>
      <c r="H6" s="152"/>
      <c r="I6" s="21"/>
      <c r="J6" s="53" t="s">
        <v>83</v>
      </c>
      <c r="K6" s="54">
        <f>VLOOKUP(B6,'Locality and Max Pay'!$A$7:$B$61,2,FALSE)</f>
        <v>0.16930000000000001</v>
      </c>
      <c r="L6" s="40"/>
      <c r="M6" s="40"/>
      <c r="N6" s="59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23301.810399999998</v>
      </c>
      <c r="C10" s="8">
        <f>IF(C8*(1+$K$6)&lt;'Locality and Max Pay'!$D$7,C8*(1+$K$6),'Locality and Max Pay'!$D$7)</f>
        <v>26630.807499999999</v>
      </c>
      <c r="D10" s="8">
        <f>IF(D8*(1+$K$6)&lt;'Locality and Max Pay'!$D$7,D8*(1+$K$6),'Locality and Max Pay'!$D$7)</f>
        <v>30093.104800000001</v>
      </c>
      <c r="E10" s="8">
        <f>IF(E8*(1+$K$6)&lt;'Locality and Max Pay'!$D$7,E8*(1+$K$6),'Locality and Max Pay'!$D$7)</f>
        <v>35418.097000000002</v>
      </c>
      <c r="F10" s="8">
        <f>IF(F8*(1+$K$6)&lt;'Locality and Max Pay'!$D$7,F8*(1+$K$6),'Locality and Max Pay'!$D$7)</f>
        <v>43233.698199999999</v>
      </c>
      <c r="G10" s="8">
        <f>IF(G8*(1+$K$6)&lt;'Locality and Max Pay'!$D$7,G8*(1+$K$6),'Locality and Max Pay'!$D$7)</f>
        <v>48216.085500000001</v>
      </c>
      <c r="H10" s="8">
        <f>IF(H8*(1+$K$6)&lt;'Locality and Max Pay'!$D$7,H8*(1+$K$6),'Locality and Max Pay'!$D$7)</f>
        <v>55907.740899999997</v>
      </c>
      <c r="I10" s="8">
        <f>IF(I8*(1+$K$6)&lt;'Locality and Max Pay'!$D$7,I8*(1+$K$6),'Locality and Max Pay'!$D$7)</f>
        <v>67166.930600000007</v>
      </c>
      <c r="J10" s="8">
        <f>IF(J8*(1+$K$6)&lt;'Locality and Max Pay'!$D$7,J8*(1+$K$6),'Locality and Max Pay'!$D$7)</f>
        <v>80789.275599999994</v>
      </c>
      <c r="K10" s="8">
        <f>IF(K8*(1+$K$6)&lt;'Locality and Max Pay'!$D$7,K8*(1+$K$6),'Locality and Max Pay'!$D$7)</f>
        <v>99734.2742</v>
      </c>
      <c r="L10" s="8">
        <f>IF(L8*(1+$K$6)&lt;'Locality and Max Pay'!$D$7,L8*(1+$K$6),'Locality and Max Pay'!$D$7)</f>
        <v>117273.7742</v>
      </c>
      <c r="M10" s="8">
        <f>IF(M8*(1+$K$6)&lt;'Locality and Max Pay'!$D$7,M8*(1+$K$6),'Locality and Max Pay'!$D$7)</f>
        <v>140078.63209999999</v>
      </c>
      <c r="N10" s="8">
        <f>IF(N8*(1+$K$6)&lt;'Locality and Max Pay'!$D$7,N8*(1+$K$6),'Locality and Max Pay'!$D$7)</f>
        <v>164976.53700000001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33822.002500000002</v>
      </c>
      <c r="C11" s="8">
        <f>IF(C9*(1+$K$6)&lt;'Locality and Max Pay'!$D$7,C9*(1+$K$6),'Locality and Max Pay'!$D$7)</f>
        <v>38616.1325</v>
      </c>
      <c r="D11" s="8">
        <f>IF(D9*(1+$K$6)&lt;'Locality and Max Pay'!$D$7,D9*(1+$K$6),'Locality and Max Pay'!$D$7)</f>
        <v>45138.4879</v>
      </c>
      <c r="E11" s="8">
        <f>IF(E9*(1+$K$6)&lt;'Locality and Max Pay'!$D$7,E9*(1+$K$6),'Locality and Max Pay'!$D$7)</f>
        <v>53127.145499999999</v>
      </c>
      <c r="F11" s="8">
        <f>IF(F9*(1+$K$6)&lt;'Locality and Max Pay'!$D$7,F9*(1+$K$6),'Locality and Max Pay'!$D$7)</f>
        <v>64850.547299999998</v>
      </c>
      <c r="G11" s="8">
        <f>IF(G9*(1+$K$6)&lt;'Locality and Max Pay'!$D$7,G9*(1+$K$6),'Locality and Max Pay'!$D$7)</f>
        <v>72327.051500000001</v>
      </c>
      <c r="H11" s="8">
        <f>IF(H9*(1+$K$6)&lt;'Locality and Max Pay'!$D$7,H9*(1+$K$6),'Locality and Max Pay'!$D$7)</f>
        <v>86663.838799999998</v>
      </c>
      <c r="I11" s="8">
        <f>IF(I9*(1+$K$6)&lt;'Locality and Max Pay'!$D$7,I9*(1+$K$6),'Locality and Max Pay'!$D$7)</f>
        <v>104113.3027</v>
      </c>
      <c r="J11" s="8">
        <f>IF(J9*(1+$K$6)&lt;'Locality and Max Pay'!$D$7,J9*(1+$K$6),'Locality and Max Pay'!$D$7)</f>
        <v>125212.1519</v>
      </c>
      <c r="K11" s="8">
        <f>IF(K9*(1+$K$6)&lt;'Locality and Max Pay'!$D$7,K9*(1+$K$6),'Locality and Max Pay'!$D$7)</f>
        <v>154616.53899999999</v>
      </c>
      <c r="L11" s="8">
        <f>IF(L9*(1+$K$6)&lt;'Locality and Max Pay'!$D$7,L9*(1+$K$6),'Locality and Max Pay'!$D$7)</f>
        <v>181712.7279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customFormat="1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customFormat="1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customFormat="1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customFormat="1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customFormat="1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customFormat="1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customFormat="1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customFormat="1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customFormat="1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customFormat="1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customFormat="1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customFormat="1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customFormat="1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customFormat="1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customFormat="1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customFormat="1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customFormat="1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customFormat="1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customFormat="1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  <row r="99" x14ac:dyDescent="0.25"/>
    <row r="100" x14ac:dyDescent="0.25"/>
  </sheetData>
  <sheetProtection algorithmName="SHA-512" hashValue="oUiqb9Wpi/u+Cq3SvjCLNYsrwBQqLHfCxGbIQUhWY3sEcTy4JaldhBs2VnBfVf+WFjHz6LIvJQsSzRfF7UZfDQ==" saltValue="ja2NQuRnTULtPe/OulvuPw==" spinCount="100000" sheet="1" objects="1" scenarios="1"/>
  <mergeCells count="20">
    <mergeCell ref="A83:A86"/>
    <mergeCell ref="A87:N87"/>
    <mergeCell ref="A53:A56"/>
    <mergeCell ref="A58:A61"/>
    <mergeCell ref="A63:A66"/>
    <mergeCell ref="A68:A71"/>
    <mergeCell ref="A73:A76"/>
    <mergeCell ref="A78:A81"/>
    <mergeCell ref="A50:A51"/>
    <mergeCell ref="A2:N2"/>
    <mergeCell ref="A4:N4"/>
    <mergeCell ref="B6:H6"/>
    <mergeCell ref="A13:A14"/>
    <mergeCell ref="A16:A18"/>
    <mergeCell ref="A20:A23"/>
    <mergeCell ref="A25:A28"/>
    <mergeCell ref="A30:A33"/>
    <mergeCell ref="A35:A38"/>
    <mergeCell ref="A40:A43"/>
    <mergeCell ref="A45:A48"/>
  </mergeCells>
  <pageMargins left="0.5" right="0.5" top="1" bottom="0.5" header="0.5" footer="0.5"/>
  <pageSetup scale="54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00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E9" sqref="E9"/>
    </sheetView>
  </sheetViews>
  <sheetFormatPr defaultColWidth="9.21875" defaultRowHeight="13.2" zeroHeight="1" x14ac:dyDescent="0.25"/>
  <cols>
    <col min="1" max="1" width="19.21875" style="22" customWidth="1"/>
    <col min="2" max="7" width="11.5546875" style="22" customWidth="1"/>
    <col min="8" max="8" width="13.21875" style="22" customWidth="1"/>
    <col min="9" max="9" width="12.77734375" style="22" customWidth="1"/>
    <col min="10" max="10" width="14.21875" style="22" customWidth="1"/>
    <col min="11" max="11" width="13.44140625" style="22" customWidth="1"/>
    <col min="12" max="14" width="11.5546875" style="22" customWidth="1"/>
    <col min="15" max="16384" width="9.21875" style="22"/>
  </cols>
  <sheetData>
    <row r="1" spans="1:14" ht="3" customHeight="1" x14ac:dyDescent="0.25"/>
    <row r="2" spans="1:14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ht="12.75" customHeight="1" x14ac:dyDescent="0.25"/>
    <row r="4" spans="1:14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x14ac:dyDescent="0.25"/>
    <row r="6" spans="1:14" ht="15.75" customHeight="1" x14ac:dyDescent="0.35">
      <c r="A6" s="16" t="s">
        <v>82</v>
      </c>
      <c r="B6" s="150" t="s">
        <v>115</v>
      </c>
      <c r="C6" s="151"/>
      <c r="D6" s="151"/>
      <c r="E6" s="151"/>
      <c r="F6" s="151"/>
      <c r="G6" s="151"/>
      <c r="H6" s="152"/>
      <c r="I6" s="21"/>
      <c r="J6" s="53" t="s">
        <v>83</v>
      </c>
      <c r="K6" s="54">
        <f>VLOOKUP(B6,'Locality and Max Pay'!$A$7:$B$61,2,FALSE)</f>
        <v>0.30420000000000003</v>
      </c>
      <c r="L6" s="40"/>
      <c r="M6" s="40"/>
      <c r="N6" s="59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25990.097600000001</v>
      </c>
      <c r="C10" s="8">
        <f>IF(C8*(1+$K$6)&lt;'Locality and Max Pay'!$D$7,C8*(1+$K$6),'Locality and Max Pay'!$D$7)</f>
        <v>29703.154999999999</v>
      </c>
      <c r="D10" s="8">
        <f>IF(D8*(1+$K$6)&lt;'Locality and Max Pay'!$D$7,D8*(1+$K$6),'Locality and Max Pay'!$D$7)</f>
        <v>33564.891199999998</v>
      </c>
      <c r="E10" s="8">
        <f>IF(E8*(1+$K$6)&lt;'Locality and Max Pay'!$D$7,E8*(1+$K$6),'Locality and Max Pay'!$D$7)</f>
        <v>39504.218000000001</v>
      </c>
      <c r="F10" s="8">
        <f>IF(F8*(1+$K$6)&lt;'Locality and Max Pay'!$D$7,F8*(1+$K$6),'Locality and Max Pay'!$D$7)</f>
        <v>48221.4908</v>
      </c>
      <c r="G10" s="8">
        <f>IF(G8*(1+$K$6)&lt;'Locality and Max Pay'!$D$7,G8*(1+$K$6),'Locality and Max Pay'!$D$7)</f>
        <v>53778.686999999998</v>
      </c>
      <c r="H10" s="8">
        <f>IF(H8*(1+$K$6)&lt;'Locality and Max Pay'!$D$7,H8*(1+$K$6),'Locality and Max Pay'!$D$7)</f>
        <v>62357.714599999999</v>
      </c>
      <c r="I10" s="8">
        <f>IF(I8*(1+$K$6)&lt;'Locality and Max Pay'!$D$7,I8*(1+$K$6),'Locality and Max Pay'!$D$7)</f>
        <v>74915.856400000004</v>
      </c>
      <c r="J10" s="8">
        <f>IF(J8*(1+$K$6)&lt;'Locality and Max Pay'!$D$7,J8*(1+$K$6),'Locality and Max Pay'!$D$7)</f>
        <v>90109.786399999997</v>
      </c>
      <c r="K10" s="8">
        <f>IF(K8*(1+$K$6)&lt;'Locality and Max Pay'!$D$7,K8*(1+$K$6),'Locality and Max Pay'!$D$7)</f>
        <v>111240.4348</v>
      </c>
      <c r="L10" s="8">
        <f>IF(L8*(1+$K$6)&lt;'Locality and Max Pay'!$D$7,L8*(1+$K$6),'Locality and Max Pay'!$D$7)</f>
        <v>130803.4348</v>
      </c>
      <c r="M10" s="8">
        <f>IF(M8*(1+$K$6)&lt;'Locality and Max Pay'!$D$7,M8*(1+$K$6),'Locality and Max Pay'!$D$7)</f>
        <v>156239.24739999999</v>
      </c>
      <c r="N10" s="8">
        <f>IF(N8*(1+$K$6)&lt;'Locality and Max Pay'!$D$7,N8*(1+$K$6),'Locality and Max Pay'!$D$7)</f>
        <v>184009.57800000001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37723.985000000001</v>
      </c>
      <c r="C11" s="8">
        <f>IF(C9*(1+$K$6)&lt;'Locality and Max Pay'!$D$7,C9*(1+$K$6),'Locality and Max Pay'!$D$7)</f>
        <v>43071.205000000002</v>
      </c>
      <c r="D11" s="8">
        <f>IF(D9*(1+$K$6)&lt;'Locality and Max Pay'!$D$7,D9*(1+$K$6),'Locality and Max Pay'!$D$7)</f>
        <v>50346.032599999999</v>
      </c>
      <c r="E11" s="8">
        <f>IF(E9*(1+$K$6)&lt;'Locality and Max Pay'!$D$7,E9*(1+$K$6),'Locality and Max Pay'!$D$7)</f>
        <v>59256.327000000005</v>
      </c>
      <c r="F11" s="8">
        <f>IF(F9*(1+$K$6)&lt;'Locality and Max Pay'!$D$7,F9*(1+$K$6),'Locality and Max Pay'!$D$7)</f>
        <v>72332.236199999999</v>
      </c>
      <c r="G11" s="8">
        <f>IF(G9*(1+$K$6)&lt;'Locality and Max Pay'!$D$7,G9*(1+$K$6),'Locality and Max Pay'!$D$7)</f>
        <v>80671.290999999997</v>
      </c>
      <c r="H11" s="8">
        <f>IF(H9*(1+$K$6)&lt;'Locality and Max Pay'!$D$7,H9*(1+$K$6),'Locality and Max Pay'!$D$7)</f>
        <v>96662.087200000009</v>
      </c>
      <c r="I11" s="8">
        <f>IF(I9*(1+$K$6)&lt;'Locality and Max Pay'!$D$7,I9*(1+$K$6),'Locality and Max Pay'!$D$7)</f>
        <v>116124.66380000001</v>
      </c>
      <c r="J11" s="8">
        <f>IF(J9*(1+$K$6)&lt;'Locality and Max Pay'!$D$7,J9*(1+$K$6),'Locality and Max Pay'!$D$7)</f>
        <v>139657.64860000001</v>
      </c>
      <c r="K11" s="8">
        <f>IF(K9*(1+$K$6)&lt;'Locality and Max Pay'!$D$7,K9*(1+$K$6),'Locality and Max Pay'!$D$7)</f>
        <v>172454.36600000001</v>
      </c>
      <c r="L11" s="8">
        <f>IF(L9*(1+$K$6)&lt;'Locality and Max Pay'!$D$7,L9*(1+$K$6),'Locality and Max Pay'!$D$7)</f>
        <v>202676.5926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customFormat="1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customFormat="1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customFormat="1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customFormat="1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customFormat="1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customFormat="1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customFormat="1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customFormat="1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customFormat="1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customFormat="1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customFormat="1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customFormat="1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customFormat="1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customFormat="1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customFormat="1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customFormat="1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customFormat="1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customFormat="1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customFormat="1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  <row r="99" x14ac:dyDescent="0.25"/>
    <row r="100" x14ac:dyDescent="0.25"/>
  </sheetData>
  <sheetProtection algorithmName="SHA-512" hashValue="jF0aR/ymTTcyZh6VnZFMm957FaXBavoDSoPVmLo1q33qe/Pc5IvG837WrpIzvGDRWkTS4A3KhjVe3MFo/TVUFg==" saltValue="rGAXy4m7jpxgWMUI49PRng==" spinCount="100000" sheet="1" objects="1" scenarios="1"/>
  <mergeCells count="20">
    <mergeCell ref="A2:N2"/>
    <mergeCell ref="A87:N87"/>
    <mergeCell ref="A63:A66"/>
    <mergeCell ref="A73:A76"/>
    <mergeCell ref="A78:A81"/>
    <mergeCell ref="A83:A86"/>
    <mergeCell ref="A68:A71"/>
    <mergeCell ref="A50:A51"/>
    <mergeCell ref="A53:A56"/>
    <mergeCell ref="A58:A61"/>
    <mergeCell ref="A45:A48"/>
    <mergeCell ref="B6:H6"/>
    <mergeCell ref="A25:A28"/>
    <mergeCell ref="A30:A33"/>
    <mergeCell ref="A35:A38"/>
    <mergeCell ref="A40:A43"/>
    <mergeCell ref="A13:A14"/>
    <mergeCell ref="A16:A18"/>
    <mergeCell ref="A20:A23"/>
    <mergeCell ref="A4:N4"/>
  </mergeCells>
  <phoneticPr fontId="0" type="noConversion"/>
  <pageMargins left="0.5" right="0.5" top="1" bottom="0.5" header="0.5" footer="0.5"/>
  <pageSetup scale="53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P100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ColWidth="9.21875" defaultRowHeight="13.2" zeroHeight="1" x14ac:dyDescent="0.25"/>
  <cols>
    <col min="1" max="1" width="19.21875" style="22" customWidth="1"/>
    <col min="2" max="7" width="11.5546875" style="22" customWidth="1"/>
    <col min="8" max="8" width="13.21875" style="22" customWidth="1"/>
    <col min="9" max="9" width="12.77734375" style="22" customWidth="1"/>
    <col min="10" max="10" width="14.21875" style="22" customWidth="1"/>
    <col min="11" max="11" width="13.44140625" style="22" customWidth="1"/>
    <col min="12" max="14" width="11.5546875" style="22" customWidth="1"/>
    <col min="15" max="16384" width="9.21875" style="22"/>
  </cols>
  <sheetData>
    <row r="1" spans="1:14" ht="3" customHeight="1" x14ac:dyDescent="0.25"/>
    <row r="2" spans="1:14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ht="12.75" customHeight="1" x14ac:dyDescent="0.25"/>
    <row r="4" spans="1:14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x14ac:dyDescent="0.25"/>
    <row r="6" spans="1:14" ht="15.75" customHeight="1" x14ac:dyDescent="0.35">
      <c r="A6" s="16" t="s">
        <v>82</v>
      </c>
      <c r="B6" s="150" t="s">
        <v>165</v>
      </c>
      <c r="C6" s="151"/>
      <c r="D6" s="151"/>
      <c r="E6" s="151"/>
      <c r="F6" s="151"/>
      <c r="G6" s="151"/>
      <c r="H6" s="152"/>
      <c r="I6" s="21"/>
      <c r="J6" s="53" t="s">
        <v>83</v>
      </c>
      <c r="K6" s="54">
        <f>VLOOKUP(B6,'Locality and Max Pay'!$A$7:$B$61,2,FALSE)</f>
        <v>0.1701</v>
      </c>
      <c r="L6" s="40"/>
      <c r="M6" s="40"/>
      <c r="N6" s="59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23317.752799999998</v>
      </c>
      <c r="C10" s="8">
        <f>IF(C8*(1+$K$6)&lt;'Locality and Max Pay'!$D$7,C8*(1+$K$6),'Locality and Max Pay'!$D$7)</f>
        <v>26649.027499999997</v>
      </c>
      <c r="D10" s="8">
        <f>IF(D8*(1+$K$6)&lt;'Locality and Max Pay'!$D$7,D8*(1+$K$6),'Locality and Max Pay'!$D$7)</f>
        <v>30113.693599999999</v>
      </c>
      <c r="E10" s="8">
        <f>IF(E8*(1+$K$6)&lt;'Locality and Max Pay'!$D$7,E8*(1+$K$6),'Locality and Max Pay'!$D$7)</f>
        <v>35442.328999999998</v>
      </c>
      <c r="F10" s="8">
        <f>IF(F8*(1+$K$6)&lt;'Locality and Max Pay'!$D$7,F8*(1+$K$6),'Locality and Max Pay'!$D$7)</f>
        <v>43263.277399999999</v>
      </c>
      <c r="G10" s="8">
        <f>IF(G8*(1+$K$6)&lt;'Locality and Max Pay'!$D$7,G8*(1+$K$6),'Locality and Max Pay'!$D$7)</f>
        <v>48249.073499999999</v>
      </c>
      <c r="H10" s="8">
        <f>IF(H8*(1+$K$6)&lt;'Locality and Max Pay'!$D$7,H8*(1+$K$6),'Locality and Max Pay'!$D$7)</f>
        <v>55945.991299999994</v>
      </c>
      <c r="I10" s="8">
        <f>IF(I8*(1+$K$6)&lt;'Locality and Max Pay'!$D$7,I8*(1+$K$6),'Locality and Max Pay'!$D$7)</f>
        <v>67212.8842</v>
      </c>
      <c r="J10" s="8">
        <f>IF(J8*(1+$K$6)&lt;'Locality and Max Pay'!$D$7,J8*(1+$K$6),'Locality and Max Pay'!$D$7)</f>
        <v>80844.549199999994</v>
      </c>
      <c r="K10" s="8">
        <f>IF(K8*(1+$K$6)&lt;'Locality and Max Pay'!$D$7,K8*(1+$K$6),'Locality and Max Pay'!$D$7)</f>
        <v>99802.509399999995</v>
      </c>
      <c r="L10" s="8">
        <f>IF(L8*(1+$K$6)&lt;'Locality and Max Pay'!$D$7,L8*(1+$K$6),'Locality and Max Pay'!$D$7)</f>
        <v>117354.0094</v>
      </c>
      <c r="M10" s="8">
        <f>IF(M8*(1+$K$6)&lt;'Locality and Max Pay'!$D$7,M8*(1+$K$6),'Locality and Max Pay'!$D$7)</f>
        <v>140174.46969999999</v>
      </c>
      <c r="N10" s="8">
        <f>IF(N8*(1+$K$6)&lt;'Locality and Max Pay'!$D$7,N8*(1+$K$6),'Locality and Max Pay'!$D$7)</f>
        <v>165089.40899999999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33845.142499999994</v>
      </c>
      <c r="C11" s="8">
        <f>IF(C9*(1+$K$6)&lt;'Locality and Max Pay'!$D$7,C9*(1+$K$6),'Locality and Max Pay'!$D$7)</f>
        <v>38642.552499999998</v>
      </c>
      <c r="D11" s="8">
        <f>IF(D9*(1+$K$6)&lt;'Locality and Max Pay'!$D$7,D9*(1+$K$6),'Locality and Max Pay'!$D$7)</f>
        <v>45169.370299999995</v>
      </c>
      <c r="E11" s="8">
        <f>IF(E9*(1+$K$6)&lt;'Locality and Max Pay'!$D$7,E9*(1+$K$6),'Locality and Max Pay'!$D$7)</f>
        <v>53163.493499999997</v>
      </c>
      <c r="F11" s="8">
        <f>IF(F9*(1+$K$6)&lt;'Locality and Max Pay'!$D$7,F9*(1+$K$6),'Locality and Max Pay'!$D$7)</f>
        <v>64894.916099999995</v>
      </c>
      <c r="G11" s="8">
        <f>IF(G9*(1+$K$6)&lt;'Locality and Max Pay'!$D$7,G9*(1+$K$6),'Locality and Max Pay'!$D$7)</f>
        <v>72376.535499999998</v>
      </c>
      <c r="H11" s="8">
        <f>IF(H9*(1+$K$6)&lt;'Locality and Max Pay'!$D$7,H9*(1+$K$6),'Locality and Max Pay'!$D$7)</f>
        <v>86723.131599999993</v>
      </c>
      <c r="I11" s="8">
        <f>IF(I9*(1+$K$6)&lt;'Locality and Max Pay'!$D$7,I9*(1+$K$6),'Locality and Max Pay'!$D$7)</f>
        <v>104184.53389999999</v>
      </c>
      <c r="J11" s="8">
        <f>IF(J9*(1+$K$6)&lt;'Locality and Max Pay'!$D$7,J9*(1+$K$6),'Locality and Max Pay'!$D$7)</f>
        <v>125297.81829999998</v>
      </c>
      <c r="K11" s="8">
        <f>IF(K9*(1+$K$6)&lt;'Locality and Max Pay'!$D$7,K9*(1+$K$6),'Locality and Max Pay'!$D$7)</f>
        <v>154722.32299999997</v>
      </c>
      <c r="L11" s="8">
        <f>IF(L9*(1+$K$6)&lt;'Locality and Max Pay'!$D$7,L9*(1+$K$6),'Locality and Max Pay'!$D$7)</f>
        <v>181837.05029999997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customFormat="1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customFormat="1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customFormat="1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customFormat="1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customFormat="1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customFormat="1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customFormat="1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customFormat="1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customFormat="1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customFormat="1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customFormat="1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customFormat="1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customFormat="1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customFormat="1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customFormat="1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customFormat="1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customFormat="1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customFormat="1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customFormat="1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  <row r="99" x14ac:dyDescent="0.25"/>
    <row r="100" x14ac:dyDescent="0.25"/>
  </sheetData>
  <sheetProtection password="DDDE" sheet="1" objects="1" scenarios="1"/>
  <mergeCells count="20">
    <mergeCell ref="A50:A51"/>
    <mergeCell ref="A2:N2"/>
    <mergeCell ref="A4:N4"/>
    <mergeCell ref="B6:H6"/>
    <mergeCell ref="A13:A14"/>
    <mergeCell ref="A16:A18"/>
    <mergeCell ref="A20:A23"/>
    <mergeCell ref="A25:A28"/>
    <mergeCell ref="A30:A33"/>
    <mergeCell ref="A35:A38"/>
    <mergeCell ref="A40:A43"/>
    <mergeCell ref="A45:A48"/>
    <mergeCell ref="A83:A86"/>
    <mergeCell ref="A87:N87"/>
    <mergeCell ref="A53:A56"/>
    <mergeCell ref="A58:A61"/>
    <mergeCell ref="A63:A66"/>
    <mergeCell ref="A68:A71"/>
    <mergeCell ref="A73:A76"/>
    <mergeCell ref="A78:A81"/>
  </mergeCells>
  <pageMargins left="0.5" right="0.5" top="1" bottom="0.5" header="0.5" footer="0.5"/>
  <pageSetup scale="54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134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0.26950000000000002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25298.596000000001</v>
      </c>
      <c r="C10" s="8">
        <f>IF(C8*(1+$K$6)&lt;'Locality and Max Pay'!$D$7,C8*(1+$K$6),'Locality and Max Pay'!$D$7)</f>
        <v>28912.862500000003</v>
      </c>
      <c r="D10" s="8">
        <f>IF(D8*(1+$K$6)&lt;'Locality and Max Pay'!$D$7,D8*(1+$K$6),'Locality and Max Pay'!$D$7)</f>
        <v>32671.852000000003</v>
      </c>
      <c r="E10" s="8">
        <f>IF(E8*(1+$K$6)&lt;'Locality and Max Pay'!$D$7,E8*(1+$K$6),'Locality and Max Pay'!$D$7)</f>
        <v>38453.154999999999</v>
      </c>
      <c r="F10" s="8">
        <f>IF(F8*(1+$K$6)&lt;'Locality and Max Pay'!$D$7,F8*(1+$K$6),'Locality and Max Pay'!$D$7)</f>
        <v>46938.493000000002</v>
      </c>
      <c r="G10" s="8">
        <f>IF(G8*(1+$K$6)&lt;'Locality and Max Pay'!$D$7,G8*(1+$K$6),'Locality and Max Pay'!$D$7)</f>
        <v>52347.832500000004</v>
      </c>
      <c r="H10" s="8">
        <f>IF(H8*(1+$K$6)&lt;'Locality and Max Pay'!$D$7,H8*(1+$K$6),'Locality and Max Pay'!$D$7)</f>
        <v>60698.603500000005</v>
      </c>
      <c r="I10" s="8">
        <f>IF(I8*(1+$K$6)&lt;'Locality and Max Pay'!$D$7,I8*(1+$K$6),'Locality and Max Pay'!$D$7)</f>
        <v>72922.619000000006</v>
      </c>
      <c r="J10" s="8">
        <f>IF(J8*(1+$K$6)&lt;'Locality and Max Pay'!$D$7,J8*(1+$K$6),'Locality and Max Pay'!$D$7)</f>
        <v>87712.294000000009</v>
      </c>
      <c r="K10" s="8">
        <f>IF(K8*(1+$K$6)&lt;'Locality and Max Pay'!$D$7,K8*(1+$K$6),'Locality and Max Pay'!$D$7)</f>
        <v>108280.73300000001</v>
      </c>
      <c r="L10" s="8">
        <f>IF(L8*(1+$K$6)&lt;'Locality and Max Pay'!$D$7,L8*(1+$K$6),'Locality and Max Pay'!$D$7)</f>
        <v>127323.23300000001</v>
      </c>
      <c r="M10" s="8">
        <f>IF(M8*(1+$K$6)&lt;'Locality and Max Pay'!$D$7,M8*(1+$K$6),'Locality and Max Pay'!$D$7)</f>
        <v>152082.29150000002</v>
      </c>
      <c r="N10" s="8">
        <f>IF(N8*(1+$K$6)&lt;'Locality and Max Pay'!$D$7,N8*(1+$K$6),'Locality and Max Pay'!$D$7)</f>
        <v>179113.755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36720.287499999999</v>
      </c>
      <c r="C11" s="8">
        <f>IF(C9*(1+$K$6)&lt;'Locality and Max Pay'!$D$7,C9*(1+$K$6),'Locality and Max Pay'!$D$7)</f>
        <v>41925.237500000003</v>
      </c>
      <c r="D11" s="8">
        <f>IF(D9*(1+$K$6)&lt;'Locality and Max Pay'!$D$7,D9*(1+$K$6),'Locality and Max Pay'!$D$7)</f>
        <v>49006.508500000004</v>
      </c>
      <c r="E11" s="8">
        <f>IF(E9*(1+$K$6)&lt;'Locality and Max Pay'!$D$7,E9*(1+$K$6),'Locality and Max Pay'!$D$7)</f>
        <v>57679.732500000006</v>
      </c>
      <c r="F11" s="8">
        <f>IF(F9*(1+$K$6)&lt;'Locality and Max Pay'!$D$7,F9*(1+$K$6),'Locality and Max Pay'!$D$7)</f>
        <v>70407.739500000011</v>
      </c>
      <c r="G11" s="8">
        <f>IF(G9*(1+$K$6)&lt;'Locality and Max Pay'!$D$7,G9*(1+$K$6),'Locality and Max Pay'!$D$7)</f>
        <v>78524.922500000001</v>
      </c>
      <c r="H11" s="8">
        <f>IF(H9*(1+$K$6)&lt;'Locality and Max Pay'!$D$7,H9*(1+$K$6),'Locality and Max Pay'!$D$7)</f>
        <v>94090.262000000002</v>
      </c>
      <c r="I11" s="8">
        <f>IF(I9*(1+$K$6)&lt;'Locality and Max Pay'!$D$7,I9*(1+$K$6),'Locality and Max Pay'!$D$7)</f>
        <v>113035.0105</v>
      </c>
      <c r="J11" s="8">
        <f>IF(J9*(1+$K$6)&lt;'Locality and Max Pay'!$D$7,J9*(1+$K$6),'Locality and Max Pay'!$D$7)</f>
        <v>135941.86850000001</v>
      </c>
      <c r="K11" s="8">
        <f>IF(K9*(1+$K$6)&lt;'Locality and Max Pay'!$D$7,K9*(1+$K$6),'Locality and Max Pay'!$D$7)</f>
        <v>167865.98500000002</v>
      </c>
      <c r="L11" s="8">
        <f>IF(L9*(1+$K$6)&lt;'Locality and Max Pay'!$D$7,L9*(1+$K$6),'Locality and Max Pay'!$D$7)</f>
        <v>197284.1085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54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110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0.2084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24080.995199999998</v>
      </c>
      <c r="C10" s="8">
        <f>IF(C8*(1+$K$6)&lt;'Locality and Max Pay'!$D$7,C8*(1+$K$6),'Locality and Max Pay'!$D$7)</f>
        <v>27521.309999999998</v>
      </c>
      <c r="D10" s="8">
        <f>IF(D8*(1+$K$6)&lt;'Locality and Max Pay'!$D$7,D8*(1+$K$6),'Locality and Max Pay'!$D$7)</f>
        <v>31099.382399999999</v>
      </c>
      <c r="E10" s="8">
        <f>IF(E8*(1+$K$6)&lt;'Locality and Max Pay'!$D$7,E8*(1+$K$6),'Locality and Max Pay'!$D$7)</f>
        <v>36602.435999999994</v>
      </c>
      <c r="F10" s="8">
        <f>IF(F8*(1+$K$6)&lt;'Locality and Max Pay'!$D$7,F8*(1+$K$6),'Locality and Max Pay'!$D$7)</f>
        <v>44679.381600000001</v>
      </c>
      <c r="G10" s="8">
        <f>IF(G8*(1+$K$6)&lt;'Locality and Max Pay'!$D$7,G8*(1+$K$6),'Locality and Max Pay'!$D$7)</f>
        <v>49828.373999999996</v>
      </c>
      <c r="H10" s="8">
        <f>IF(H8*(1+$K$6)&lt;'Locality and Max Pay'!$D$7,H8*(1+$K$6),'Locality and Max Pay'!$D$7)</f>
        <v>57777.229199999994</v>
      </c>
      <c r="I10" s="8">
        <f>IF(I8*(1+$K$6)&lt;'Locality and Max Pay'!$D$7,I8*(1+$K$6),'Locality and Max Pay'!$D$7)</f>
        <v>69412.912799999991</v>
      </c>
      <c r="J10" s="8">
        <f>IF(J8*(1+$K$6)&lt;'Locality and Max Pay'!$D$7,J8*(1+$K$6),'Locality and Max Pay'!$D$7)</f>
        <v>83490.772799999992</v>
      </c>
      <c r="K10" s="8">
        <f>IF(K8*(1+$K$6)&lt;'Locality and Max Pay'!$D$7,K8*(1+$K$6),'Locality and Max Pay'!$D$7)</f>
        <v>103069.2696</v>
      </c>
      <c r="L10" s="8">
        <f>IF(L8*(1+$K$6)&lt;'Locality and Max Pay'!$D$7,L8*(1+$K$6),'Locality and Max Pay'!$D$7)</f>
        <v>121195.26959999999</v>
      </c>
      <c r="M10" s="8">
        <f>IF(M8*(1+$K$6)&lt;'Locality and Max Pay'!$D$7,M8*(1+$K$6),'Locality and Max Pay'!$D$7)</f>
        <v>144762.6948</v>
      </c>
      <c r="N10" s="8">
        <f>IF(N8*(1+$K$6)&lt;'Locality and Max Pay'!$D$7,N8*(1+$K$6),'Locality and Max Pay'!$D$7)</f>
        <v>170493.15599999999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34952.97</v>
      </c>
      <c r="C11" s="8">
        <f>IF(C9*(1+$K$6)&lt;'Locality and Max Pay'!$D$7,C9*(1+$K$6),'Locality and Max Pay'!$D$7)</f>
        <v>39907.409999999996</v>
      </c>
      <c r="D11" s="8">
        <f>IF(D9*(1+$K$6)&lt;'Locality and Max Pay'!$D$7,D9*(1+$K$6),'Locality and Max Pay'!$D$7)</f>
        <v>46647.8652</v>
      </c>
      <c r="E11" s="8">
        <f>IF(E9*(1+$K$6)&lt;'Locality and Max Pay'!$D$7,E9*(1+$K$6),'Locality and Max Pay'!$D$7)</f>
        <v>54903.653999999995</v>
      </c>
      <c r="F11" s="8">
        <f>IF(F9*(1+$K$6)&lt;'Locality and Max Pay'!$D$7,F9*(1+$K$6),'Locality and Max Pay'!$D$7)</f>
        <v>67019.07239999999</v>
      </c>
      <c r="G11" s="8">
        <f>IF(G9*(1+$K$6)&lt;'Locality and Max Pay'!$D$7,G9*(1+$K$6),'Locality and Max Pay'!$D$7)</f>
        <v>74745.581999999995</v>
      </c>
      <c r="H11" s="8">
        <f>IF(H9*(1+$K$6)&lt;'Locality and Max Pay'!$D$7,H9*(1+$K$6),'Locality and Max Pay'!$D$7)</f>
        <v>89561.774399999995</v>
      </c>
      <c r="I11" s="8">
        <f>IF(I9*(1+$K$6)&lt;'Locality and Max Pay'!$D$7,I9*(1+$K$6),'Locality and Max Pay'!$D$7)</f>
        <v>107594.7276</v>
      </c>
      <c r="J11" s="8">
        <f>IF(J9*(1+$K$6)&lt;'Locality and Max Pay'!$D$7,J9*(1+$K$6),'Locality and Max Pay'!$D$7)</f>
        <v>129399.09719999999</v>
      </c>
      <c r="K11" s="8">
        <f>IF(K9*(1+$K$6)&lt;'Locality and Max Pay'!$D$7,K9*(1+$K$6),'Locality and Max Pay'!$D$7)</f>
        <v>159786.73199999999</v>
      </c>
      <c r="L11" s="8">
        <f>IF(L9*(1+$K$6)&lt;'Locality and Max Pay'!$D$7,L9*(1+$K$6),'Locality and Max Pay'!$D$7)</f>
        <v>187788.9852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83:A86"/>
    <mergeCell ref="A87:N87"/>
    <mergeCell ref="A63:A66"/>
    <mergeCell ref="A68:A71"/>
    <mergeCell ref="A73:A76"/>
    <mergeCell ref="A78:A81"/>
    <mergeCell ref="B6:H6"/>
    <mergeCell ref="A13:A14"/>
    <mergeCell ref="A16:A18"/>
    <mergeCell ref="A20:A23"/>
    <mergeCell ref="A2:N2"/>
    <mergeCell ref="A4:N4"/>
    <mergeCell ref="A58:A61"/>
    <mergeCell ref="A25:A28"/>
    <mergeCell ref="A30:A33"/>
    <mergeCell ref="A35:A38"/>
    <mergeCell ref="A40:A43"/>
    <mergeCell ref="A45:A48"/>
    <mergeCell ref="A50:A51"/>
    <mergeCell ref="A53:A56"/>
  </mergeCells>
  <phoneticPr fontId="0" type="noConversion"/>
  <pageMargins left="0.5" right="0.5" top="1" bottom="0.5" header="0.5" footer="0.5"/>
  <pageSetup scale="54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135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0.19900000000000001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23893.672000000002</v>
      </c>
      <c r="C10" s="8">
        <f>IF(C8*(1+$K$6)&lt;'Locality and Max Pay'!$D$7,C8*(1+$K$6),'Locality and Max Pay'!$D$7)</f>
        <v>27307.225000000002</v>
      </c>
      <c r="D10" s="8">
        <f>IF(D8*(1+$K$6)&lt;'Locality and Max Pay'!$D$7,D8*(1+$K$6),'Locality and Max Pay'!$D$7)</f>
        <v>30857.464</v>
      </c>
      <c r="E10" s="8">
        <f>IF(E8*(1+$K$6)&lt;'Locality and Max Pay'!$D$7,E8*(1+$K$6),'Locality and Max Pay'!$D$7)</f>
        <v>36317.71</v>
      </c>
      <c r="F10" s="8">
        <f>IF(F8*(1+$K$6)&lt;'Locality and Max Pay'!$D$7,F8*(1+$K$6),'Locality and Max Pay'!$D$7)</f>
        <v>44331.826000000001</v>
      </c>
      <c r="G10" s="8">
        <f>IF(G8*(1+$K$6)&lt;'Locality and Max Pay'!$D$7,G8*(1+$K$6),'Locality and Max Pay'!$D$7)</f>
        <v>49440.764999999999</v>
      </c>
      <c r="H10" s="8">
        <f>IF(H8*(1+$K$6)&lt;'Locality and Max Pay'!$D$7,H8*(1+$K$6),'Locality and Max Pay'!$D$7)</f>
        <v>57327.787000000004</v>
      </c>
      <c r="I10" s="8">
        <f>IF(I8*(1+$K$6)&lt;'Locality and Max Pay'!$D$7,I8*(1+$K$6),'Locality and Max Pay'!$D$7)</f>
        <v>68872.957999999999</v>
      </c>
      <c r="J10" s="8">
        <f>IF(J8*(1+$K$6)&lt;'Locality and Max Pay'!$D$7,J8*(1+$K$6),'Locality and Max Pay'!$D$7)</f>
        <v>82841.308000000005</v>
      </c>
      <c r="K10" s="8">
        <f>IF(K8*(1+$K$6)&lt;'Locality and Max Pay'!$D$7,K8*(1+$K$6),'Locality and Max Pay'!$D$7)</f>
        <v>102267.50600000001</v>
      </c>
      <c r="L10" s="8">
        <f>IF(L8*(1+$K$6)&lt;'Locality and Max Pay'!$D$7,L8*(1+$K$6),'Locality and Max Pay'!$D$7)</f>
        <v>120252.50600000001</v>
      </c>
      <c r="M10" s="8">
        <f>IF(M8*(1+$K$6)&lt;'Locality and Max Pay'!$D$7,M8*(1+$K$6),'Locality and Max Pay'!$D$7)</f>
        <v>143636.603</v>
      </c>
      <c r="N10" s="8">
        <f>IF(N8*(1+$K$6)&lt;'Locality and Max Pay'!$D$7,N8*(1+$K$6),'Locality and Max Pay'!$D$7)</f>
        <v>169166.91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34681.075000000004</v>
      </c>
      <c r="C11" s="8">
        <f>IF(C9*(1+$K$6)&lt;'Locality and Max Pay'!$D$7,C9*(1+$K$6),'Locality and Max Pay'!$D$7)</f>
        <v>39596.974999999999</v>
      </c>
      <c r="D11" s="8">
        <f>IF(D9*(1+$K$6)&lt;'Locality and Max Pay'!$D$7,D9*(1+$K$6),'Locality and Max Pay'!$D$7)</f>
        <v>46284.997000000003</v>
      </c>
      <c r="E11" s="8">
        <f>IF(E9*(1+$K$6)&lt;'Locality and Max Pay'!$D$7,E9*(1+$K$6),'Locality and Max Pay'!$D$7)</f>
        <v>54476.565000000002</v>
      </c>
      <c r="F11" s="8">
        <f>IF(F9*(1+$K$6)&lt;'Locality and Max Pay'!$D$7,F9*(1+$K$6),'Locality and Max Pay'!$D$7)</f>
        <v>66497.739000000001</v>
      </c>
      <c r="G11" s="8">
        <f>IF(G9*(1+$K$6)&lt;'Locality and Max Pay'!$D$7,G9*(1+$K$6),'Locality and Max Pay'!$D$7)</f>
        <v>74164.145000000004</v>
      </c>
      <c r="H11" s="8">
        <f>IF(H9*(1+$K$6)&lt;'Locality and Max Pay'!$D$7,H9*(1+$K$6),'Locality and Max Pay'!$D$7)</f>
        <v>88865.084000000003</v>
      </c>
      <c r="I11" s="8">
        <f>IF(I9*(1+$K$6)&lt;'Locality and Max Pay'!$D$7,I9*(1+$K$6),'Locality and Max Pay'!$D$7)</f>
        <v>106757.761</v>
      </c>
      <c r="J11" s="8">
        <f>IF(J9*(1+$K$6)&lt;'Locality and Max Pay'!$D$7,J9*(1+$K$6),'Locality and Max Pay'!$D$7)</f>
        <v>128392.51700000001</v>
      </c>
      <c r="K11" s="8">
        <f>IF(K9*(1+$K$6)&lt;'Locality and Max Pay'!$D$7,K9*(1+$K$6),'Locality and Max Pay'!$D$7)</f>
        <v>158543.77000000002</v>
      </c>
      <c r="L11" s="8">
        <f>IF(L9*(1+$K$6)&lt;'Locality and Max Pay'!$D$7,L9*(1+$K$6),'Locality and Max Pay'!$D$7)</f>
        <v>186328.19700000001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54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136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0.24340000000000001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24778.475200000001</v>
      </c>
      <c r="C10" s="8">
        <f>IF(C8*(1+$K$6)&lt;'Locality and Max Pay'!$D$7,C8*(1+$K$6),'Locality and Max Pay'!$D$7)</f>
        <v>28318.435000000001</v>
      </c>
      <c r="D10" s="8">
        <f>IF(D8*(1+$K$6)&lt;'Locality and Max Pay'!$D$7,D8*(1+$K$6),'Locality and Max Pay'!$D$7)</f>
        <v>32000.142400000001</v>
      </c>
      <c r="E10" s="8">
        <f>IF(E8*(1+$K$6)&lt;'Locality and Max Pay'!$D$7,E8*(1+$K$6),'Locality and Max Pay'!$D$7)</f>
        <v>37662.586000000003</v>
      </c>
      <c r="F10" s="8">
        <f>IF(F8*(1+$K$6)&lt;'Locality and Max Pay'!$D$7,F8*(1+$K$6),'Locality and Max Pay'!$D$7)</f>
        <v>45973.471600000004</v>
      </c>
      <c r="G10" s="8">
        <f>IF(G8*(1+$K$6)&lt;'Locality and Max Pay'!$D$7,G8*(1+$K$6),'Locality and Max Pay'!$D$7)</f>
        <v>51271.599000000002</v>
      </c>
      <c r="H10" s="8">
        <f>IF(H8*(1+$K$6)&lt;'Locality and Max Pay'!$D$7,H8*(1+$K$6),'Locality and Max Pay'!$D$7)</f>
        <v>59450.684200000003</v>
      </c>
      <c r="I10" s="8">
        <f>IF(I8*(1+$K$6)&lt;'Locality and Max Pay'!$D$7,I8*(1+$K$6),'Locality and Max Pay'!$D$7)</f>
        <v>71423.382800000007</v>
      </c>
      <c r="J10" s="8">
        <f>IF(J8*(1+$K$6)&lt;'Locality and Max Pay'!$D$7,J8*(1+$K$6),'Locality and Max Pay'!$D$7)</f>
        <v>85908.992800000007</v>
      </c>
      <c r="K10" s="8">
        <f>IF(K8*(1+$K$6)&lt;'Locality and Max Pay'!$D$7,K8*(1+$K$6),'Locality and Max Pay'!$D$7)</f>
        <v>106054.55960000001</v>
      </c>
      <c r="L10" s="8">
        <f>IF(L8*(1+$K$6)&lt;'Locality and Max Pay'!$D$7,L8*(1+$K$6),'Locality and Max Pay'!$D$7)</f>
        <v>124705.55960000001</v>
      </c>
      <c r="M10" s="8">
        <f>IF(M8*(1+$K$6)&lt;'Locality and Max Pay'!$D$7,M8*(1+$K$6),'Locality and Max Pay'!$D$7)</f>
        <v>148955.58980000002</v>
      </c>
      <c r="N10" s="8">
        <f>IF(N8*(1+$K$6)&lt;'Locality and Max Pay'!$D$7,N8*(1+$K$6),'Locality and Max Pay'!$D$7)</f>
        <v>175431.30600000001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35965.345000000001</v>
      </c>
      <c r="C11" s="8">
        <f>IF(C9*(1+$K$6)&lt;'Locality and Max Pay'!$D$7,C9*(1+$K$6),'Locality and Max Pay'!$D$7)</f>
        <v>41063.285000000003</v>
      </c>
      <c r="D11" s="8">
        <f>IF(D9*(1+$K$6)&lt;'Locality and Max Pay'!$D$7,D9*(1+$K$6),'Locality and Max Pay'!$D$7)</f>
        <v>47998.970200000003</v>
      </c>
      <c r="E11" s="8">
        <f>IF(E9*(1+$K$6)&lt;'Locality and Max Pay'!$D$7,E9*(1+$K$6),'Locality and Max Pay'!$D$7)</f>
        <v>56493.879000000001</v>
      </c>
      <c r="F11" s="8">
        <f>IF(F9*(1+$K$6)&lt;'Locality and Max Pay'!$D$7,F9*(1+$K$6),'Locality and Max Pay'!$D$7)</f>
        <v>68960.207399999999</v>
      </c>
      <c r="G11" s="8">
        <f>IF(G9*(1+$K$6)&lt;'Locality and Max Pay'!$D$7,G9*(1+$K$6),'Locality and Max Pay'!$D$7)</f>
        <v>76910.506999999998</v>
      </c>
      <c r="H11" s="8">
        <f>IF(H9*(1+$K$6)&lt;'Locality and Max Pay'!$D$7,H9*(1+$K$6),'Locality and Max Pay'!$D$7)</f>
        <v>92155.834400000007</v>
      </c>
      <c r="I11" s="8">
        <f>IF(I9*(1+$K$6)&lt;'Locality and Max Pay'!$D$7,I9*(1+$K$6),'Locality and Max Pay'!$D$7)</f>
        <v>110711.0926</v>
      </c>
      <c r="J11" s="8">
        <f>IF(J9*(1+$K$6)&lt;'Locality and Max Pay'!$D$7,J9*(1+$K$6),'Locality and Max Pay'!$D$7)</f>
        <v>133147.00220000002</v>
      </c>
      <c r="K11" s="8">
        <f>IF(K9*(1+$K$6)&lt;'Locality and Max Pay'!$D$7,K9*(1+$K$6),'Locality and Max Pay'!$D$7)</f>
        <v>164414.78200000001</v>
      </c>
      <c r="L11" s="8">
        <f>IF(L9*(1+$K$6)&lt;'Locality and Max Pay'!$D$7,L9*(1+$K$6),'Locality and Max Pay'!$D$7)</f>
        <v>193228.09020000001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54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111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0.2094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24100.923200000001</v>
      </c>
      <c r="C10" s="8">
        <f>IF(C8*(1+$K$6)&lt;'Locality and Max Pay'!$D$7,C8*(1+$K$6),'Locality and Max Pay'!$D$7)</f>
        <v>27544.084999999999</v>
      </c>
      <c r="D10" s="8">
        <f>IF(D8*(1+$K$6)&lt;'Locality and Max Pay'!$D$7,D8*(1+$K$6),'Locality and Max Pay'!$D$7)</f>
        <v>31125.118399999999</v>
      </c>
      <c r="E10" s="8">
        <f>IF(E8*(1+$K$6)&lt;'Locality and Max Pay'!$D$7,E8*(1+$K$6),'Locality and Max Pay'!$D$7)</f>
        <v>36632.726000000002</v>
      </c>
      <c r="F10" s="8">
        <f>IF(F8*(1+$K$6)&lt;'Locality and Max Pay'!$D$7,F8*(1+$K$6),'Locality and Max Pay'!$D$7)</f>
        <v>44716.355600000003</v>
      </c>
      <c r="G10" s="8">
        <f>IF(G8*(1+$K$6)&lt;'Locality and Max Pay'!$D$7,G8*(1+$K$6),'Locality and Max Pay'!$D$7)</f>
        <v>49869.609000000004</v>
      </c>
      <c r="H10" s="8">
        <f>IF(H8*(1+$K$6)&lt;'Locality and Max Pay'!$D$7,H8*(1+$K$6),'Locality and Max Pay'!$D$7)</f>
        <v>57825.042200000004</v>
      </c>
      <c r="I10" s="8">
        <f>IF(I8*(1+$K$6)&lt;'Locality and Max Pay'!$D$7,I8*(1+$K$6),'Locality and Max Pay'!$D$7)</f>
        <v>69470.354800000001</v>
      </c>
      <c r="J10" s="8">
        <f>IF(J8*(1+$K$6)&lt;'Locality and Max Pay'!$D$7,J8*(1+$K$6),'Locality and Max Pay'!$D$7)</f>
        <v>83559.864799999996</v>
      </c>
      <c r="K10" s="8">
        <f>IF(K8*(1+$K$6)&lt;'Locality and Max Pay'!$D$7,K8*(1+$K$6),'Locality and Max Pay'!$D$7)</f>
        <v>103154.56360000001</v>
      </c>
      <c r="L10" s="8">
        <f>IF(L8*(1+$K$6)&lt;'Locality and Max Pay'!$D$7,L8*(1+$K$6),'Locality and Max Pay'!$D$7)</f>
        <v>121295.56360000001</v>
      </c>
      <c r="M10" s="8">
        <f>IF(M8*(1+$K$6)&lt;'Locality and Max Pay'!$D$7,M8*(1+$K$6),'Locality and Max Pay'!$D$7)</f>
        <v>144882.49180000002</v>
      </c>
      <c r="N10" s="8">
        <f>IF(N8*(1+$K$6)&lt;'Locality and Max Pay'!$D$7,N8*(1+$K$6),'Locality and Max Pay'!$D$7)</f>
        <v>170634.24600000001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34981.895000000004</v>
      </c>
      <c r="C11" s="8">
        <f>IF(C9*(1+$K$6)&lt;'Locality and Max Pay'!$D$7,C9*(1+$K$6),'Locality and Max Pay'!$D$7)</f>
        <v>39940.434999999998</v>
      </c>
      <c r="D11" s="8">
        <f>IF(D9*(1+$K$6)&lt;'Locality and Max Pay'!$D$7,D9*(1+$K$6),'Locality and Max Pay'!$D$7)</f>
        <v>46686.468200000003</v>
      </c>
      <c r="E11" s="8">
        <f>IF(E9*(1+$K$6)&lt;'Locality and Max Pay'!$D$7,E9*(1+$K$6),'Locality and Max Pay'!$D$7)</f>
        <v>54949.089</v>
      </c>
      <c r="F11" s="8">
        <f>IF(F9*(1+$K$6)&lt;'Locality and Max Pay'!$D$7,F9*(1+$K$6),'Locality and Max Pay'!$D$7)</f>
        <v>67074.5334</v>
      </c>
      <c r="G11" s="8">
        <f>IF(G9*(1+$K$6)&lt;'Locality and Max Pay'!$D$7,G9*(1+$K$6),'Locality and Max Pay'!$D$7)</f>
        <v>74807.437000000005</v>
      </c>
      <c r="H11" s="8">
        <f>IF(H9*(1+$K$6)&lt;'Locality and Max Pay'!$D$7,H9*(1+$K$6),'Locality and Max Pay'!$D$7)</f>
        <v>89635.890400000004</v>
      </c>
      <c r="I11" s="8">
        <f>IF(I9*(1+$K$6)&lt;'Locality and Max Pay'!$D$7,I9*(1+$K$6),'Locality and Max Pay'!$D$7)</f>
        <v>107683.7666</v>
      </c>
      <c r="J11" s="8">
        <f>IF(J9*(1+$K$6)&lt;'Locality and Max Pay'!$D$7,J9*(1+$K$6),'Locality and Max Pay'!$D$7)</f>
        <v>129506.1802</v>
      </c>
      <c r="K11" s="8">
        <f>IF(K9*(1+$K$6)&lt;'Locality and Max Pay'!$D$7,K9*(1+$K$6),'Locality and Max Pay'!$D$7)</f>
        <v>159918.962</v>
      </c>
      <c r="L11" s="8">
        <f>IF(L9*(1+$K$6)&lt;'Locality and Max Pay'!$D$7,L9*(1+$K$6),'Locality and Max Pay'!$D$7)</f>
        <v>187944.38820000002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83:A86"/>
    <mergeCell ref="A87:N87"/>
    <mergeCell ref="A63:A66"/>
    <mergeCell ref="A68:A71"/>
    <mergeCell ref="A73:A76"/>
    <mergeCell ref="A78:A81"/>
    <mergeCell ref="B6:H6"/>
    <mergeCell ref="A13:A14"/>
    <mergeCell ref="A16:A18"/>
    <mergeCell ref="A20:A23"/>
    <mergeCell ref="A2:N2"/>
    <mergeCell ref="A4:N4"/>
    <mergeCell ref="A58:A61"/>
    <mergeCell ref="A25:A28"/>
    <mergeCell ref="A30:A33"/>
    <mergeCell ref="A35:A38"/>
    <mergeCell ref="A40:A43"/>
    <mergeCell ref="A45:A48"/>
    <mergeCell ref="A50:A51"/>
    <mergeCell ref="A53:A56"/>
  </mergeCells>
  <phoneticPr fontId="0" type="noConversion"/>
  <pageMargins left="0.5" right="0.5" top="1" bottom="0.5" header="0.5" footer="0.5"/>
  <pageSetup scale="54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138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0.2064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24041.139199999998</v>
      </c>
      <c r="C10" s="8">
        <f>IF(C8*(1+$K$6)&lt;'Locality and Max Pay'!$D$7,C8*(1+$K$6),'Locality and Max Pay'!$D$7)</f>
        <v>27475.759999999998</v>
      </c>
      <c r="D10" s="8">
        <f>IF(D8*(1+$K$6)&lt;'Locality and Max Pay'!$D$7,D8*(1+$K$6),'Locality and Max Pay'!$D$7)</f>
        <v>31047.910399999997</v>
      </c>
      <c r="E10" s="8">
        <f>IF(E8*(1+$K$6)&lt;'Locality and Max Pay'!$D$7,E8*(1+$K$6),'Locality and Max Pay'!$D$7)</f>
        <v>36541.856</v>
      </c>
      <c r="F10" s="8">
        <f>IF(F8*(1+$K$6)&lt;'Locality and Max Pay'!$D$7,F8*(1+$K$6),'Locality and Max Pay'!$D$7)</f>
        <v>44605.433599999997</v>
      </c>
      <c r="G10" s="8">
        <f>IF(G8*(1+$K$6)&lt;'Locality and Max Pay'!$D$7,G8*(1+$K$6),'Locality and Max Pay'!$D$7)</f>
        <v>49745.903999999995</v>
      </c>
      <c r="H10" s="8">
        <f>IF(H8*(1+$K$6)&lt;'Locality and Max Pay'!$D$7,H8*(1+$K$6),'Locality and Max Pay'!$D$7)</f>
        <v>57681.603199999998</v>
      </c>
      <c r="I10" s="8">
        <f>IF(I8*(1+$K$6)&lt;'Locality and Max Pay'!$D$7,I8*(1+$K$6),'Locality and Max Pay'!$D$7)</f>
        <v>69298.0288</v>
      </c>
      <c r="J10" s="8">
        <f>IF(J8*(1+$K$6)&lt;'Locality and Max Pay'!$D$7,J8*(1+$K$6),'Locality and Max Pay'!$D$7)</f>
        <v>83352.588799999998</v>
      </c>
      <c r="K10" s="8">
        <f>IF(K8*(1+$K$6)&lt;'Locality and Max Pay'!$D$7,K8*(1+$K$6),'Locality and Max Pay'!$D$7)</f>
        <v>102898.6816</v>
      </c>
      <c r="L10" s="8">
        <f>IF(L8*(1+$K$6)&lt;'Locality and Max Pay'!$D$7,L8*(1+$K$6),'Locality and Max Pay'!$D$7)</f>
        <v>120994.6816</v>
      </c>
      <c r="M10" s="8">
        <f>IF(M8*(1+$K$6)&lt;'Locality and Max Pay'!$D$7,M8*(1+$K$6),'Locality and Max Pay'!$D$7)</f>
        <v>144523.10079999999</v>
      </c>
      <c r="N10" s="8">
        <f>IF(N8*(1+$K$6)&lt;'Locality and Max Pay'!$D$7,N8*(1+$K$6),'Locality and Max Pay'!$D$7)</f>
        <v>170210.976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34895.119999999995</v>
      </c>
      <c r="C11" s="8">
        <f>IF(C9*(1+$K$6)&lt;'Locality and Max Pay'!$D$7,C9*(1+$K$6),'Locality and Max Pay'!$D$7)</f>
        <v>39841.360000000001</v>
      </c>
      <c r="D11" s="8">
        <f>IF(D9*(1+$K$6)&lt;'Locality and Max Pay'!$D$7,D9*(1+$K$6),'Locality and Max Pay'!$D$7)</f>
        <v>46570.659199999995</v>
      </c>
      <c r="E11" s="8">
        <f>IF(E9*(1+$K$6)&lt;'Locality and Max Pay'!$D$7,E9*(1+$K$6),'Locality and Max Pay'!$D$7)</f>
        <v>54812.784</v>
      </c>
      <c r="F11" s="8">
        <f>IF(F9*(1+$K$6)&lt;'Locality and Max Pay'!$D$7,F9*(1+$K$6),'Locality and Max Pay'!$D$7)</f>
        <v>66908.150399999999</v>
      </c>
      <c r="G11" s="8">
        <f>IF(G9*(1+$K$6)&lt;'Locality and Max Pay'!$D$7,G9*(1+$K$6),'Locality and Max Pay'!$D$7)</f>
        <v>74621.871999999988</v>
      </c>
      <c r="H11" s="8">
        <f>IF(H9*(1+$K$6)&lt;'Locality and Max Pay'!$D$7,H9*(1+$K$6),'Locality and Max Pay'!$D$7)</f>
        <v>89413.542399999991</v>
      </c>
      <c r="I11" s="8">
        <f>IF(I9*(1+$K$6)&lt;'Locality and Max Pay'!$D$7,I9*(1+$K$6),'Locality and Max Pay'!$D$7)</f>
        <v>107416.64959999999</v>
      </c>
      <c r="J11" s="8">
        <f>IF(J9*(1+$K$6)&lt;'Locality and Max Pay'!$D$7,J9*(1+$K$6),'Locality and Max Pay'!$D$7)</f>
        <v>129184.93119999999</v>
      </c>
      <c r="K11" s="8">
        <f>IF(K9*(1+$K$6)&lt;'Locality and Max Pay'!$D$7,K9*(1+$K$6),'Locality and Max Pay'!$D$7)</f>
        <v>159522.272</v>
      </c>
      <c r="L11" s="8">
        <f>IF(L9*(1+$K$6)&lt;'Locality and Max Pay'!$D$7,L9*(1+$K$6),'Locality and Max Pay'!$D$7)</f>
        <v>187478.17919999998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54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139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0.27300000000000002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25368.344000000001</v>
      </c>
      <c r="C10" s="8">
        <f>IF(C8*(1+$K$6)&lt;'Locality and Max Pay'!$D$7,C8*(1+$K$6),'Locality and Max Pay'!$D$7)</f>
        <v>28992.575000000004</v>
      </c>
      <c r="D10" s="8">
        <f>IF(D8*(1+$K$6)&lt;'Locality and Max Pay'!$D$7,D8*(1+$K$6),'Locality and Max Pay'!$D$7)</f>
        <v>32761.928000000004</v>
      </c>
      <c r="E10" s="8">
        <f>IF(E8*(1+$K$6)&lt;'Locality and Max Pay'!$D$7,E8*(1+$K$6),'Locality and Max Pay'!$D$7)</f>
        <v>38559.170000000006</v>
      </c>
      <c r="F10" s="8">
        <f>IF(F8*(1+$K$6)&lt;'Locality and Max Pay'!$D$7,F8*(1+$K$6),'Locality and Max Pay'!$D$7)</f>
        <v>47067.902000000002</v>
      </c>
      <c r="G10" s="8">
        <f>IF(G8*(1+$K$6)&lt;'Locality and Max Pay'!$D$7,G8*(1+$K$6),'Locality and Max Pay'!$D$7)</f>
        <v>52492.155000000006</v>
      </c>
      <c r="H10" s="8">
        <f>IF(H8*(1+$K$6)&lt;'Locality and Max Pay'!$D$7,H8*(1+$K$6),'Locality and Max Pay'!$D$7)</f>
        <v>60865.949000000008</v>
      </c>
      <c r="I10" s="8">
        <f>IF(I8*(1+$K$6)&lt;'Locality and Max Pay'!$D$7,I8*(1+$K$6),'Locality and Max Pay'!$D$7)</f>
        <v>73123.666000000012</v>
      </c>
      <c r="J10" s="8">
        <f>IF(J8*(1+$K$6)&lt;'Locality and Max Pay'!$D$7,J8*(1+$K$6),'Locality and Max Pay'!$D$7)</f>
        <v>87954.116000000009</v>
      </c>
      <c r="K10" s="8">
        <f>IF(K8*(1+$K$6)&lt;'Locality and Max Pay'!$D$7,K8*(1+$K$6),'Locality and Max Pay'!$D$7)</f>
        <v>108579.26200000002</v>
      </c>
      <c r="L10" s="8">
        <f>IF(L8*(1+$K$6)&lt;'Locality and Max Pay'!$D$7,L8*(1+$K$6),'Locality and Max Pay'!$D$7)</f>
        <v>127674.26200000002</v>
      </c>
      <c r="M10" s="8">
        <f>IF(M8*(1+$K$6)&lt;'Locality and Max Pay'!$D$7,M8*(1+$K$6),'Locality and Max Pay'!$D$7)</f>
        <v>152501.58100000001</v>
      </c>
      <c r="N10" s="8">
        <f>IF(N8*(1+$K$6)&lt;'Locality and Max Pay'!$D$7,N8*(1+$K$6),'Locality and Max Pay'!$D$7)</f>
        <v>179607.57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36821.525000000001</v>
      </c>
      <c r="C11" s="8">
        <f>IF(C9*(1+$K$6)&lt;'Locality and Max Pay'!$D$7,C9*(1+$K$6),'Locality and Max Pay'!$D$7)</f>
        <v>42040.825000000004</v>
      </c>
      <c r="D11" s="8">
        <f>IF(D9*(1+$K$6)&lt;'Locality and Max Pay'!$D$7,D9*(1+$K$6),'Locality and Max Pay'!$D$7)</f>
        <v>49141.619000000006</v>
      </c>
      <c r="E11" s="8">
        <f>IF(E9*(1+$K$6)&lt;'Locality and Max Pay'!$D$7,E9*(1+$K$6),'Locality and Max Pay'!$D$7)</f>
        <v>57838.755000000005</v>
      </c>
      <c r="F11" s="8">
        <f>IF(F9*(1+$K$6)&lt;'Locality and Max Pay'!$D$7,F9*(1+$K$6),'Locality and Max Pay'!$D$7)</f>
        <v>70601.853000000003</v>
      </c>
      <c r="G11" s="8">
        <f>IF(G9*(1+$K$6)&lt;'Locality and Max Pay'!$D$7,G9*(1+$K$6),'Locality and Max Pay'!$D$7)</f>
        <v>78741.415000000008</v>
      </c>
      <c r="H11" s="8">
        <f>IF(H9*(1+$K$6)&lt;'Locality and Max Pay'!$D$7,H9*(1+$K$6),'Locality and Max Pay'!$D$7)</f>
        <v>94349.668000000005</v>
      </c>
      <c r="I11" s="8">
        <f>IF(I9*(1+$K$6)&lt;'Locality and Max Pay'!$D$7,I9*(1+$K$6),'Locality and Max Pay'!$D$7)</f>
        <v>113346.64700000001</v>
      </c>
      <c r="J11" s="8">
        <f>IF(J9*(1+$K$6)&lt;'Locality and Max Pay'!$D$7,J9*(1+$K$6),'Locality and Max Pay'!$D$7)</f>
        <v>136316.65900000001</v>
      </c>
      <c r="K11" s="8">
        <f>IF(K9*(1+$K$6)&lt;'Locality and Max Pay'!$D$7,K9*(1+$K$6),'Locality and Max Pay'!$D$7)</f>
        <v>168328.79</v>
      </c>
      <c r="L11" s="8">
        <f>IF(L9*(1+$K$6)&lt;'Locality and Max Pay'!$D$7,L9*(1+$K$6),'Locality and Max Pay'!$D$7)</f>
        <v>197828.01900000003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54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186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0.1739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23393.479199999998</v>
      </c>
      <c r="C10" s="8">
        <f>IF(C8*(1+$K$6)&lt;'Locality and Max Pay'!$D$7,C8*(1+$K$6),'Locality and Max Pay'!$D$7)</f>
        <v>26735.572499999998</v>
      </c>
      <c r="D10" s="8">
        <f>IF(D8*(1+$K$6)&lt;'Locality and Max Pay'!$D$7,D8*(1+$K$6),'Locality and Max Pay'!$D$7)</f>
        <v>30211.490399999999</v>
      </c>
      <c r="E10" s="8">
        <f>IF(E8*(1+$K$6)&lt;'Locality and Max Pay'!$D$7,E8*(1+$K$6),'Locality and Max Pay'!$D$7)</f>
        <v>35557.430999999997</v>
      </c>
      <c r="F10" s="8">
        <f>IF(F8*(1+$K$6)&lt;'Locality and Max Pay'!$D$7,F8*(1+$K$6),'Locality and Max Pay'!$D$7)</f>
        <v>43403.778599999998</v>
      </c>
      <c r="G10" s="8">
        <f>IF(G8*(1+$K$6)&lt;'Locality and Max Pay'!$D$7,G8*(1+$K$6),'Locality and Max Pay'!$D$7)</f>
        <v>48405.766499999998</v>
      </c>
      <c r="H10" s="8">
        <f>IF(H8*(1+$K$6)&lt;'Locality and Max Pay'!$D$7,H8*(1+$K$6),'Locality and Max Pay'!$D$7)</f>
        <v>56127.680699999997</v>
      </c>
      <c r="I10" s="8">
        <f>IF(I8*(1+$K$6)&lt;'Locality and Max Pay'!$D$7,I8*(1+$K$6),'Locality and Max Pay'!$D$7)</f>
        <v>67431.163799999995</v>
      </c>
      <c r="J10" s="8">
        <f>IF(J8*(1+$K$6)&lt;'Locality and Max Pay'!$D$7,J8*(1+$K$6),'Locality and Max Pay'!$D$7)</f>
        <v>81107.098799999992</v>
      </c>
      <c r="K10" s="8">
        <f>IF(K8*(1+$K$6)&lt;'Locality and Max Pay'!$D$7,K8*(1+$K$6),'Locality and Max Pay'!$D$7)</f>
        <v>100126.62659999999</v>
      </c>
      <c r="L10" s="8">
        <f>IF(L8*(1+$K$6)&lt;'Locality and Max Pay'!$D$7,L8*(1+$K$6),'Locality and Max Pay'!$D$7)</f>
        <v>117735.12659999999</v>
      </c>
      <c r="M10" s="8">
        <f>IF(M8*(1+$K$6)&lt;'Locality and Max Pay'!$D$7,M8*(1+$K$6),'Locality and Max Pay'!$D$7)</f>
        <v>140629.69829999999</v>
      </c>
      <c r="N10" s="8">
        <f>IF(N8*(1+$K$6)&lt;'Locality and Max Pay'!$D$7,N8*(1+$K$6),'Locality and Max Pay'!$D$7)</f>
        <v>165625.55099999998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33955.057499999995</v>
      </c>
      <c r="C11" s="8">
        <f>IF(C9*(1+$K$6)&lt;'Locality and Max Pay'!$D$7,C9*(1+$K$6),'Locality and Max Pay'!$D$7)</f>
        <v>38768.047500000001</v>
      </c>
      <c r="D11" s="8">
        <f>IF(D9*(1+$K$6)&lt;'Locality and Max Pay'!$D$7,D9*(1+$K$6),'Locality and Max Pay'!$D$7)</f>
        <v>45316.061699999998</v>
      </c>
      <c r="E11" s="8">
        <f>IF(E9*(1+$K$6)&lt;'Locality and Max Pay'!$D$7,E9*(1+$K$6),'Locality and Max Pay'!$D$7)</f>
        <v>53336.146499999995</v>
      </c>
      <c r="F11" s="8">
        <f>IF(F9*(1+$K$6)&lt;'Locality and Max Pay'!$D$7,F9*(1+$K$6),'Locality and Max Pay'!$D$7)</f>
        <v>65105.6679</v>
      </c>
      <c r="G11" s="8">
        <f>IF(G9*(1+$K$6)&lt;'Locality and Max Pay'!$D$7,G9*(1+$K$6),'Locality and Max Pay'!$D$7)</f>
        <v>72611.584499999997</v>
      </c>
      <c r="H11" s="8">
        <f>IF(H9*(1+$K$6)&lt;'Locality and Max Pay'!$D$7,H9*(1+$K$6),'Locality and Max Pay'!$D$7)</f>
        <v>87004.772400000002</v>
      </c>
      <c r="I11" s="8">
        <f>IF(I9*(1+$K$6)&lt;'Locality and Max Pay'!$D$7,I9*(1+$K$6),'Locality and Max Pay'!$D$7)</f>
        <v>104522.88209999999</v>
      </c>
      <c r="J11" s="8">
        <f>IF(J9*(1+$K$6)&lt;'Locality and Max Pay'!$D$7,J9*(1+$K$6),'Locality and Max Pay'!$D$7)</f>
        <v>125704.7337</v>
      </c>
      <c r="K11" s="8">
        <f>IF(K9*(1+$K$6)&lt;'Locality and Max Pay'!$D$7,K9*(1+$K$6),'Locality and Max Pay'!$D$7)</f>
        <v>155224.79699999999</v>
      </c>
      <c r="L11" s="8">
        <f>IF(L9*(1+$K$6)&lt;'Locality and Max Pay'!$D$7,L9*(1+$K$6),'Locality and Max Pay'!$D$7)</f>
        <v>182427.58169999998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algorithmName="SHA-512" hashValue="btD49UUQBzEUCXh5uN78WVfNdqx0fff/PLTkVsIxmFV5CWtawhKD8U5sx1n4GSO5EnPz+qIeR/5Mi2UxZRyPtg==" saltValue="qNoHeo8m371o5g6pHcwp/Q==" spinCount="100000" sheet="1" objects="1" scenarios="1"/>
  <mergeCells count="20">
    <mergeCell ref="A83:A86"/>
    <mergeCell ref="A87:N87"/>
    <mergeCell ref="A53:A56"/>
    <mergeCell ref="A58:A61"/>
    <mergeCell ref="A63:A66"/>
    <mergeCell ref="A68:A71"/>
    <mergeCell ref="A73:A76"/>
    <mergeCell ref="A78:A81"/>
    <mergeCell ref="A50:A51"/>
    <mergeCell ref="A2:N2"/>
    <mergeCell ref="A4:N4"/>
    <mergeCell ref="B6:H6"/>
    <mergeCell ref="A13:A14"/>
    <mergeCell ref="A16:A18"/>
    <mergeCell ref="A20:A23"/>
    <mergeCell ref="A25:A28"/>
    <mergeCell ref="A30:A33"/>
    <mergeCell ref="A35:A38"/>
    <mergeCell ref="A40:A43"/>
    <mergeCell ref="A45:A48"/>
  </mergeCells>
  <pageMargins left="0.5" right="0.5" top="1" bottom="0.5" header="0.5" footer="0.5"/>
  <pageSetup scale="54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140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0.30869999999999997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26079.7736</v>
      </c>
      <c r="C10" s="8">
        <f>IF(C8*(1+$K$6)&lt;'Locality and Max Pay'!$D$7,C8*(1+$K$6),'Locality and Max Pay'!$D$7)</f>
        <v>29805.642499999998</v>
      </c>
      <c r="D10" s="8">
        <f>IF(D8*(1+$K$6)&lt;'Locality and Max Pay'!$D$7,D8*(1+$K$6),'Locality and Max Pay'!$D$7)</f>
        <v>33680.703199999996</v>
      </c>
      <c r="E10" s="8">
        <f>IF(E8*(1+$K$6)&lt;'Locality and Max Pay'!$D$7,E8*(1+$K$6),'Locality and Max Pay'!$D$7)</f>
        <v>39640.523000000001</v>
      </c>
      <c r="F10" s="8">
        <f>IF(F8*(1+$K$6)&lt;'Locality and Max Pay'!$D$7,F8*(1+$K$6),'Locality and Max Pay'!$D$7)</f>
        <v>48387.873800000001</v>
      </c>
      <c r="G10" s="8">
        <f>IF(G8*(1+$K$6)&lt;'Locality and Max Pay'!$D$7,G8*(1+$K$6),'Locality and Max Pay'!$D$7)</f>
        <v>53964.244500000001</v>
      </c>
      <c r="H10" s="8">
        <f>IF(H8*(1+$K$6)&lt;'Locality and Max Pay'!$D$7,H8*(1+$K$6),'Locality and Max Pay'!$D$7)</f>
        <v>62572.873099999997</v>
      </c>
      <c r="I10" s="8">
        <f>IF(I8*(1+$K$6)&lt;'Locality and Max Pay'!$D$7,I8*(1+$K$6),'Locality and Max Pay'!$D$7)</f>
        <v>75174.345400000006</v>
      </c>
      <c r="J10" s="8">
        <f>IF(J8*(1+$K$6)&lt;'Locality and Max Pay'!$D$7,J8*(1+$K$6),'Locality and Max Pay'!$D$7)</f>
        <v>90420.700400000002</v>
      </c>
      <c r="K10" s="8">
        <f>IF(K8*(1+$K$6)&lt;'Locality and Max Pay'!$D$7,K8*(1+$K$6),'Locality and Max Pay'!$D$7)</f>
        <v>111624.25779999999</v>
      </c>
      <c r="L10" s="8">
        <f>IF(L8*(1+$K$6)&lt;'Locality and Max Pay'!$D$7,L8*(1+$K$6),'Locality and Max Pay'!$D$7)</f>
        <v>131254.75779999999</v>
      </c>
      <c r="M10" s="8">
        <f>IF(M8*(1+$K$6)&lt;'Locality and Max Pay'!$D$7,M8*(1+$K$6),'Locality and Max Pay'!$D$7)</f>
        <v>156778.3339</v>
      </c>
      <c r="N10" s="8">
        <f>IF(N8*(1+$K$6)&lt;'Locality and Max Pay'!$D$7,N8*(1+$K$6),'Locality and Max Pay'!$D$7)</f>
        <v>184644.48300000001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37854.147499999999</v>
      </c>
      <c r="C11" s="8">
        <f>IF(C9*(1+$K$6)&lt;'Locality and Max Pay'!$D$7,C9*(1+$K$6),'Locality and Max Pay'!$D$7)</f>
        <v>43219.817499999997</v>
      </c>
      <c r="D11" s="8">
        <f>IF(D9*(1+$K$6)&lt;'Locality and Max Pay'!$D$7,D9*(1+$K$6),'Locality and Max Pay'!$D$7)</f>
        <v>50519.746099999997</v>
      </c>
      <c r="E11" s="8">
        <f>IF(E9*(1+$K$6)&lt;'Locality and Max Pay'!$D$7,E9*(1+$K$6),'Locality and Max Pay'!$D$7)</f>
        <v>59460.784500000002</v>
      </c>
      <c r="F11" s="8">
        <f>IF(F9*(1+$K$6)&lt;'Locality and Max Pay'!$D$7,F9*(1+$K$6),'Locality and Max Pay'!$D$7)</f>
        <v>72581.810700000002</v>
      </c>
      <c r="G11" s="8">
        <f>IF(G9*(1+$K$6)&lt;'Locality and Max Pay'!$D$7,G9*(1+$K$6),'Locality and Max Pay'!$D$7)</f>
        <v>80949.638500000001</v>
      </c>
      <c r="H11" s="8">
        <f>IF(H9*(1+$K$6)&lt;'Locality and Max Pay'!$D$7,H9*(1+$K$6),'Locality and Max Pay'!$D$7)</f>
        <v>96995.609199999992</v>
      </c>
      <c r="I11" s="8">
        <f>IF(I9*(1+$K$6)&lt;'Locality and Max Pay'!$D$7,I9*(1+$K$6),'Locality and Max Pay'!$D$7)</f>
        <v>116525.33929999999</v>
      </c>
      <c r="J11" s="8">
        <f>IF(J9*(1+$K$6)&lt;'Locality and Max Pay'!$D$7,J9*(1+$K$6),'Locality and Max Pay'!$D$7)</f>
        <v>140139.5221</v>
      </c>
      <c r="K11" s="8">
        <f>IF(K9*(1+$K$6)&lt;'Locality and Max Pay'!$D$7,K9*(1+$K$6),'Locality and Max Pay'!$D$7)</f>
        <v>173049.40099999998</v>
      </c>
      <c r="L11" s="8">
        <f>IF(L9*(1+$K$6)&lt;'Locality and Max Pay'!$D$7,L9*(1+$K$6),'Locality and Max Pay'!$D$7)</f>
        <v>203375.90609999999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54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00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ColWidth="9.21875" defaultRowHeight="13.2" zeroHeight="1" x14ac:dyDescent="0.25"/>
  <cols>
    <col min="1" max="1" width="19.21875" style="22" customWidth="1"/>
    <col min="2" max="7" width="11.5546875" style="22" customWidth="1"/>
    <col min="8" max="8" width="13.21875" style="22" customWidth="1"/>
    <col min="9" max="9" width="12.77734375" style="22" customWidth="1"/>
    <col min="10" max="10" width="14.21875" style="22" customWidth="1"/>
    <col min="11" max="11" width="13.44140625" style="22" customWidth="1"/>
    <col min="12" max="14" width="11.5546875" style="22" customWidth="1"/>
    <col min="15" max="16384" width="9.21875" style="22"/>
  </cols>
  <sheetData>
    <row r="1" spans="1:14" ht="3" customHeight="1" x14ac:dyDescent="0.25"/>
    <row r="2" spans="1:14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ht="12.75" customHeight="1" x14ac:dyDescent="0.25"/>
    <row r="4" spans="1:14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x14ac:dyDescent="0.25"/>
    <row r="6" spans="1:14" ht="15.75" customHeight="1" x14ac:dyDescent="0.35">
      <c r="A6" s="16" t="s">
        <v>82</v>
      </c>
      <c r="B6" s="150" t="s">
        <v>155</v>
      </c>
      <c r="C6" s="151"/>
      <c r="D6" s="151"/>
      <c r="E6" s="151"/>
      <c r="F6" s="151"/>
      <c r="G6" s="151"/>
      <c r="H6" s="152"/>
      <c r="I6" s="21"/>
      <c r="J6" s="53" t="s">
        <v>83</v>
      </c>
      <c r="K6" s="54">
        <f>VLOOKUP(B6,'Locality and Max Pay'!$A$7:$B$61,2,FALSE)</f>
        <v>0.18679999999999999</v>
      </c>
      <c r="L6" s="40"/>
      <c r="M6" s="40"/>
      <c r="N6" s="59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23650.5504</v>
      </c>
      <c r="C10" s="8">
        <f>IF(C8*(1+$K$6)&lt;'Locality and Max Pay'!$D$7,C8*(1+$K$6),'Locality and Max Pay'!$D$7)</f>
        <v>27029.370000000003</v>
      </c>
      <c r="D10" s="8">
        <f>IF(D8*(1+$K$6)&lt;'Locality and Max Pay'!$D$7,D8*(1+$K$6),'Locality and Max Pay'!$D$7)</f>
        <v>30543.484800000002</v>
      </c>
      <c r="E10" s="8">
        <f>IF(E8*(1+$K$6)&lt;'Locality and Max Pay'!$D$7,E8*(1+$K$6),'Locality and Max Pay'!$D$7)</f>
        <v>35948.172000000006</v>
      </c>
      <c r="F10" s="8">
        <f>IF(F8*(1+$K$6)&lt;'Locality and Max Pay'!$D$7,F8*(1+$K$6),'Locality and Max Pay'!$D$7)</f>
        <v>43880.743200000004</v>
      </c>
      <c r="G10" s="8">
        <f>IF(G8*(1+$K$6)&lt;'Locality and Max Pay'!$D$7,G8*(1+$K$6),'Locality and Max Pay'!$D$7)</f>
        <v>48937.698000000004</v>
      </c>
      <c r="H10" s="8">
        <f>IF(H8*(1+$K$6)&lt;'Locality and Max Pay'!$D$7,H8*(1+$K$6),'Locality and Max Pay'!$D$7)</f>
        <v>56744.468400000005</v>
      </c>
      <c r="I10" s="8">
        <f>IF(I8*(1+$K$6)&lt;'Locality and Max Pay'!$D$7,I8*(1+$K$6),'Locality and Max Pay'!$D$7)</f>
        <v>68172.165600000008</v>
      </c>
      <c r="J10" s="8">
        <f>IF(J8*(1+$K$6)&lt;'Locality and Max Pay'!$D$7,J8*(1+$K$6),'Locality and Max Pay'!$D$7)</f>
        <v>81998.385600000009</v>
      </c>
      <c r="K10" s="8">
        <f>IF(K8*(1+$K$6)&lt;'Locality and Max Pay'!$D$7,K8*(1+$K$6),'Locality and Max Pay'!$D$7)</f>
        <v>101226.9192</v>
      </c>
      <c r="L10" s="8">
        <f>IF(L8*(1+$K$6)&lt;'Locality and Max Pay'!$D$7,L8*(1+$K$6),'Locality and Max Pay'!$D$7)</f>
        <v>119028.9192</v>
      </c>
      <c r="M10" s="8">
        <f>IF(M8*(1+$K$6)&lt;'Locality and Max Pay'!$D$7,M8*(1+$K$6),'Locality and Max Pay'!$D$7)</f>
        <v>142175.0796</v>
      </c>
      <c r="N10" s="8">
        <f>IF(N8*(1+$K$6)&lt;'Locality and Max Pay'!$D$7,N8*(1+$K$6),'Locality and Max Pay'!$D$7)</f>
        <v>167445.61200000002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34328.19</v>
      </c>
      <c r="C11" s="8">
        <f>IF(C9*(1+$K$6)&lt;'Locality and Max Pay'!$D$7,C9*(1+$K$6),'Locality and Max Pay'!$D$7)</f>
        <v>39194.07</v>
      </c>
      <c r="D11" s="8">
        <f>IF(D9*(1+$K$6)&lt;'Locality and Max Pay'!$D$7,D9*(1+$K$6),'Locality and Max Pay'!$D$7)</f>
        <v>45814.040400000005</v>
      </c>
      <c r="E11" s="8">
        <f>IF(E9*(1+$K$6)&lt;'Locality and Max Pay'!$D$7,E9*(1+$K$6),'Locality and Max Pay'!$D$7)</f>
        <v>53922.258000000002</v>
      </c>
      <c r="F11" s="8">
        <f>IF(F9*(1+$K$6)&lt;'Locality and Max Pay'!$D$7,F9*(1+$K$6),'Locality and Max Pay'!$D$7)</f>
        <v>65821.11480000001</v>
      </c>
      <c r="G11" s="8">
        <f>IF(G9*(1+$K$6)&lt;'Locality and Max Pay'!$D$7,G9*(1+$K$6),'Locality and Max Pay'!$D$7)</f>
        <v>73409.51400000001</v>
      </c>
      <c r="H11" s="8">
        <f>IF(H9*(1+$K$6)&lt;'Locality and Max Pay'!$D$7,H9*(1+$K$6),'Locality and Max Pay'!$D$7)</f>
        <v>87960.868800000011</v>
      </c>
      <c r="I11" s="8">
        <f>IF(I9*(1+$K$6)&lt;'Locality and Max Pay'!$D$7,I9*(1+$K$6),'Locality and Max Pay'!$D$7)</f>
        <v>105671.48520000001</v>
      </c>
      <c r="J11" s="8">
        <f>IF(J9*(1+$K$6)&lt;'Locality and Max Pay'!$D$7,J9*(1+$K$6),'Locality and Max Pay'!$D$7)</f>
        <v>127086.10440000001</v>
      </c>
      <c r="K11" s="8">
        <f>IF(K9*(1+$K$6)&lt;'Locality and Max Pay'!$D$7,K9*(1+$K$6),'Locality and Max Pay'!$D$7)</f>
        <v>156930.56400000001</v>
      </c>
      <c r="L11" s="8">
        <f>IF(L9*(1+$K$6)&lt;'Locality and Max Pay'!$D$7,L9*(1+$K$6),'Locality and Max Pay'!$D$7)</f>
        <v>184432.28040000002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customFormat="1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customFormat="1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customFormat="1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customFormat="1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customFormat="1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customFormat="1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customFormat="1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customFormat="1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customFormat="1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customFormat="1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customFormat="1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customFormat="1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customFormat="1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customFormat="1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customFormat="1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customFormat="1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customFormat="1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customFormat="1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customFormat="1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  <row r="99" x14ac:dyDescent="0.25"/>
    <row r="100" x14ac:dyDescent="0.25"/>
  </sheetData>
  <sheetProtection password="DDDE" sheet="1" objects="1" scenarios="1"/>
  <mergeCells count="20">
    <mergeCell ref="A50:A51"/>
    <mergeCell ref="A2:N2"/>
    <mergeCell ref="A4:N4"/>
    <mergeCell ref="B6:H6"/>
    <mergeCell ref="A13:A14"/>
    <mergeCell ref="A16:A18"/>
    <mergeCell ref="A20:A23"/>
    <mergeCell ref="A25:A28"/>
    <mergeCell ref="A30:A33"/>
    <mergeCell ref="A35:A38"/>
    <mergeCell ref="A40:A43"/>
    <mergeCell ref="A45:A48"/>
    <mergeCell ref="A83:A86"/>
    <mergeCell ref="A87:N87"/>
    <mergeCell ref="A53:A56"/>
    <mergeCell ref="A58:A61"/>
    <mergeCell ref="A63:A66"/>
    <mergeCell ref="A68:A71"/>
    <mergeCell ref="A73:A76"/>
    <mergeCell ref="A78:A81"/>
  </mergeCells>
  <pageMargins left="0.5" right="0.5" top="1" bottom="0.5" header="0.5" footer="0.5"/>
  <pageSetup scale="53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141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0.4274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28445.227200000001</v>
      </c>
      <c r="C10" s="8">
        <f>IF(C8*(1+$K$6)&lt;'Locality and Max Pay'!$D$7,C8*(1+$K$6),'Locality and Max Pay'!$D$7)</f>
        <v>32509.035</v>
      </c>
      <c r="D10" s="8">
        <f>IF(D8*(1+$K$6)&lt;'Locality and Max Pay'!$D$7,D8*(1+$K$6),'Locality and Max Pay'!$D$7)</f>
        <v>36735.566400000003</v>
      </c>
      <c r="E10" s="8">
        <f>IF(E8*(1+$K$6)&lt;'Locality and Max Pay'!$D$7,E8*(1+$K$6),'Locality and Max Pay'!$D$7)</f>
        <v>43235.946000000004</v>
      </c>
      <c r="F10" s="8">
        <f>IF(F8*(1+$K$6)&lt;'Locality and Max Pay'!$D$7,F8*(1+$K$6),'Locality and Max Pay'!$D$7)</f>
        <v>52776.687599999997</v>
      </c>
      <c r="G10" s="8">
        <f>IF(G8*(1+$K$6)&lt;'Locality and Max Pay'!$D$7,G8*(1+$K$6),'Locality and Max Pay'!$D$7)</f>
        <v>58858.839</v>
      </c>
      <c r="H10" s="8">
        <f>IF(H8*(1+$K$6)&lt;'Locality and Max Pay'!$D$7,H8*(1+$K$6),'Locality and Max Pay'!$D$7)</f>
        <v>68248.276199999993</v>
      </c>
      <c r="I10" s="8">
        <f>IF(I8*(1+$K$6)&lt;'Locality and Max Pay'!$D$7,I8*(1+$K$6),'Locality and Max Pay'!$D$7)</f>
        <v>81992.710800000001</v>
      </c>
      <c r="J10" s="8">
        <f>IF(J8*(1+$K$6)&lt;'Locality and Max Pay'!$D$7,J8*(1+$K$6),'Locality and Max Pay'!$D$7)</f>
        <v>98621.920800000007</v>
      </c>
      <c r="K10" s="8">
        <f>IF(K8*(1+$K$6)&lt;'Locality and Max Pay'!$D$7,K8*(1+$K$6),'Locality and Max Pay'!$D$7)</f>
        <v>121748.6556</v>
      </c>
      <c r="L10" s="8">
        <f>IF(L8*(1+$K$6)&lt;'Locality and Max Pay'!$D$7,L8*(1+$K$6),'Locality and Max Pay'!$D$7)</f>
        <v>143159.6556</v>
      </c>
      <c r="M10" s="8">
        <f>IF(M8*(1+$K$6)&lt;'Locality and Max Pay'!$D$7,M8*(1+$K$6),'Locality and Max Pay'!$D$7)</f>
        <v>170998.2378</v>
      </c>
      <c r="N10" s="8">
        <f>IF(N8*(1+$K$6)&lt;'Locality and Max Pay'!$D$7,N8*(1+$K$6),'Locality and Max Pay'!$D$7)</f>
        <v>201391.86600000001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41287.544999999998</v>
      </c>
      <c r="C11" s="8">
        <f>IF(C9*(1+$K$6)&lt;'Locality and Max Pay'!$D$7,C9*(1+$K$6),'Locality and Max Pay'!$D$7)</f>
        <v>47139.885000000002</v>
      </c>
      <c r="D11" s="8">
        <f>IF(D9*(1+$K$6)&lt;'Locality and Max Pay'!$D$7,D9*(1+$K$6),'Locality and Max Pay'!$D$7)</f>
        <v>55101.922200000001</v>
      </c>
      <c r="E11" s="8">
        <f>IF(E9*(1+$K$6)&lt;'Locality and Max Pay'!$D$7,E9*(1+$K$6),'Locality and Max Pay'!$D$7)</f>
        <v>64853.919000000002</v>
      </c>
      <c r="F11" s="8">
        <f>IF(F9*(1+$K$6)&lt;'Locality and Max Pay'!$D$7,F9*(1+$K$6),'Locality and Max Pay'!$D$7)</f>
        <v>79165.031400000007</v>
      </c>
      <c r="G11" s="8">
        <f>IF(G9*(1+$K$6)&lt;'Locality and Max Pay'!$D$7,G9*(1+$K$6),'Locality and Max Pay'!$D$7)</f>
        <v>88291.827000000005</v>
      </c>
      <c r="H11" s="8">
        <f>IF(H9*(1+$K$6)&lt;'Locality and Max Pay'!$D$7,H9*(1+$K$6),'Locality and Max Pay'!$D$7)</f>
        <v>105793.1784</v>
      </c>
      <c r="I11" s="8">
        <f>IF(I9*(1+$K$6)&lt;'Locality and Max Pay'!$D$7,I9*(1+$K$6),'Locality and Max Pay'!$D$7)</f>
        <v>127094.2686</v>
      </c>
      <c r="J11" s="8">
        <f>IF(J9*(1+$K$6)&lt;'Locality and Max Pay'!$D$7,J9*(1+$K$6),'Locality and Max Pay'!$D$7)</f>
        <v>152850.27420000001</v>
      </c>
      <c r="K11" s="8">
        <f>IF(K9*(1+$K$6)&lt;'Locality and Max Pay'!$D$7,K9*(1+$K$6),'Locality and Max Pay'!$D$7)</f>
        <v>188745.10200000001</v>
      </c>
      <c r="L11" s="8">
        <f>IF(L9*(1+$K$6)&lt;'Locality and Max Pay'!$D$7,L9*(1+$K$6),'Locality and Max Pay'!$D$7)</f>
        <v>203700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54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142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0.2828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25563.6384</v>
      </c>
      <c r="C10" s="8">
        <f>IF(C8*(1+$K$6)&lt;'Locality and Max Pay'!$D$7,C8*(1+$K$6),'Locality and Max Pay'!$D$7)</f>
        <v>29215.77</v>
      </c>
      <c r="D10" s="8">
        <f>IF(D8*(1+$K$6)&lt;'Locality and Max Pay'!$D$7,D8*(1+$K$6),'Locality and Max Pay'!$D$7)</f>
        <v>33014.140800000001</v>
      </c>
      <c r="E10" s="8">
        <f>IF(E8*(1+$K$6)&lt;'Locality and Max Pay'!$D$7,E8*(1+$K$6),'Locality and Max Pay'!$D$7)</f>
        <v>38856.011999999995</v>
      </c>
      <c r="F10" s="8">
        <f>IF(F8*(1+$K$6)&lt;'Locality and Max Pay'!$D$7,F8*(1+$K$6),'Locality and Max Pay'!$D$7)</f>
        <v>47430.247199999998</v>
      </c>
      <c r="G10" s="8">
        <f>IF(G8*(1+$K$6)&lt;'Locality and Max Pay'!$D$7,G8*(1+$K$6),'Locality and Max Pay'!$D$7)</f>
        <v>52896.257999999994</v>
      </c>
      <c r="H10" s="8">
        <f>IF(H8*(1+$K$6)&lt;'Locality and Max Pay'!$D$7,H8*(1+$K$6),'Locality and Max Pay'!$D$7)</f>
        <v>61334.5164</v>
      </c>
      <c r="I10" s="8">
        <f>IF(I8*(1+$K$6)&lt;'Locality and Max Pay'!$D$7,I8*(1+$K$6),'Locality and Max Pay'!$D$7)</f>
        <v>73686.597599999994</v>
      </c>
      <c r="J10" s="8">
        <f>IF(J8*(1+$K$6)&lt;'Locality and Max Pay'!$D$7,J8*(1+$K$6),'Locality and Max Pay'!$D$7)</f>
        <v>88631.217599999989</v>
      </c>
      <c r="K10" s="8">
        <f>IF(K8*(1+$K$6)&lt;'Locality and Max Pay'!$D$7,K8*(1+$K$6),'Locality and Max Pay'!$D$7)</f>
        <v>109415.14319999999</v>
      </c>
      <c r="L10" s="8">
        <f>IF(L8*(1+$K$6)&lt;'Locality and Max Pay'!$D$7,L8*(1+$K$6),'Locality and Max Pay'!$D$7)</f>
        <v>128657.14319999999</v>
      </c>
      <c r="M10" s="8">
        <f>IF(M8*(1+$K$6)&lt;'Locality and Max Pay'!$D$7,M8*(1+$K$6),'Locality and Max Pay'!$D$7)</f>
        <v>153675.59159999999</v>
      </c>
      <c r="N10" s="8">
        <f>IF(N8*(1+$K$6)&lt;'Locality and Max Pay'!$D$7,N8*(1+$K$6),'Locality and Max Pay'!$D$7)</f>
        <v>180990.25199999998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37104.99</v>
      </c>
      <c r="C11" s="8">
        <f>IF(C9*(1+$K$6)&lt;'Locality and Max Pay'!$D$7,C9*(1+$K$6),'Locality and Max Pay'!$D$7)</f>
        <v>42364.47</v>
      </c>
      <c r="D11" s="8">
        <f>IF(D9*(1+$K$6)&lt;'Locality and Max Pay'!$D$7,D9*(1+$K$6),'Locality and Max Pay'!$D$7)</f>
        <v>49519.928399999997</v>
      </c>
      <c r="E11" s="8">
        <f>IF(E9*(1+$K$6)&lt;'Locality and Max Pay'!$D$7,E9*(1+$K$6),'Locality and Max Pay'!$D$7)</f>
        <v>58284.017999999996</v>
      </c>
      <c r="F11" s="8">
        <f>IF(F9*(1+$K$6)&lt;'Locality and Max Pay'!$D$7,F9*(1+$K$6),'Locality and Max Pay'!$D$7)</f>
        <v>71145.37079999999</v>
      </c>
      <c r="G11" s="8">
        <f>IF(G9*(1+$K$6)&lt;'Locality and Max Pay'!$D$7,G9*(1+$K$6),'Locality and Max Pay'!$D$7)</f>
        <v>79347.593999999997</v>
      </c>
      <c r="H11" s="8">
        <f>IF(H9*(1+$K$6)&lt;'Locality and Max Pay'!$D$7,H9*(1+$K$6),'Locality and Max Pay'!$D$7)</f>
        <v>95076.004799999995</v>
      </c>
      <c r="I11" s="8">
        <f>IF(I9*(1+$K$6)&lt;'Locality and Max Pay'!$D$7,I9*(1+$K$6),'Locality and Max Pay'!$D$7)</f>
        <v>114219.2292</v>
      </c>
      <c r="J11" s="8">
        <f>IF(J9*(1+$K$6)&lt;'Locality and Max Pay'!$D$7,J9*(1+$K$6),'Locality and Max Pay'!$D$7)</f>
        <v>137366.0724</v>
      </c>
      <c r="K11" s="8">
        <f>IF(K9*(1+$K$6)&lt;'Locality and Max Pay'!$D$7,K9*(1+$K$6),'Locality and Max Pay'!$D$7)</f>
        <v>169624.644</v>
      </c>
      <c r="L11" s="8">
        <f>IF(L9*(1+$K$6)&lt;'Locality and Max Pay'!$D$7,L9*(1+$K$6),'Locality and Max Pay'!$D$7)</f>
        <v>199350.96839999998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54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P100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ColWidth="9.21875" defaultRowHeight="13.2" zeroHeight="1" x14ac:dyDescent="0.25"/>
  <cols>
    <col min="1" max="1" width="19.21875" style="22" customWidth="1"/>
    <col min="2" max="7" width="11.5546875" style="22" customWidth="1"/>
    <col min="8" max="8" width="13.21875" style="22" customWidth="1"/>
    <col min="9" max="9" width="12.77734375" style="22" customWidth="1"/>
    <col min="10" max="10" width="14.21875" style="22" customWidth="1"/>
    <col min="11" max="11" width="13.44140625" style="22" customWidth="1"/>
    <col min="12" max="14" width="11.5546875" style="22" customWidth="1"/>
    <col min="15" max="16384" width="9.21875" style="22"/>
  </cols>
  <sheetData>
    <row r="1" spans="1:14" ht="3" customHeight="1" x14ac:dyDescent="0.25"/>
    <row r="2" spans="1:14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ht="12.75" customHeight="1" x14ac:dyDescent="0.25"/>
    <row r="4" spans="1:14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x14ac:dyDescent="0.25"/>
    <row r="6" spans="1:14" ht="15.75" customHeight="1" x14ac:dyDescent="0.35">
      <c r="A6" s="16" t="s">
        <v>82</v>
      </c>
      <c r="B6" s="150" t="s">
        <v>166</v>
      </c>
      <c r="C6" s="151"/>
      <c r="D6" s="151"/>
      <c r="E6" s="151"/>
      <c r="F6" s="151"/>
      <c r="G6" s="151"/>
      <c r="H6" s="152"/>
      <c r="I6" s="21"/>
      <c r="J6" s="53" t="s">
        <v>83</v>
      </c>
      <c r="K6" s="54">
        <f>VLOOKUP(B6,'Locality and Max Pay'!$A$7:$B$61,2,FALSE)</f>
        <v>0.1835</v>
      </c>
      <c r="L6" s="40"/>
      <c r="M6" s="40"/>
      <c r="N6" s="59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23584.788</v>
      </c>
      <c r="C10" s="8">
        <f>IF(C8*(1+$K$6)&lt;'Locality and Max Pay'!$D$7,C8*(1+$K$6),'Locality and Max Pay'!$D$7)</f>
        <v>26954.212500000001</v>
      </c>
      <c r="D10" s="8">
        <f>IF(D8*(1+$K$6)&lt;'Locality and Max Pay'!$D$7,D8*(1+$K$6),'Locality and Max Pay'!$D$7)</f>
        <v>30458.556</v>
      </c>
      <c r="E10" s="8">
        <f>IF(E8*(1+$K$6)&lt;'Locality and Max Pay'!$D$7,E8*(1+$K$6),'Locality and Max Pay'!$D$7)</f>
        <v>35848.214999999997</v>
      </c>
      <c r="F10" s="8">
        <f>IF(F8*(1+$K$6)&lt;'Locality and Max Pay'!$D$7,F8*(1+$K$6),'Locality and Max Pay'!$D$7)</f>
        <v>43758.728999999999</v>
      </c>
      <c r="G10" s="8">
        <f>IF(G8*(1+$K$6)&lt;'Locality and Max Pay'!$D$7,G8*(1+$K$6),'Locality and Max Pay'!$D$7)</f>
        <v>48801.622499999998</v>
      </c>
      <c r="H10" s="8">
        <f>IF(H8*(1+$K$6)&lt;'Locality and Max Pay'!$D$7,H8*(1+$K$6),'Locality and Max Pay'!$D$7)</f>
        <v>56586.6855</v>
      </c>
      <c r="I10" s="8">
        <f>IF(I8*(1+$K$6)&lt;'Locality and Max Pay'!$D$7,I8*(1+$K$6),'Locality and Max Pay'!$D$7)</f>
        <v>67982.607000000004</v>
      </c>
      <c r="J10" s="8">
        <f>IF(J8*(1+$K$6)&lt;'Locality and Max Pay'!$D$7,J8*(1+$K$6),'Locality and Max Pay'!$D$7)</f>
        <v>81770.381999999998</v>
      </c>
      <c r="K10" s="8">
        <f>IF(K8*(1+$K$6)&lt;'Locality and Max Pay'!$D$7,K8*(1+$K$6),'Locality and Max Pay'!$D$7)</f>
        <v>100945.44899999999</v>
      </c>
      <c r="L10" s="8">
        <f>IF(L8*(1+$K$6)&lt;'Locality and Max Pay'!$D$7,L8*(1+$K$6),'Locality and Max Pay'!$D$7)</f>
        <v>118697.94899999999</v>
      </c>
      <c r="M10" s="8">
        <f>IF(M8*(1+$K$6)&lt;'Locality and Max Pay'!$D$7,M8*(1+$K$6),'Locality and Max Pay'!$D$7)</f>
        <v>141779.74950000001</v>
      </c>
      <c r="N10" s="8">
        <f>IF(N8*(1+$K$6)&lt;'Locality and Max Pay'!$D$7,N8*(1+$K$6),'Locality and Max Pay'!$D$7)</f>
        <v>166980.01500000001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34232.737500000003</v>
      </c>
      <c r="C11" s="8">
        <f>IF(C9*(1+$K$6)&lt;'Locality and Max Pay'!$D$7,C9*(1+$K$6),'Locality and Max Pay'!$D$7)</f>
        <v>39085.087500000001</v>
      </c>
      <c r="D11" s="8">
        <f>IF(D9*(1+$K$6)&lt;'Locality and Max Pay'!$D$7,D9*(1+$K$6),'Locality and Max Pay'!$D$7)</f>
        <v>45686.650500000003</v>
      </c>
      <c r="E11" s="8">
        <f>IF(E9*(1+$K$6)&lt;'Locality and Max Pay'!$D$7,E9*(1+$K$6),'Locality and Max Pay'!$D$7)</f>
        <v>53772.322500000002</v>
      </c>
      <c r="F11" s="8">
        <f>IF(F9*(1+$K$6)&lt;'Locality and Max Pay'!$D$7,F9*(1+$K$6),'Locality and Max Pay'!$D$7)</f>
        <v>65638.093500000003</v>
      </c>
      <c r="G11" s="8">
        <f>IF(G9*(1+$K$6)&lt;'Locality and Max Pay'!$D$7,G9*(1+$K$6),'Locality and Max Pay'!$D$7)</f>
        <v>73205.392500000002</v>
      </c>
      <c r="H11" s="8">
        <f>IF(H9*(1+$K$6)&lt;'Locality and Max Pay'!$D$7,H9*(1+$K$6),'Locality and Max Pay'!$D$7)</f>
        <v>87716.285999999993</v>
      </c>
      <c r="I11" s="8">
        <f>IF(I9*(1+$K$6)&lt;'Locality and Max Pay'!$D$7,I9*(1+$K$6),'Locality and Max Pay'!$D$7)</f>
        <v>105377.6565</v>
      </c>
      <c r="J11" s="8">
        <f>IF(J9*(1+$K$6)&lt;'Locality and Max Pay'!$D$7,J9*(1+$K$6),'Locality and Max Pay'!$D$7)</f>
        <v>126732.73050000001</v>
      </c>
      <c r="K11" s="8">
        <f>IF(K9*(1+$K$6)&lt;'Locality and Max Pay'!$D$7,K9*(1+$K$6),'Locality and Max Pay'!$D$7)</f>
        <v>156494.20499999999</v>
      </c>
      <c r="L11" s="8">
        <f>IF(L9*(1+$K$6)&lt;'Locality and Max Pay'!$D$7,L9*(1+$K$6),'Locality and Max Pay'!$D$7)</f>
        <v>183919.45050000001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customFormat="1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customFormat="1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customFormat="1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customFormat="1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customFormat="1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customFormat="1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customFormat="1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customFormat="1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customFormat="1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customFormat="1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customFormat="1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customFormat="1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customFormat="1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customFormat="1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customFormat="1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customFormat="1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customFormat="1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customFormat="1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customFormat="1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  <row r="99" x14ac:dyDescent="0.25"/>
    <row r="100" x14ac:dyDescent="0.25"/>
  </sheetData>
  <sheetProtection password="DDDE" sheet="1" objects="1" scenarios="1"/>
  <mergeCells count="20">
    <mergeCell ref="A50:A51"/>
    <mergeCell ref="A2:N2"/>
    <mergeCell ref="A4:N4"/>
    <mergeCell ref="B6:H6"/>
    <mergeCell ref="A13:A14"/>
    <mergeCell ref="A16:A18"/>
    <mergeCell ref="A20:A23"/>
    <mergeCell ref="A25:A28"/>
    <mergeCell ref="A30:A33"/>
    <mergeCell ref="A35:A38"/>
    <mergeCell ref="A40:A43"/>
    <mergeCell ref="A45:A48"/>
    <mergeCell ref="A83:A86"/>
    <mergeCell ref="A87:N87"/>
    <mergeCell ref="A53:A56"/>
    <mergeCell ref="A58:A61"/>
    <mergeCell ref="A63:A66"/>
    <mergeCell ref="A68:A71"/>
    <mergeCell ref="A73:A76"/>
    <mergeCell ref="A78:A81"/>
  </mergeCells>
  <pageMargins left="0.5" right="0.5" top="1" bottom="0.5" header="0.5" footer="0.5"/>
  <pageSetup scale="54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P100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ColWidth="9.21875" defaultRowHeight="13.2" zeroHeight="1" x14ac:dyDescent="0.25"/>
  <cols>
    <col min="1" max="1" width="19.21875" style="22" customWidth="1"/>
    <col min="2" max="7" width="11.5546875" style="22" customWidth="1"/>
    <col min="8" max="8" width="13.21875" style="22" customWidth="1"/>
    <col min="9" max="9" width="12.77734375" style="22" customWidth="1"/>
    <col min="10" max="10" width="14.21875" style="22" customWidth="1"/>
    <col min="11" max="11" width="13.44140625" style="22" customWidth="1"/>
    <col min="12" max="14" width="11.5546875" style="22" customWidth="1"/>
    <col min="15" max="16384" width="9.21875" style="22"/>
  </cols>
  <sheetData>
    <row r="1" spans="1:14" ht="3" customHeight="1" x14ac:dyDescent="0.25"/>
    <row r="2" spans="1:14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ht="12.75" customHeight="1" x14ac:dyDescent="0.25"/>
    <row r="4" spans="1:14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x14ac:dyDescent="0.25"/>
    <row r="6" spans="1:14" ht="15.75" customHeight="1" x14ac:dyDescent="0.35">
      <c r="A6" s="16" t="s">
        <v>82</v>
      </c>
      <c r="B6" s="150" t="s">
        <v>167</v>
      </c>
      <c r="C6" s="151"/>
      <c r="D6" s="151"/>
      <c r="E6" s="151"/>
      <c r="F6" s="151"/>
      <c r="G6" s="151"/>
      <c r="H6" s="152"/>
      <c r="I6" s="21"/>
      <c r="J6" s="53" t="s">
        <v>83</v>
      </c>
      <c r="K6" s="54">
        <f>VLOOKUP(B6,'Locality and Max Pay'!$A$7:$B$61,2,FALSE)</f>
        <v>0.1777</v>
      </c>
      <c r="L6" s="40"/>
      <c r="M6" s="40"/>
      <c r="N6" s="59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23469.205600000001</v>
      </c>
      <c r="C10" s="8">
        <f>IF(C8*(1+$K$6)&lt;'Locality and Max Pay'!$D$7,C8*(1+$K$6),'Locality and Max Pay'!$D$7)</f>
        <v>26822.1175</v>
      </c>
      <c r="D10" s="8">
        <f>IF(D8*(1+$K$6)&lt;'Locality and Max Pay'!$D$7,D8*(1+$K$6),'Locality and Max Pay'!$D$7)</f>
        <v>30309.287199999999</v>
      </c>
      <c r="E10" s="8">
        <f>IF(E8*(1+$K$6)&lt;'Locality and Max Pay'!$D$7,E8*(1+$K$6),'Locality and Max Pay'!$D$7)</f>
        <v>35672.532999999996</v>
      </c>
      <c r="F10" s="8">
        <f>IF(F8*(1+$K$6)&lt;'Locality and Max Pay'!$D$7,F8*(1+$K$6),'Locality and Max Pay'!$D$7)</f>
        <v>43544.279799999997</v>
      </c>
      <c r="G10" s="8">
        <f>IF(G8*(1+$K$6)&lt;'Locality and Max Pay'!$D$7,G8*(1+$K$6),'Locality and Max Pay'!$D$7)</f>
        <v>48562.459499999997</v>
      </c>
      <c r="H10" s="8">
        <f>IF(H8*(1+$K$6)&lt;'Locality and Max Pay'!$D$7,H8*(1+$K$6),'Locality and Max Pay'!$D$7)</f>
        <v>56309.3701</v>
      </c>
      <c r="I10" s="8">
        <f>IF(I8*(1+$K$6)&lt;'Locality and Max Pay'!$D$7,I8*(1+$K$6),'Locality and Max Pay'!$D$7)</f>
        <v>67649.443400000004</v>
      </c>
      <c r="J10" s="8">
        <f>IF(J8*(1+$K$6)&lt;'Locality and Max Pay'!$D$7,J8*(1+$K$6),'Locality and Max Pay'!$D$7)</f>
        <v>81369.648399999991</v>
      </c>
      <c r="K10" s="8">
        <f>IF(K8*(1+$K$6)&lt;'Locality and Max Pay'!$D$7,K8*(1+$K$6),'Locality and Max Pay'!$D$7)</f>
        <v>100450.7438</v>
      </c>
      <c r="L10" s="8">
        <f>IF(L8*(1+$K$6)&lt;'Locality and Max Pay'!$D$7,L8*(1+$K$6),'Locality and Max Pay'!$D$7)</f>
        <v>118116.2438</v>
      </c>
      <c r="M10" s="8">
        <f>IF(M8*(1+$K$6)&lt;'Locality and Max Pay'!$D$7,M8*(1+$K$6),'Locality and Max Pay'!$D$7)</f>
        <v>141084.92689999999</v>
      </c>
      <c r="N10" s="8">
        <f>IF(N8*(1+$K$6)&lt;'Locality and Max Pay'!$D$7,N8*(1+$K$6),'Locality and Max Pay'!$D$7)</f>
        <v>166161.693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34064.972499999996</v>
      </c>
      <c r="C11" s="8">
        <f>IF(C9*(1+$K$6)&lt;'Locality and Max Pay'!$D$7,C9*(1+$K$6),'Locality and Max Pay'!$D$7)</f>
        <v>38893.542499999996</v>
      </c>
      <c r="D11" s="8">
        <f>IF(D9*(1+$K$6)&lt;'Locality and Max Pay'!$D$7,D9*(1+$K$6),'Locality and Max Pay'!$D$7)</f>
        <v>45462.753100000002</v>
      </c>
      <c r="E11" s="8">
        <f>IF(E9*(1+$K$6)&lt;'Locality and Max Pay'!$D$7,E9*(1+$K$6),'Locality and Max Pay'!$D$7)</f>
        <v>53508.799500000001</v>
      </c>
      <c r="F11" s="8">
        <f>IF(F9*(1+$K$6)&lt;'Locality and Max Pay'!$D$7,F9*(1+$K$6),'Locality and Max Pay'!$D$7)</f>
        <v>65316.419699999999</v>
      </c>
      <c r="G11" s="8">
        <f>IF(G9*(1+$K$6)&lt;'Locality and Max Pay'!$D$7,G9*(1+$K$6),'Locality and Max Pay'!$D$7)</f>
        <v>72846.633499999996</v>
      </c>
      <c r="H11" s="8">
        <f>IF(H9*(1+$K$6)&lt;'Locality and Max Pay'!$D$7,H9*(1+$K$6),'Locality and Max Pay'!$D$7)</f>
        <v>87286.413199999995</v>
      </c>
      <c r="I11" s="8">
        <f>IF(I9*(1+$K$6)&lt;'Locality and Max Pay'!$D$7,I9*(1+$K$6),'Locality and Max Pay'!$D$7)</f>
        <v>104861.2303</v>
      </c>
      <c r="J11" s="8">
        <f>IF(J9*(1+$K$6)&lt;'Locality and Max Pay'!$D$7,J9*(1+$K$6),'Locality and Max Pay'!$D$7)</f>
        <v>126111.6491</v>
      </c>
      <c r="K11" s="8">
        <f>IF(K9*(1+$K$6)&lt;'Locality and Max Pay'!$D$7,K9*(1+$K$6),'Locality and Max Pay'!$D$7)</f>
        <v>155727.27100000001</v>
      </c>
      <c r="L11" s="8">
        <f>IF(L9*(1+$K$6)&lt;'Locality and Max Pay'!$D$7,L9*(1+$K$6),'Locality and Max Pay'!$D$7)</f>
        <v>183018.11309999999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customFormat="1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customFormat="1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customFormat="1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customFormat="1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customFormat="1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customFormat="1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customFormat="1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customFormat="1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customFormat="1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customFormat="1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customFormat="1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customFormat="1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customFormat="1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customFormat="1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customFormat="1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customFormat="1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customFormat="1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customFormat="1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customFormat="1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  <row r="99" x14ac:dyDescent="0.25"/>
    <row r="100" x14ac:dyDescent="0.25"/>
  </sheetData>
  <sheetProtection password="DDDE" sheet="1" objects="1" scenarios="1"/>
  <mergeCells count="20">
    <mergeCell ref="A50:A51"/>
    <mergeCell ref="A2:N2"/>
    <mergeCell ref="A4:N4"/>
    <mergeCell ref="B6:H6"/>
    <mergeCell ref="A13:A14"/>
    <mergeCell ref="A16:A18"/>
    <mergeCell ref="A20:A23"/>
    <mergeCell ref="A25:A28"/>
    <mergeCell ref="A30:A33"/>
    <mergeCell ref="A35:A38"/>
    <mergeCell ref="A40:A43"/>
    <mergeCell ref="A45:A48"/>
    <mergeCell ref="A83:A86"/>
    <mergeCell ref="A87:N87"/>
    <mergeCell ref="A53:A56"/>
    <mergeCell ref="A58:A61"/>
    <mergeCell ref="A63:A66"/>
    <mergeCell ref="A68:A71"/>
    <mergeCell ref="A73:A76"/>
    <mergeCell ref="A78:A81"/>
  </mergeCells>
  <pageMargins left="0.5" right="0.5" top="1" bottom="0.5" header="0.5" footer="0.5"/>
  <pageSetup scale="54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187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0.17180000000000001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23351.630399999998</v>
      </c>
      <c r="C10" s="8">
        <f>IF(C8*(1+$K$6)&lt;'Locality and Max Pay'!$D$7,C8*(1+$K$6),'Locality and Max Pay'!$D$7)</f>
        <v>26687.744999999999</v>
      </c>
      <c r="D10" s="8">
        <f>IF(D8*(1+$K$6)&lt;'Locality and Max Pay'!$D$7,D8*(1+$K$6),'Locality and Max Pay'!$D$7)</f>
        <v>30157.444799999997</v>
      </c>
      <c r="E10" s="8">
        <f>IF(E8*(1+$K$6)&lt;'Locality and Max Pay'!$D$7,E8*(1+$K$6),'Locality and Max Pay'!$D$7)</f>
        <v>35493.822</v>
      </c>
      <c r="F10" s="8">
        <f>IF(F8*(1+$K$6)&lt;'Locality and Max Pay'!$D$7,F8*(1+$K$6),'Locality and Max Pay'!$D$7)</f>
        <v>43326.133199999997</v>
      </c>
      <c r="G10" s="8">
        <f>IF(G8*(1+$K$6)&lt;'Locality and Max Pay'!$D$7,G8*(1+$K$6),'Locality and Max Pay'!$D$7)</f>
        <v>48319.172999999995</v>
      </c>
      <c r="H10" s="8">
        <f>IF(H8*(1+$K$6)&lt;'Locality and Max Pay'!$D$7,H8*(1+$K$6),'Locality and Max Pay'!$D$7)</f>
        <v>56027.273399999998</v>
      </c>
      <c r="I10" s="8">
        <f>IF(I8*(1+$K$6)&lt;'Locality and Max Pay'!$D$7,I8*(1+$K$6),'Locality and Max Pay'!$D$7)</f>
        <v>67310.535600000003</v>
      </c>
      <c r="J10" s="8">
        <f>IF(J8*(1+$K$6)&lt;'Locality and Max Pay'!$D$7,J8*(1+$K$6),'Locality and Max Pay'!$D$7)</f>
        <v>80962.005599999989</v>
      </c>
      <c r="K10" s="8">
        <f>IF(K8*(1+$K$6)&lt;'Locality and Max Pay'!$D$7,K8*(1+$K$6),'Locality and Max Pay'!$D$7)</f>
        <v>99947.5092</v>
      </c>
      <c r="L10" s="8">
        <f>IF(L8*(1+$K$6)&lt;'Locality and Max Pay'!$D$7,L8*(1+$K$6),'Locality and Max Pay'!$D$7)</f>
        <v>117524.5092</v>
      </c>
      <c r="M10" s="8">
        <f>IF(M8*(1+$K$6)&lt;'Locality and Max Pay'!$D$7,M8*(1+$K$6),'Locality and Max Pay'!$D$7)</f>
        <v>140378.12459999998</v>
      </c>
      <c r="N10" s="8">
        <f>IF(N8*(1+$K$6)&lt;'Locality and Max Pay'!$D$7,N8*(1+$K$6),'Locality and Max Pay'!$D$7)</f>
        <v>165329.26199999999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33894.314999999995</v>
      </c>
      <c r="C11" s="8">
        <f>IF(C9*(1+$K$6)&lt;'Locality and Max Pay'!$D$7,C9*(1+$K$6),'Locality and Max Pay'!$D$7)</f>
        <v>38698.695</v>
      </c>
      <c r="D11" s="8">
        <f>IF(D9*(1+$K$6)&lt;'Locality and Max Pay'!$D$7,D9*(1+$K$6),'Locality and Max Pay'!$D$7)</f>
        <v>45234.9954</v>
      </c>
      <c r="E11" s="8">
        <f>IF(E9*(1+$K$6)&lt;'Locality and Max Pay'!$D$7,E9*(1+$K$6),'Locality and Max Pay'!$D$7)</f>
        <v>53240.733</v>
      </c>
      <c r="F11" s="8">
        <f>IF(F9*(1+$K$6)&lt;'Locality and Max Pay'!$D$7,F9*(1+$K$6),'Locality and Max Pay'!$D$7)</f>
        <v>64989.199799999995</v>
      </c>
      <c r="G11" s="8">
        <f>IF(G9*(1+$K$6)&lt;'Locality and Max Pay'!$D$7,G9*(1+$K$6),'Locality and Max Pay'!$D$7)</f>
        <v>72481.688999999998</v>
      </c>
      <c r="H11" s="8">
        <f>IF(H9*(1+$K$6)&lt;'Locality and Max Pay'!$D$7,H9*(1+$K$6),'Locality and Max Pay'!$D$7)</f>
        <v>86849.128799999991</v>
      </c>
      <c r="I11" s="8">
        <f>IF(I9*(1+$K$6)&lt;'Locality and Max Pay'!$D$7,I9*(1+$K$6),'Locality and Max Pay'!$D$7)</f>
        <v>104335.90019999999</v>
      </c>
      <c r="J11" s="8">
        <f>IF(J9*(1+$K$6)&lt;'Locality and Max Pay'!$D$7,J9*(1+$K$6),'Locality and Max Pay'!$D$7)</f>
        <v>125479.8594</v>
      </c>
      <c r="K11" s="8">
        <f>IF(K9*(1+$K$6)&lt;'Locality and Max Pay'!$D$7,K9*(1+$K$6),'Locality and Max Pay'!$D$7)</f>
        <v>154947.114</v>
      </c>
      <c r="L11" s="8">
        <f>IF(L9*(1+$K$6)&lt;'Locality and Max Pay'!$D$7,L9*(1+$K$6),'Locality and Max Pay'!$D$7)</f>
        <v>182101.23540000001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algorithmName="SHA-512" hashValue="4HxzVbIcy0hwcfvRKfGPNMLCbgHuyOEuHLAHPE6xVRh2G4f1Byjuf09R6+/cGxjWqyDwFPmaoDT8MxiQkQzzSg==" saltValue="g68khu+OvXC9YV7y1GqlFg==" spinCount="100000" sheet="1" objects="1" scenarios="1"/>
  <mergeCells count="20">
    <mergeCell ref="A83:A86"/>
    <mergeCell ref="A87:N87"/>
    <mergeCell ref="A53:A56"/>
    <mergeCell ref="A58:A61"/>
    <mergeCell ref="A63:A66"/>
    <mergeCell ref="A68:A71"/>
    <mergeCell ref="A73:A76"/>
    <mergeCell ref="A78:A81"/>
    <mergeCell ref="A50:A51"/>
    <mergeCell ref="A2:N2"/>
    <mergeCell ref="A4:N4"/>
    <mergeCell ref="B6:H6"/>
    <mergeCell ref="A13:A14"/>
    <mergeCell ref="A16:A18"/>
    <mergeCell ref="A20:A23"/>
    <mergeCell ref="A25:A28"/>
    <mergeCell ref="A30:A33"/>
    <mergeCell ref="A35:A38"/>
    <mergeCell ref="A40:A43"/>
    <mergeCell ref="A45:A48"/>
  </mergeCells>
  <pageMargins left="0.5" right="0.5" top="1" bottom="0.5" header="0.5" footer="0.5"/>
  <pageSetup scale="54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112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0.31530000000000002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26211.298400000003</v>
      </c>
      <c r="C10" s="8">
        <f>IF(C8*(1+$K$6)&lt;'Locality and Max Pay'!$D$7,C8*(1+$K$6),'Locality and Max Pay'!$D$7)</f>
        <v>29955.957500000004</v>
      </c>
      <c r="D10" s="8">
        <f>IF(D8*(1+$K$6)&lt;'Locality and Max Pay'!$D$7,D8*(1+$K$6),'Locality and Max Pay'!$D$7)</f>
        <v>33850.560800000007</v>
      </c>
      <c r="E10" s="8">
        <f>IF(E8*(1+$K$6)&lt;'Locality and Max Pay'!$D$7,E8*(1+$K$6),'Locality and Max Pay'!$D$7)</f>
        <v>39840.437000000005</v>
      </c>
      <c r="F10" s="8">
        <f>IF(F8*(1+$K$6)&lt;'Locality and Max Pay'!$D$7,F8*(1+$K$6),'Locality and Max Pay'!$D$7)</f>
        <v>48631.902200000004</v>
      </c>
      <c r="G10" s="8">
        <f>IF(G8*(1+$K$6)&lt;'Locality and Max Pay'!$D$7,G8*(1+$K$6),'Locality and Max Pay'!$D$7)</f>
        <v>54236.395500000006</v>
      </c>
      <c r="H10" s="8">
        <f>IF(H8*(1+$K$6)&lt;'Locality and Max Pay'!$D$7,H8*(1+$K$6),'Locality and Max Pay'!$D$7)</f>
        <v>62888.438900000008</v>
      </c>
      <c r="I10" s="8">
        <f>IF(I8*(1+$K$6)&lt;'Locality and Max Pay'!$D$7,I8*(1+$K$6),'Locality and Max Pay'!$D$7)</f>
        <v>75553.462600000013</v>
      </c>
      <c r="J10" s="8">
        <f>IF(J8*(1+$K$6)&lt;'Locality and Max Pay'!$D$7,J8*(1+$K$6),'Locality and Max Pay'!$D$7)</f>
        <v>90876.707600000009</v>
      </c>
      <c r="K10" s="8">
        <f>IF(K8*(1+$K$6)&lt;'Locality and Max Pay'!$D$7,K8*(1+$K$6),'Locality and Max Pay'!$D$7)</f>
        <v>112187.19820000001</v>
      </c>
      <c r="L10" s="8">
        <f>IF(L8*(1+$K$6)&lt;'Locality and Max Pay'!$D$7,L8*(1+$K$6),'Locality and Max Pay'!$D$7)</f>
        <v>131916.69820000001</v>
      </c>
      <c r="M10" s="8">
        <f>IF(M8*(1+$K$6)&lt;'Locality and Max Pay'!$D$7,M8*(1+$K$6),'Locality and Max Pay'!$D$7)</f>
        <v>157568.99410000001</v>
      </c>
      <c r="N10" s="8">
        <f>IF(N8*(1+$K$6)&lt;'Locality and Max Pay'!$D$7,N8*(1+$K$6),'Locality and Max Pay'!$D$7)</f>
        <v>185575.67700000003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38045.052500000005</v>
      </c>
      <c r="C11" s="8">
        <f>IF(C9*(1+$K$6)&lt;'Locality and Max Pay'!$D$7,C9*(1+$K$6),'Locality and Max Pay'!$D$7)</f>
        <v>43437.782500000001</v>
      </c>
      <c r="D11" s="8">
        <f>IF(D9*(1+$K$6)&lt;'Locality and Max Pay'!$D$7,D9*(1+$K$6),'Locality and Max Pay'!$D$7)</f>
        <v>50774.525900000008</v>
      </c>
      <c r="E11" s="8">
        <f>IF(E9*(1+$K$6)&lt;'Locality and Max Pay'!$D$7,E9*(1+$K$6),'Locality and Max Pay'!$D$7)</f>
        <v>59760.655500000008</v>
      </c>
      <c r="F11" s="8">
        <f>IF(F9*(1+$K$6)&lt;'Locality and Max Pay'!$D$7,F9*(1+$K$6),'Locality and Max Pay'!$D$7)</f>
        <v>72947.853300000002</v>
      </c>
      <c r="G11" s="8">
        <f>IF(G9*(1+$K$6)&lt;'Locality and Max Pay'!$D$7,G9*(1+$K$6),'Locality and Max Pay'!$D$7)</f>
        <v>81357.881500000003</v>
      </c>
      <c r="H11" s="8">
        <f>IF(H9*(1+$K$6)&lt;'Locality and Max Pay'!$D$7,H9*(1+$K$6),'Locality and Max Pay'!$D$7)</f>
        <v>97484.774800000014</v>
      </c>
      <c r="I11" s="8">
        <f>IF(I9*(1+$K$6)&lt;'Locality and Max Pay'!$D$7,I9*(1+$K$6),'Locality and Max Pay'!$D$7)</f>
        <v>117112.99670000002</v>
      </c>
      <c r="J11" s="8">
        <f>IF(J9*(1+$K$6)&lt;'Locality and Max Pay'!$D$7,J9*(1+$K$6),'Locality and Max Pay'!$D$7)</f>
        <v>140846.26990000001</v>
      </c>
      <c r="K11" s="8">
        <f>IF(K9*(1+$K$6)&lt;'Locality and Max Pay'!$D$7,K9*(1+$K$6),'Locality and Max Pay'!$D$7)</f>
        <v>173922.11900000001</v>
      </c>
      <c r="L11" s="8">
        <f>IF(L9*(1+$K$6)&lt;'Locality and Max Pay'!$D$7,L9*(1+$K$6),'Locality and Max Pay'!$D$7)</f>
        <v>203700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54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ColWidth="9.21875" defaultRowHeight="13.2" zeroHeight="1" x14ac:dyDescent="0.25"/>
  <cols>
    <col min="1" max="1" width="19.21875" style="22" customWidth="1"/>
    <col min="2" max="7" width="11.5546875" style="22" customWidth="1"/>
    <col min="8" max="8" width="13.21875" style="22" customWidth="1"/>
    <col min="9" max="9" width="12.77734375" style="22" customWidth="1"/>
    <col min="10" max="10" width="14.21875" style="22" customWidth="1"/>
    <col min="11" max="11" width="13.44140625" style="22" customWidth="1"/>
    <col min="12" max="14" width="11.5546875" style="22" customWidth="1"/>
    <col min="15" max="16384" width="9.21875" style="22"/>
  </cols>
  <sheetData>
    <row r="1" spans="1:14" ht="3" customHeight="1" x14ac:dyDescent="0.25"/>
    <row r="2" spans="1:14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ht="12.75" customHeight="1" x14ac:dyDescent="0.25"/>
    <row r="4" spans="1:14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x14ac:dyDescent="0.25"/>
    <row r="6" spans="1:14" ht="15.75" customHeight="1" x14ac:dyDescent="0.35">
      <c r="A6" s="16" t="s">
        <v>82</v>
      </c>
      <c r="B6" s="150" t="s">
        <v>114</v>
      </c>
      <c r="C6" s="151"/>
      <c r="D6" s="151"/>
      <c r="E6" s="151"/>
      <c r="F6" s="151"/>
      <c r="G6" s="151"/>
      <c r="H6" s="152"/>
      <c r="I6" s="21"/>
      <c r="J6" s="53" t="s">
        <v>83</v>
      </c>
      <c r="K6" s="54">
        <f>VLOOKUP(B6,'Locality and Max Pay'!$A$7:$B$61,2,FALSE)</f>
        <v>0.2102</v>
      </c>
      <c r="L6" s="40"/>
      <c r="M6" s="40"/>
      <c r="N6" s="59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24116.865599999997</v>
      </c>
      <c r="C10" s="8">
        <f>IF(C8*(1+$K$6)&lt;'Locality and Max Pay'!$D$7,C8*(1+$K$6),'Locality and Max Pay'!$D$7)</f>
        <v>27562.305</v>
      </c>
      <c r="D10" s="8">
        <f>IF(D8*(1+$K$6)&lt;'Locality and Max Pay'!$D$7,D8*(1+$K$6),'Locality and Max Pay'!$D$7)</f>
        <v>31145.707199999997</v>
      </c>
      <c r="E10" s="8">
        <f>IF(E8*(1+$K$6)&lt;'Locality and Max Pay'!$D$7,E8*(1+$K$6),'Locality and Max Pay'!$D$7)</f>
        <v>36656.957999999999</v>
      </c>
      <c r="F10" s="8">
        <f>IF(F8*(1+$K$6)&lt;'Locality and Max Pay'!$D$7,F8*(1+$K$6),'Locality and Max Pay'!$D$7)</f>
        <v>44745.934799999995</v>
      </c>
      <c r="G10" s="8">
        <f>IF(G8*(1+$K$6)&lt;'Locality and Max Pay'!$D$7,G8*(1+$K$6),'Locality and Max Pay'!$D$7)</f>
        <v>49902.596999999994</v>
      </c>
      <c r="H10" s="8">
        <f>IF(H8*(1+$K$6)&lt;'Locality and Max Pay'!$D$7,H8*(1+$K$6),'Locality and Max Pay'!$D$7)</f>
        <v>57863.292600000001</v>
      </c>
      <c r="I10" s="8">
        <f>IF(I8*(1+$K$6)&lt;'Locality and Max Pay'!$D$7,I8*(1+$K$6),'Locality and Max Pay'!$D$7)</f>
        <v>69516.308399999994</v>
      </c>
      <c r="J10" s="8">
        <f>IF(J8*(1+$K$6)&lt;'Locality and Max Pay'!$D$7,J8*(1+$K$6),'Locality and Max Pay'!$D$7)</f>
        <v>83615.138399999996</v>
      </c>
      <c r="K10" s="8">
        <f>IF(K8*(1+$K$6)&lt;'Locality and Max Pay'!$D$7,K8*(1+$K$6),'Locality and Max Pay'!$D$7)</f>
        <v>103222.79879999999</v>
      </c>
      <c r="L10" s="8">
        <f>IF(L8*(1+$K$6)&lt;'Locality and Max Pay'!$D$7,L8*(1+$K$6),'Locality and Max Pay'!$D$7)</f>
        <v>121375.79879999999</v>
      </c>
      <c r="M10" s="8">
        <f>IF(M8*(1+$K$6)&lt;'Locality and Max Pay'!$D$7,M8*(1+$K$6),'Locality and Max Pay'!$D$7)</f>
        <v>144978.32939999999</v>
      </c>
      <c r="N10" s="8">
        <f>IF(N8*(1+$K$6)&lt;'Locality and Max Pay'!$D$7,N8*(1+$K$6),'Locality and Max Pay'!$D$7)</f>
        <v>170747.11799999999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35005.034999999996</v>
      </c>
      <c r="C11" s="8">
        <f>IF(C9*(1+$K$6)&lt;'Locality and Max Pay'!$D$7,C9*(1+$K$6),'Locality and Max Pay'!$D$7)</f>
        <v>39966.854999999996</v>
      </c>
      <c r="D11" s="8">
        <f>IF(D9*(1+$K$6)&lt;'Locality and Max Pay'!$D$7,D9*(1+$K$6),'Locality and Max Pay'!$D$7)</f>
        <v>46717.350599999998</v>
      </c>
      <c r="E11" s="8">
        <f>IF(E9*(1+$K$6)&lt;'Locality and Max Pay'!$D$7,E9*(1+$K$6),'Locality and Max Pay'!$D$7)</f>
        <v>54985.436999999998</v>
      </c>
      <c r="F11" s="8">
        <f>IF(F9*(1+$K$6)&lt;'Locality and Max Pay'!$D$7,F9*(1+$K$6),'Locality and Max Pay'!$D$7)</f>
        <v>67118.902199999997</v>
      </c>
      <c r="G11" s="8">
        <f>IF(G9*(1+$K$6)&lt;'Locality and Max Pay'!$D$7,G9*(1+$K$6),'Locality and Max Pay'!$D$7)</f>
        <v>74856.921000000002</v>
      </c>
      <c r="H11" s="8">
        <f>IF(H9*(1+$K$6)&lt;'Locality and Max Pay'!$D$7,H9*(1+$K$6),'Locality and Max Pay'!$D$7)</f>
        <v>89695.183199999999</v>
      </c>
      <c r="I11" s="8">
        <f>IF(I9*(1+$K$6)&lt;'Locality and Max Pay'!$D$7,I9*(1+$K$6),'Locality and Max Pay'!$D$7)</f>
        <v>107754.9978</v>
      </c>
      <c r="J11" s="8">
        <f>IF(J9*(1+$K$6)&lt;'Locality and Max Pay'!$D$7,J9*(1+$K$6),'Locality and Max Pay'!$D$7)</f>
        <v>129591.84659999999</v>
      </c>
      <c r="K11" s="8">
        <f>IF(K9*(1+$K$6)&lt;'Locality and Max Pay'!$D$7,K9*(1+$K$6),'Locality and Max Pay'!$D$7)</f>
        <v>160024.74599999998</v>
      </c>
      <c r="L11" s="8">
        <f>IF(L9*(1+$K$6)&lt;'Locality and Max Pay'!$D$7,L9*(1+$K$6),'Locality and Max Pay'!$D$7)</f>
        <v>188068.71059999999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customFormat="1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customFormat="1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customFormat="1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customFormat="1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customFormat="1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customFormat="1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customFormat="1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customFormat="1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customFormat="1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customFormat="1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customFormat="1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customFormat="1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customFormat="1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customFormat="1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customFormat="1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customFormat="1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customFormat="1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customFormat="1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customFormat="1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2:N2"/>
    <mergeCell ref="A30:A33"/>
    <mergeCell ref="A35:A38"/>
    <mergeCell ref="A13:A14"/>
    <mergeCell ref="A40:A43"/>
    <mergeCell ref="B6:H6"/>
    <mergeCell ref="A16:A18"/>
    <mergeCell ref="A20:A23"/>
    <mergeCell ref="A25:A28"/>
    <mergeCell ref="A4:N4"/>
    <mergeCell ref="A87:N87"/>
    <mergeCell ref="A63:A66"/>
    <mergeCell ref="A68:A71"/>
    <mergeCell ref="A73:A76"/>
    <mergeCell ref="A78:A81"/>
    <mergeCell ref="A45:A48"/>
    <mergeCell ref="A50:A51"/>
    <mergeCell ref="A53:A56"/>
    <mergeCell ref="A58:A61"/>
    <mergeCell ref="A83:A86"/>
  </mergeCells>
  <phoneticPr fontId="0" type="noConversion"/>
  <pageMargins left="0.5" right="0.5" top="1" bottom="0.5" header="0.5" footer="0.5"/>
  <pageSetup scale="54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B5" sqref="B5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  <col min="16" max="16" width="13.77734375" bestFit="1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113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0.16200000000000001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23156.335999999999</v>
      </c>
      <c r="C10" s="8">
        <f>IF(C8*(1+$K$6)&lt;'Locality and Max Pay'!$D$7,C8*(1+$K$6),'Locality and Max Pay'!$D$7)</f>
        <v>26464.55</v>
      </c>
      <c r="D10" s="8">
        <f>IF(D8*(1+$K$6)&lt;'Locality and Max Pay'!$D$7,D8*(1+$K$6),'Locality and Max Pay'!$D$7)</f>
        <v>29905.231999999996</v>
      </c>
      <c r="E10" s="8">
        <f>IF(E8*(1+$K$6)&lt;'Locality and Max Pay'!$D$7,E8*(1+$K$6),'Locality and Max Pay'!$D$7)</f>
        <v>35196.979999999996</v>
      </c>
      <c r="F10" s="8">
        <f>IF(F8*(1+$K$6)&lt;'Locality and Max Pay'!$D$7,F8*(1+$K$6),'Locality and Max Pay'!$D$7)</f>
        <v>42963.788</v>
      </c>
      <c r="G10" s="8">
        <f>IF(G8*(1+$K$6)&lt;'Locality and Max Pay'!$D$7,G8*(1+$K$6),'Locality and Max Pay'!$D$7)</f>
        <v>47915.07</v>
      </c>
      <c r="H10" s="8">
        <f>IF(H8*(1+$K$6)&lt;'Locality and Max Pay'!$D$7,H8*(1+$K$6),'Locality and Max Pay'!$D$7)</f>
        <v>55558.705999999998</v>
      </c>
      <c r="I10" s="8">
        <f>IF(I8*(1+$K$6)&lt;'Locality and Max Pay'!$D$7,I8*(1+$K$6),'Locality and Max Pay'!$D$7)</f>
        <v>66747.603999999992</v>
      </c>
      <c r="J10" s="8">
        <f>IF(J8*(1+$K$6)&lt;'Locality and Max Pay'!$D$7,J8*(1+$K$6),'Locality and Max Pay'!$D$7)</f>
        <v>80284.903999999995</v>
      </c>
      <c r="K10" s="8">
        <f>IF(K8*(1+$K$6)&lt;'Locality and Max Pay'!$D$7,K8*(1+$K$6),'Locality and Max Pay'!$D$7)</f>
        <v>99111.627999999997</v>
      </c>
      <c r="L10" s="8">
        <f>IF(L8*(1+$K$6)&lt;'Locality and Max Pay'!$D$7,L8*(1+$K$6),'Locality and Max Pay'!$D$7)</f>
        <v>116541.628</v>
      </c>
      <c r="M10" s="8">
        <f>IF(M8*(1+$K$6)&lt;'Locality and Max Pay'!$D$7,M8*(1+$K$6),'Locality and Max Pay'!$D$7)</f>
        <v>139204.114</v>
      </c>
      <c r="N10" s="8">
        <f>IF(N8*(1+$K$6)&lt;'Locality and Max Pay'!$D$7,N8*(1+$K$6),'Locality and Max Pay'!$D$7)</f>
        <v>163946.57999999999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33610.85</v>
      </c>
      <c r="C11" s="8">
        <f>IF(C9*(1+$K$6)&lt;'Locality and Max Pay'!$D$7,C9*(1+$K$6),'Locality and Max Pay'!$D$7)</f>
        <v>38375.049999999996</v>
      </c>
      <c r="D11" s="8">
        <f>IF(D9*(1+$K$6)&lt;'Locality and Max Pay'!$D$7,D9*(1+$K$6),'Locality and Max Pay'!$D$7)</f>
        <v>44856.685999999994</v>
      </c>
      <c r="E11" s="8">
        <f>IF(E9*(1+$K$6)&lt;'Locality and Max Pay'!$D$7,E9*(1+$K$6),'Locality and Max Pay'!$D$7)</f>
        <v>52795.469999999994</v>
      </c>
      <c r="F11" s="8">
        <f>IF(F9*(1+$K$6)&lt;'Locality and Max Pay'!$D$7,F9*(1+$K$6),'Locality and Max Pay'!$D$7)</f>
        <v>64445.681999999993</v>
      </c>
      <c r="G11" s="8">
        <f>IF(G9*(1+$K$6)&lt;'Locality and Max Pay'!$D$7,G9*(1+$K$6),'Locality and Max Pay'!$D$7)</f>
        <v>71875.509999999995</v>
      </c>
      <c r="H11" s="8">
        <f>IF(H9*(1+$K$6)&lt;'Locality and Max Pay'!$D$7,H9*(1+$K$6),'Locality and Max Pay'!$D$7)</f>
        <v>86122.792000000001</v>
      </c>
      <c r="I11" s="8">
        <f>IF(I9*(1+$K$6)&lt;'Locality and Max Pay'!$D$7,I9*(1+$K$6),'Locality and Max Pay'!$D$7)</f>
        <v>103463.318</v>
      </c>
      <c r="J11" s="8">
        <f>IF(J9*(1+$K$6)&lt;'Locality and Max Pay'!$D$7,J9*(1+$K$6),'Locality and Max Pay'!$D$7)</f>
        <v>124430.446</v>
      </c>
      <c r="K11" s="8">
        <f>IF(K9*(1+$K$6)&lt;'Locality and Max Pay'!$D$7,K9*(1+$K$6),'Locality and Max Pay'!$D$7)</f>
        <v>153651.25999999998</v>
      </c>
      <c r="L11" s="8">
        <f>IF(L9*(1+$K$6)&lt;'Locality and Max Pay'!$D$7,L9*(1+$K$6),'Locality and Max Pay'!$D$7)</f>
        <v>180578.28599999999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25:A28"/>
    <mergeCell ref="A30:A33"/>
    <mergeCell ref="A35:A38"/>
    <mergeCell ref="A40:A43"/>
    <mergeCell ref="A50:A51"/>
    <mergeCell ref="A53:A56"/>
    <mergeCell ref="A58:A61"/>
    <mergeCell ref="A63:A66"/>
    <mergeCell ref="A45:A48"/>
    <mergeCell ref="A87:N87"/>
    <mergeCell ref="A68:A71"/>
    <mergeCell ref="A73:A76"/>
    <mergeCell ref="A78:A81"/>
    <mergeCell ref="A83:A86"/>
    <mergeCell ref="A13:A14"/>
    <mergeCell ref="A16:A18"/>
    <mergeCell ref="A20:A23"/>
    <mergeCell ref="A4:N4"/>
    <mergeCell ref="A2:N2"/>
    <mergeCell ref="B6:H6"/>
  </mergeCells>
  <phoneticPr fontId="0" type="noConversion"/>
  <pageMargins left="0.5" right="0.5" top="1" bottom="0.5" header="0.5" footer="0.5"/>
  <pageSetup scale="54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00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ColWidth="9.21875" defaultRowHeight="13.2" zeroHeight="1" x14ac:dyDescent="0.25"/>
  <cols>
    <col min="1" max="1" width="19.21875" style="22" customWidth="1"/>
    <col min="2" max="7" width="11.5546875" style="22" customWidth="1"/>
    <col min="8" max="8" width="13.21875" style="22" customWidth="1"/>
    <col min="9" max="9" width="12.77734375" style="22" customWidth="1"/>
    <col min="10" max="10" width="14.21875" style="22" customWidth="1"/>
    <col min="11" max="11" width="13.44140625" style="22" customWidth="1"/>
    <col min="12" max="14" width="11.5546875" style="22" customWidth="1"/>
    <col min="15" max="16384" width="9.21875" style="22"/>
  </cols>
  <sheetData>
    <row r="1" spans="1:14" ht="3" customHeight="1" x14ac:dyDescent="0.25"/>
    <row r="2" spans="1:14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ht="12.75" customHeight="1" x14ac:dyDescent="0.25"/>
    <row r="4" spans="1:14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x14ac:dyDescent="0.25"/>
    <row r="6" spans="1:14" ht="15.75" customHeight="1" x14ac:dyDescent="0.35">
      <c r="A6" s="16" t="s">
        <v>82</v>
      </c>
      <c r="B6" s="150" t="s">
        <v>156</v>
      </c>
      <c r="C6" s="151"/>
      <c r="D6" s="151"/>
      <c r="E6" s="151"/>
      <c r="F6" s="151"/>
      <c r="G6" s="151"/>
      <c r="H6" s="152"/>
      <c r="I6" s="21"/>
      <c r="J6" s="53" t="s">
        <v>83</v>
      </c>
      <c r="K6" s="54">
        <f>VLOOKUP(B6,'Locality and Max Pay'!$A$7:$B$61,2,FALSE)</f>
        <v>0.1714</v>
      </c>
      <c r="L6" s="40"/>
      <c r="M6" s="40"/>
      <c r="N6" s="59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23343.659199999998</v>
      </c>
      <c r="C10" s="8">
        <f>IF(C8*(1+$K$6)&lt;'Locality and Max Pay'!$D$7,C8*(1+$K$6),'Locality and Max Pay'!$D$7)</f>
        <v>26678.634999999998</v>
      </c>
      <c r="D10" s="8">
        <f>IF(D8*(1+$K$6)&lt;'Locality and Max Pay'!$D$7,D8*(1+$K$6),'Locality and Max Pay'!$D$7)</f>
        <v>30147.150399999999</v>
      </c>
      <c r="E10" s="8">
        <f>IF(E8*(1+$K$6)&lt;'Locality and Max Pay'!$D$7,E8*(1+$K$6),'Locality and Max Pay'!$D$7)</f>
        <v>35481.705999999998</v>
      </c>
      <c r="F10" s="8">
        <f>IF(F8*(1+$K$6)&lt;'Locality and Max Pay'!$D$7,F8*(1+$K$6),'Locality and Max Pay'!$D$7)</f>
        <v>43311.3436</v>
      </c>
      <c r="G10" s="8">
        <f>IF(G8*(1+$K$6)&lt;'Locality and Max Pay'!$D$7,G8*(1+$K$6),'Locality and Max Pay'!$D$7)</f>
        <v>48302.678999999996</v>
      </c>
      <c r="H10" s="8">
        <f>IF(H8*(1+$K$6)&lt;'Locality and Max Pay'!$D$7,H8*(1+$K$6),'Locality and Max Pay'!$D$7)</f>
        <v>56008.148200000003</v>
      </c>
      <c r="I10" s="8">
        <f>IF(I8*(1+$K$6)&lt;'Locality and Max Pay'!$D$7,I8*(1+$K$6),'Locality and Max Pay'!$D$7)</f>
        <v>67287.558799999999</v>
      </c>
      <c r="J10" s="8">
        <f>IF(J8*(1+$K$6)&lt;'Locality and Max Pay'!$D$7,J8*(1+$K$6),'Locality and Max Pay'!$D$7)</f>
        <v>80934.368799999997</v>
      </c>
      <c r="K10" s="8">
        <f>IF(K8*(1+$K$6)&lt;'Locality and Max Pay'!$D$7,K8*(1+$K$6),'Locality and Max Pay'!$D$7)</f>
        <v>99913.391600000003</v>
      </c>
      <c r="L10" s="8">
        <f>IF(L8*(1+$K$6)&lt;'Locality and Max Pay'!$D$7,L8*(1+$K$6),'Locality and Max Pay'!$D$7)</f>
        <v>117484.3916</v>
      </c>
      <c r="M10" s="8">
        <f>IF(M8*(1+$K$6)&lt;'Locality and Max Pay'!$D$7,M8*(1+$K$6),'Locality and Max Pay'!$D$7)</f>
        <v>140330.2058</v>
      </c>
      <c r="N10" s="8">
        <f>IF(N8*(1+$K$6)&lt;'Locality and Max Pay'!$D$7,N8*(1+$K$6),'Locality and Max Pay'!$D$7)</f>
        <v>165272.826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33882.745000000003</v>
      </c>
      <c r="C11" s="8">
        <f>IF(C9*(1+$K$6)&lt;'Locality and Max Pay'!$D$7,C9*(1+$K$6),'Locality and Max Pay'!$D$7)</f>
        <v>38685.485000000001</v>
      </c>
      <c r="D11" s="8">
        <f>IF(D9*(1+$K$6)&lt;'Locality and Max Pay'!$D$7,D9*(1+$K$6),'Locality and Max Pay'!$D$7)</f>
        <v>45219.554199999999</v>
      </c>
      <c r="E11" s="8">
        <f>IF(E9*(1+$K$6)&lt;'Locality and Max Pay'!$D$7,E9*(1+$K$6),'Locality and Max Pay'!$D$7)</f>
        <v>53222.559000000001</v>
      </c>
      <c r="F11" s="8">
        <f>IF(F9*(1+$K$6)&lt;'Locality and Max Pay'!$D$7,F9*(1+$K$6),'Locality and Max Pay'!$D$7)</f>
        <v>64967.015399999997</v>
      </c>
      <c r="G11" s="8">
        <f>IF(G9*(1+$K$6)&lt;'Locality and Max Pay'!$D$7,G9*(1+$K$6),'Locality and Max Pay'!$D$7)</f>
        <v>72456.947</v>
      </c>
      <c r="H11" s="8">
        <f>IF(H9*(1+$K$6)&lt;'Locality and Max Pay'!$D$7,H9*(1+$K$6),'Locality and Max Pay'!$D$7)</f>
        <v>86819.482399999994</v>
      </c>
      <c r="I11" s="8">
        <f>IF(I9*(1+$K$6)&lt;'Locality and Max Pay'!$D$7,I9*(1+$K$6),'Locality and Max Pay'!$D$7)</f>
        <v>104300.2846</v>
      </c>
      <c r="J11" s="8">
        <f>IF(J9*(1+$K$6)&lt;'Locality and Max Pay'!$D$7,J9*(1+$K$6),'Locality and Max Pay'!$D$7)</f>
        <v>125437.02619999999</v>
      </c>
      <c r="K11" s="8">
        <f>IF(K9*(1+$K$6)&lt;'Locality and Max Pay'!$D$7,K9*(1+$K$6),'Locality and Max Pay'!$D$7)</f>
        <v>154894.22200000001</v>
      </c>
      <c r="L11" s="8">
        <f>IF(L9*(1+$K$6)&lt;'Locality and Max Pay'!$D$7,L9*(1+$K$6),'Locality and Max Pay'!$D$7)</f>
        <v>182039.0742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customFormat="1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customFormat="1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customFormat="1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customFormat="1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customFormat="1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customFormat="1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customFormat="1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customFormat="1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customFormat="1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customFormat="1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customFormat="1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customFormat="1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customFormat="1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customFormat="1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customFormat="1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customFormat="1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customFormat="1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customFormat="1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customFormat="1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  <row r="99" x14ac:dyDescent="0.25"/>
    <row r="100" x14ac:dyDescent="0.25"/>
  </sheetData>
  <sheetProtection password="DDDE" sheet="1" objects="1" scenarios="1"/>
  <mergeCells count="20">
    <mergeCell ref="A50:A51"/>
    <mergeCell ref="A2:N2"/>
    <mergeCell ref="A4:N4"/>
    <mergeCell ref="B6:H6"/>
    <mergeCell ref="A13:A14"/>
    <mergeCell ref="A16:A18"/>
    <mergeCell ref="A20:A23"/>
    <mergeCell ref="A25:A28"/>
    <mergeCell ref="A30:A33"/>
    <mergeCell ref="A35:A38"/>
    <mergeCell ref="A40:A43"/>
    <mergeCell ref="A45:A48"/>
    <mergeCell ref="A83:A86"/>
    <mergeCell ref="A87:N87"/>
    <mergeCell ref="A53:A56"/>
    <mergeCell ref="A58:A61"/>
    <mergeCell ref="A63:A66"/>
    <mergeCell ref="A68:A71"/>
    <mergeCell ref="A73:A76"/>
    <mergeCell ref="A78:A81"/>
  </mergeCells>
  <pageMargins left="0.5" right="0.5" top="1" bottom="0.5" header="0.5" footer="0.5"/>
  <pageSetup scale="53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ColWidth="9.21875" defaultRowHeight="13.2" zeroHeight="1" x14ac:dyDescent="0.25"/>
  <cols>
    <col min="1" max="1" width="19.21875" style="22" customWidth="1"/>
    <col min="2" max="7" width="11.5546875" style="22" customWidth="1"/>
    <col min="8" max="8" width="13.21875" style="22" customWidth="1"/>
    <col min="9" max="9" width="12.77734375" style="22" customWidth="1"/>
    <col min="10" max="10" width="14.21875" style="22" customWidth="1"/>
    <col min="11" max="11" width="13.44140625" style="22" customWidth="1"/>
    <col min="12" max="14" width="11.5546875" style="22" customWidth="1"/>
    <col min="15" max="16384" width="9.21875" style="22"/>
  </cols>
  <sheetData>
    <row r="1" spans="1:14" ht="3" customHeight="1" x14ac:dyDescent="0.25"/>
    <row r="2" spans="1:14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ht="12.75" customHeight="1" x14ac:dyDescent="0.25"/>
    <row r="4" spans="1:14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x14ac:dyDescent="0.25"/>
    <row r="6" spans="1:14" ht="15.75" customHeight="1" x14ac:dyDescent="0.35">
      <c r="A6" s="16" t="s">
        <v>82</v>
      </c>
      <c r="B6" s="150" t="s">
        <v>118</v>
      </c>
      <c r="C6" s="151"/>
      <c r="D6" s="151"/>
      <c r="E6" s="151"/>
      <c r="F6" s="151"/>
      <c r="G6" s="151"/>
      <c r="H6" s="152"/>
      <c r="I6" s="21"/>
      <c r="J6" s="53" t="s">
        <v>83</v>
      </c>
      <c r="K6" s="54">
        <f>VLOOKUP(B6,'Locality and Max Pay'!$A$7:$B$61,2,FALSE)</f>
        <v>0.2263</v>
      </c>
      <c r="L6" s="40"/>
      <c r="M6" s="40"/>
      <c r="N6" s="59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24437.706399999999</v>
      </c>
      <c r="C10" s="8">
        <f>IF(C8*(1+$K$6)&lt;'Locality and Max Pay'!$D$7,C8*(1+$K$6),'Locality and Max Pay'!$D$7)</f>
        <v>27928.982499999998</v>
      </c>
      <c r="D10" s="8">
        <f>IF(D8*(1+$K$6)&lt;'Locality and Max Pay'!$D$7,D8*(1+$K$6),'Locality and Max Pay'!$D$7)</f>
        <v>31560.056799999998</v>
      </c>
      <c r="E10" s="8">
        <f>IF(E8*(1+$K$6)&lt;'Locality and Max Pay'!$D$7,E8*(1+$K$6),'Locality and Max Pay'!$D$7)</f>
        <v>37144.627</v>
      </c>
      <c r="F10" s="8">
        <f>IF(F8*(1+$K$6)&lt;'Locality and Max Pay'!$D$7,F8*(1+$K$6),'Locality and Max Pay'!$D$7)</f>
        <v>45341.216199999995</v>
      </c>
      <c r="G10" s="8">
        <f>IF(G8*(1+$K$6)&lt;'Locality and Max Pay'!$D$7,G8*(1+$K$6),'Locality and Max Pay'!$D$7)</f>
        <v>50566.480499999998</v>
      </c>
      <c r="H10" s="8">
        <f>IF(H8*(1+$K$6)&lt;'Locality and Max Pay'!$D$7,H8*(1+$K$6),'Locality and Max Pay'!$D$7)</f>
        <v>58633.081899999997</v>
      </c>
      <c r="I10" s="8">
        <f>IF(I8*(1+$K$6)&lt;'Locality and Max Pay'!$D$7,I8*(1+$K$6),'Locality and Max Pay'!$D$7)</f>
        <v>70441.124599999996</v>
      </c>
      <c r="J10" s="8">
        <f>IF(J8*(1+$K$6)&lt;'Locality and Max Pay'!$D$7,J8*(1+$K$6),'Locality and Max Pay'!$D$7)</f>
        <v>84727.5196</v>
      </c>
      <c r="K10" s="8">
        <f>IF(K8*(1+$K$6)&lt;'Locality and Max Pay'!$D$7,K8*(1+$K$6),'Locality and Max Pay'!$D$7)</f>
        <v>104596.0322</v>
      </c>
      <c r="L10" s="8">
        <f>IF(L8*(1+$K$6)&lt;'Locality and Max Pay'!$D$7,L8*(1+$K$6),'Locality and Max Pay'!$D$7)</f>
        <v>122990.5322</v>
      </c>
      <c r="M10" s="8">
        <f>IF(M8*(1+$K$6)&lt;'Locality and Max Pay'!$D$7,M8*(1+$K$6),'Locality and Max Pay'!$D$7)</f>
        <v>146907.06109999999</v>
      </c>
      <c r="N10" s="8">
        <f>IF(N8*(1+$K$6)&lt;'Locality and Max Pay'!$D$7,N8*(1+$K$6),'Locality and Max Pay'!$D$7)</f>
        <v>173018.66699999999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35470.727500000001</v>
      </c>
      <c r="C11" s="8">
        <f>IF(C9*(1+$K$6)&lt;'Locality and Max Pay'!$D$7,C9*(1+$K$6),'Locality and Max Pay'!$D$7)</f>
        <v>40498.557499999995</v>
      </c>
      <c r="D11" s="8">
        <f>IF(D9*(1+$K$6)&lt;'Locality and Max Pay'!$D$7,D9*(1+$K$6),'Locality and Max Pay'!$D$7)</f>
        <v>47338.858899999999</v>
      </c>
      <c r="E11" s="8">
        <f>IF(E9*(1+$K$6)&lt;'Locality and Max Pay'!$D$7,E9*(1+$K$6),'Locality and Max Pay'!$D$7)</f>
        <v>55716.940499999997</v>
      </c>
      <c r="F11" s="8">
        <f>IF(F9*(1+$K$6)&lt;'Locality and Max Pay'!$D$7,F9*(1+$K$6),'Locality and Max Pay'!$D$7)</f>
        <v>68011.824299999993</v>
      </c>
      <c r="G11" s="8">
        <f>IF(G9*(1+$K$6)&lt;'Locality and Max Pay'!$D$7,G9*(1+$K$6),'Locality and Max Pay'!$D$7)</f>
        <v>75852.786500000002</v>
      </c>
      <c r="H11" s="8">
        <f>IF(H9*(1+$K$6)&lt;'Locality and Max Pay'!$D$7,H9*(1+$K$6),'Locality and Max Pay'!$D$7)</f>
        <v>90888.450799999991</v>
      </c>
      <c r="I11" s="8">
        <f>IF(I9*(1+$K$6)&lt;'Locality and Max Pay'!$D$7,I9*(1+$K$6),'Locality and Max Pay'!$D$7)</f>
        <v>109188.5257</v>
      </c>
      <c r="J11" s="8">
        <f>IF(J9*(1+$K$6)&lt;'Locality and Max Pay'!$D$7,J9*(1+$K$6),'Locality and Max Pay'!$D$7)</f>
        <v>131315.8829</v>
      </c>
      <c r="K11" s="8">
        <f>IF(K9*(1+$K$6)&lt;'Locality and Max Pay'!$D$7,K9*(1+$K$6),'Locality and Max Pay'!$D$7)</f>
        <v>162153.649</v>
      </c>
      <c r="L11" s="8">
        <f>IF(L9*(1+$K$6)&lt;'Locality and Max Pay'!$D$7,L9*(1+$K$6),'Locality and Max Pay'!$D$7)</f>
        <v>190570.69889999999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customFormat="1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customFormat="1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customFormat="1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customFormat="1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customFormat="1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customFormat="1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customFormat="1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customFormat="1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customFormat="1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customFormat="1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customFormat="1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customFormat="1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customFormat="1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customFormat="1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customFormat="1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customFormat="1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customFormat="1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customFormat="1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customFormat="1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password="DDDE" sheet="1" objects="1" scenarios="1"/>
  <mergeCells count="20">
    <mergeCell ref="A2:N2"/>
    <mergeCell ref="A40:A43"/>
    <mergeCell ref="A13:A14"/>
    <mergeCell ref="A16:A18"/>
    <mergeCell ref="A20:A23"/>
    <mergeCell ref="B6:H6"/>
    <mergeCell ref="A25:A28"/>
    <mergeCell ref="A30:A33"/>
    <mergeCell ref="A35:A38"/>
    <mergeCell ref="A4:N4"/>
    <mergeCell ref="A50:A51"/>
    <mergeCell ref="A53:A56"/>
    <mergeCell ref="A58:A61"/>
    <mergeCell ref="A45:A48"/>
    <mergeCell ref="A87:N87"/>
    <mergeCell ref="A63:A66"/>
    <mergeCell ref="A73:A76"/>
    <mergeCell ref="A78:A81"/>
    <mergeCell ref="A83:A86"/>
    <mergeCell ref="A68:A71"/>
  </mergeCells>
  <phoneticPr fontId="0" type="noConversion"/>
  <pageMargins left="0.5" right="0.5" top="1" bottom="0.5" header="0.5" footer="0.5"/>
  <pageSetup scale="53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00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ColWidth="9.21875" defaultRowHeight="13.2" zeroHeight="1" x14ac:dyDescent="0.25"/>
  <cols>
    <col min="1" max="1" width="19.21875" style="22" customWidth="1"/>
    <col min="2" max="7" width="11.5546875" style="22" customWidth="1"/>
    <col min="8" max="8" width="13.21875" style="22" customWidth="1"/>
    <col min="9" max="9" width="12.77734375" style="22" customWidth="1"/>
    <col min="10" max="10" width="14.21875" style="22" customWidth="1"/>
    <col min="11" max="11" width="13.44140625" style="22" customWidth="1"/>
    <col min="12" max="14" width="11.5546875" style="22" customWidth="1"/>
    <col min="15" max="16384" width="9.21875" style="22"/>
  </cols>
  <sheetData>
    <row r="1" spans="1:14" ht="3" customHeight="1" x14ac:dyDescent="0.25"/>
    <row r="2" spans="1:14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ht="12.75" customHeight="1" x14ac:dyDescent="0.25"/>
    <row r="4" spans="1:14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x14ac:dyDescent="0.25"/>
    <row r="6" spans="1:14" ht="15.75" customHeight="1" x14ac:dyDescent="0.35">
      <c r="A6" s="16" t="s">
        <v>82</v>
      </c>
      <c r="B6" s="150" t="s">
        <v>157</v>
      </c>
      <c r="C6" s="151"/>
      <c r="D6" s="151"/>
      <c r="E6" s="151"/>
      <c r="F6" s="151"/>
      <c r="G6" s="151"/>
      <c r="H6" s="152"/>
      <c r="I6" s="21"/>
      <c r="J6" s="53" t="s">
        <v>83</v>
      </c>
      <c r="K6" s="54">
        <f>VLOOKUP(B6,'Locality and Max Pay'!$A$7:$B$61,2,FALSE)</f>
        <v>0.188</v>
      </c>
      <c r="L6" s="40"/>
      <c r="M6" s="40"/>
      <c r="N6" s="59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23674.464</v>
      </c>
      <c r="C10" s="8">
        <f>IF(C8*(1+$K$6)&lt;'Locality and Max Pay'!$D$7,C8*(1+$K$6),'Locality and Max Pay'!$D$7)</f>
        <v>27056.699999999997</v>
      </c>
      <c r="D10" s="8">
        <f>IF(D8*(1+$K$6)&lt;'Locality and Max Pay'!$D$7,D8*(1+$K$6),'Locality and Max Pay'!$D$7)</f>
        <v>30574.367999999999</v>
      </c>
      <c r="E10" s="8">
        <f>IF(E8*(1+$K$6)&lt;'Locality and Max Pay'!$D$7,E8*(1+$K$6),'Locality and Max Pay'!$D$7)</f>
        <v>35984.519999999997</v>
      </c>
      <c r="F10" s="8">
        <f>IF(F8*(1+$K$6)&lt;'Locality and Max Pay'!$D$7,F8*(1+$K$6),'Locality and Max Pay'!$D$7)</f>
        <v>43925.112000000001</v>
      </c>
      <c r="G10" s="8">
        <f>IF(G8*(1+$K$6)&lt;'Locality and Max Pay'!$D$7,G8*(1+$K$6),'Locality and Max Pay'!$D$7)</f>
        <v>48987.18</v>
      </c>
      <c r="H10" s="8">
        <f>IF(H8*(1+$K$6)&lt;'Locality and Max Pay'!$D$7,H8*(1+$K$6),'Locality and Max Pay'!$D$7)</f>
        <v>56801.843999999997</v>
      </c>
      <c r="I10" s="8">
        <f>IF(I8*(1+$K$6)&lt;'Locality and Max Pay'!$D$7,I8*(1+$K$6),'Locality and Max Pay'!$D$7)</f>
        <v>68241.09599999999</v>
      </c>
      <c r="J10" s="8">
        <f>IF(J8*(1+$K$6)&lt;'Locality and Max Pay'!$D$7,J8*(1+$K$6),'Locality and Max Pay'!$D$7)</f>
        <v>82081.296000000002</v>
      </c>
      <c r="K10" s="8">
        <f>IF(K8*(1+$K$6)&lt;'Locality and Max Pay'!$D$7,K8*(1+$K$6),'Locality and Max Pay'!$D$7)</f>
        <v>101329.272</v>
      </c>
      <c r="L10" s="8">
        <f>IF(L8*(1+$K$6)&lt;'Locality and Max Pay'!$D$7,L8*(1+$K$6),'Locality and Max Pay'!$D$7)</f>
        <v>119149.272</v>
      </c>
      <c r="M10" s="8">
        <f>IF(M8*(1+$K$6)&lt;'Locality and Max Pay'!$D$7,M8*(1+$K$6),'Locality and Max Pay'!$D$7)</f>
        <v>142318.83599999998</v>
      </c>
      <c r="N10" s="8">
        <f>IF(N8*(1+$K$6)&lt;'Locality and Max Pay'!$D$7,N8*(1+$K$6),'Locality and Max Pay'!$D$7)</f>
        <v>167614.91999999998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34362.9</v>
      </c>
      <c r="C11" s="8">
        <f>IF(C9*(1+$K$6)&lt;'Locality and Max Pay'!$D$7,C9*(1+$K$6),'Locality and Max Pay'!$D$7)</f>
        <v>39233.699999999997</v>
      </c>
      <c r="D11" s="8">
        <f>IF(D9*(1+$K$6)&lt;'Locality and Max Pay'!$D$7,D9*(1+$K$6),'Locality and Max Pay'!$D$7)</f>
        <v>45860.364000000001</v>
      </c>
      <c r="E11" s="8">
        <f>IF(E9*(1+$K$6)&lt;'Locality and Max Pay'!$D$7,E9*(1+$K$6),'Locality and Max Pay'!$D$7)</f>
        <v>53976.78</v>
      </c>
      <c r="F11" s="8">
        <f>IF(F9*(1+$K$6)&lt;'Locality and Max Pay'!$D$7,F9*(1+$K$6),'Locality and Max Pay'!$D$7)</f>
        <v>65887.667999999991</v>
      </c>
      <c r="G11" s="8">
        <f>IF(G9*(1+$K$6)&lt;'Locality and Max Pay'!$D$7,G9*(1+$K$6),'Locality and Max Pay'!$D$7)</f>
        <v>73483.739999999991</v>
      </c>
      <c r="H11" s="8">
        <f>IF(H9*(1+$K$6)&lt;'Locality and Max Pay'!$D$7,H9*(1+$K$6),'Locality and Max Pay'!$D$7)</f>
        <v>88049.80799999999</v>
      </c>
      <c r="I11" s="8">
        <f>IF(I9*(1+$K$6)&lt;'Locality and Max Pay'!$D$7,I9*(1+$K$6),'Locality and Max Pay'!$D$7)</f>
        <v>105778.33199999999</v>
      </c>
      <c r="J11" s="8">
        <f>IF(J9*(1+$K$6)&lt;'Locality and Max Pay'!$D$7,J9*(1+$K$6),'Locality and Max Pay'!$D$7)</f>
        <v>127214.60399999999</v>
      </c>
      <c r="K11" s="8">
        <f>IF(K9*(1+$K$6)&lt;'Locality and Max Pay'!$D$7,K9*(1+$K$6),'Locality and Max Pay'!$D$7)</f>
        <v>157089.24</v>
      </c>
      <c r="L11" s="8">
        <f>IF(L9*(1+$K$6)&lt;'Locality and Max Pay'!$D$7,L9*(1+$K$6),'Locality and Max Pay'!$D$7)</f>
        <v>184618.764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customFormat="1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customFormat="1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customFormat="1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customFormat="1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customFormat="1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customFormat="1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customFormat="1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customFormat="1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customFormat="1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customFormat="1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customFormat="1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customFormat="1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customFormat="1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customFormat="1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customFormat="1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customFormat="1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customFormat="1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customFormat="1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customFormat="1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  <row r="99" x14ac:dyDescent="0.25"/>
    <row r="100" x14ac:dyDescent="0.25"/>
  </sheetData>
  <sheetProtection password="DDDE" sheet="1" objects="1" scenarios="1"/>
  <mergeCells count="20">
    <mergeCell ref="A50:A51"/>
    <mergeCell ref="A2:N2"/>
    <mergeCell ref="A4:N4"/>
    <mergeCell ref="B6:H6"/>
    <mergeCell ref="A13:A14"/>
    <mergeCell ref="A16:A18"/>
    <mergeCell ref="A20:A23"/>
    <mergeCell ref="A25:A28"/>
    <mergeCell ref="A30:A33"/>
    <mergeCell ref="A35:A38"/>
    <mergeCell ref="A40:A43"/>
    <mergeCell ref="A45:A48"/>
    <mergeCell ref="A83:A86"/>
    <mergeCell ref="A87:N87"/>
    <mergeCell ref="A53:A56"/>
    <mergeCell ref="A58:A61"/>
    <mergeCell ref="A63:A66"/>
    <mergeCell ref="A68:A71"/>
    <mergeCell ref="A73:A76"/>
    <mergeCell ref="A78:A81"/>
  </mergeCells>
  <pageMargins left="0.5" right="0.5" top="1" bottom="0.5" header="0.5" footer="0.5"/>
  <pageSetup scale="53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98"/>
  <sheetViews>
    <sheetView zoomScaleNormal="100" workbookViewId="0">
      <pane xSplit="1" ySplit="12" topLeftCell="B13" activePane="bottomRight" state="frozen"/>
      <selection pane="topRight"/>
      <selection pane="bottomLeft"/>
      <selection pane="bottomRight" activeCell="A2" sqref="A2:N2"/>
    </sheetView>
  </sheetViews>
  <sheetFormatPr defaultRowHeight="13.2" zeroHeight="1" x14ac:dyDescent="0.25"/>
  <cols>
    <col min="1" max="1" width="19.21875" customWidth="1"/>
    <col min="2" max="7" width="11.5546875" customWidth="1"/>
    <col min="8" max="8" width="13.21875" customWidth="1"/>
    <col min="9" max="9" width="12.77734375" customWidth="1"/>
    <col min="10" max="10" width="14.21875" customWidth="1"/>
    <col min="11" max="11" width="13.44140625" customWidth="1"/>
    <col min="12" max="14" width="11.5546875" customWidth="1"/>
  </cols>
  <sheetData>
    <row r="1" spans="1:14" s="22" customFormat="1" ht="3" customHeight="1" x14ac:dyDescent="0.25"/>
    <row r="2" spans="1:14" s="22" customFormat="1" ht="20.25" customHeight="1" x14ac:dyDescent="0.3">
      <c r="A2" s="142" t="str">
        <f>'Locality and Max Pay'!$F$13</f>
        <v>Core Compensation Plan Pay Bands, effective January 2, 2022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22" customFormat="1" ht="12.75" customHeight="1" x14ac:dyDescent="0.25"/>
    <row r="4" spans="1:14" s="22" customFormat="1" ht="30" customHeight="1" x14ac:dyDescent="0.25">
      <c r="A4" s="140" t="str">
        <f>'Locality and Max Pay'!F6</f>
        <v xml:space="preserve">Note:  Pay rates for FAA employees, including locality pay, are capped by law at $203,700 — the rate for level II of the Executive Schedule (P.L. 104-264 paragraph 40122 c).  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41"/>
    </row>
    <row r="5" spans="1:14" s="22" customFormat="1" x14ac:dyDescent="0.25"/>
    <row r="6" spans="1:14" ht="15.75" customHeight="1" x14ac:dyDescent="0.35">
      <c r="A6" s="16" t="s">
        <v>82</v>
      </c>
      <c r="B6" s="150" t="s">
        <v>182</v>
      </c>
      <c r="C6" s="151"/>
      <c r="D6" s="151"/>
      <c r="E6" s="151"/>
      <c r="F6" s="151"/>
      <c r="G6" s="151"/>
      <c r="H6" s="152"/>
      <c r="I6" s="17"/>
      <c r="J6" s="53" t="s">
        <v>83</v>
      </c>
      <c r="K6" s="54">
        <f>VLOOKUP(B6,'Locality and Max Pay'!$A$7:$B$61,2,FALSE)</f>
        <v>0.1681</v>
      </c>
      <c r="L6" s="15"/>
      <c r="M6" s="58"/>
      <c r="N6" s="17"/>
    </row>
    <row r="7" spans="1:14" ht="12.75" customHeight="1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 t="s">
        <v>33</v>
      </c>
      <c r="M7" s="3" t="s">
        <v>34</v>
      </c>
      <c r="N7" s="3" t="s">
        <v>90</v>
      </c>
    </row>
    <row r="8" spans="1:14" s="22" customFormat="1" x14ac:dyDescent="0.25">
      <c r="A8" s="4" t="s">
        <v>35</v>
      </c>
      <c r="B8" s="55">
        <f>'No Locality'!B8</f>
        <v>19928</v>
      </c>
      <c r="C8" s="55">
        <f>'No Locality'!C8</f>
        <v>22775</v>
      </c>
      <c r="D8" s="55">
        <f>'No Locality'!D8</f>
        <v>25736</v>
      </c>
      <c r="E8" s="55">
        <f>'No Locality'!E8</f>
        <v>30290</v>
      </c>
      <c r="F8" s="55">
        <f>'No Locality'!F8</f>
        <v>36974</v>
      </c>
      <c r="G8" s="55">
        <f>'No Locality'!G8</f>
        <v>41235</v>
      </c>
      <c r="H8" s="55">
        <f>'No Locality'!H8</f>
        <v>47813</v>
      </c>
      <c r="I8" s="55">
        <f>'No Locality'!I8</f>
        <v>57442</v>
      </c>
      <c r="J8" s="55">
        <f>'No Locality'!J8</f>
        <v>69092</v>
      </c>
      <c r="K8" s="55">
        <f>'No Locality'!K8</f>
        <v>85294</v>
      </c>
      <c r="L8" s="55">
        <f>'No Locality'!L8</f>
        <v>100294</v>
      </c>
      <c r="M8" s="55">
        <f>'No Locality'!M8</f>
        <v>119797</v>
      </c>
      <c r="N8" s="55">
        <f>'No Locality'!N8</f>
        <v>141090</v>
      </c>
    </row>
    <row r="9" spans="1:14" s="22" customFormat="1" ht="13.8" thickBot="1" x14ac:dyDescent="0.3">
      <c r="A9" s="6" t="s">
        <v>36</v>
      </c>
      <c r="B9" s="56">
        <f>'No Locality'!B9</f>
        <v>28925</v>
      </c>
      <c r="C9" s="56">
        <f>'No Locality'!C9</f>
        <v>33025</v>
      </c>
      <c r="D9" s="56">
        <f>'No Locality'!D9</f>
        <v>38603</v>
      </c>
      <c r="E9" s="56">
        <f>'No Locality'!E9</f>
        <v>45435</v>
      </c>
      <c r="F9" s="56">
        <f>'No Locality'!F9</f>
        <v>55461</v>
      </c>
      <c r="G9" s="56">
        <f>'No Locality'!G9</f>
        <v>61855</v>
      </c>
      <c r="H9" s="56">
        <f>'No Locality'!H9</f>
        <v>74116</v>
      </c>
      <c r="I9" s="56">
        <f>'No Locality'!I9</f>
        <v>89039</v>
      </c>
      <c r="J9" s="56">
        <f>'No Locality'!J9</f>
        <v>107083</v>
      </c>
      <c r="K9" s="56">
        <f>'No Locality'!K9</f>
        <v>132230</v>
      </c>
      <c r="L9" s="56">
        <f>'No Locality'!L9</f>
        <v>155403</v>
      </c>
      <c r="M9" s="56">
        <f>'No Locality'!M9</f>
        <v>185729</v>
      </c>
      <c r="N9" s="56">
        <f>'No Locality'!N9</f>
        <v>190513</v>
      </c>
    </row>
    <row r="10" spans="1:14" ht="12.75" customHeight="1" x14ac:dyDescent="0.25">
      <c r="A10" s="7" t="s">
        <v>37</v>
      </c>
      <c r="B10" s="8">
        <f>IF(B8*(1+$K$6)&lt;'Locality and Max Pay'!$D$7,B8*(1+$K$6),'Locality and Max Pay'!$D$7)</f>
        <v>23277.896799999999</v>
      </c>
      <c r="C10" s="8">
        <f>IF(C8*(1+$K$6)&lt;'Locality and Max Pay'!$D$7,C8*(1+$K$6),'Locality and Max Pay'!$D$7)</f>
        <v>26603.477499999997</v>
      </c>
      <c r="D10" s="8">
        <f>IF(D8*(1+$K$6)&lt;'Locality and Max Pay'!$D$7,D8*(1+$K$6),'Locality and Max Pay'!$D$7)</f>
        <v>30062.221599999997</v>
      </c>
      <c r="E10" s="8">
        <f>IF(E8*(1+$K$6)&lt;'Locality and Max Pay'!$D$7,E8*(1+$K$6),'Locality and Max Pay'!$D$7)</f>
        <v>35381.748999999996</v>
      </c>
      <c r="F10" s="8">
        <f>IF(F8*(1+$K$6)&lt;'Locality and Max Pay'!$D$7,F8*(1+$K$6),'Locality and Max Pay'!$D$7)</f>
        <v>43189.329399999995</v>
      </c>
      <c r="G10" s="8">
        <f>IF(G8*(1+$K$6)&lt;'Locality and Max Pay'!$D$7,G8*(1+$K$6),'Locality and Max Pay'!$D$7)</f>
        <v>48166.603499999997</v>
      </c>
      <c r="H10" s="8">
        <f>IF(H8*(1+$K$6)&lt;'Locality and Max Pay'!$D$7,H8*(1+$K$6),'Locality and Max Pay'!$D$7)</f>
        <v>55850.365299999998</v>
      </c>
      <c r="I10" s="8">
        <f>IF(I8*(1+$K$6)&lt;'Locality and Max Pay'!$D$7,I8*(1+$K$6),'Locality and Max Pay'!$D$7)</f>
        <v>67098.000199999995</v>
      </c>
      <c r="J10" s="8">
        <f>IF(J8*(1+$K$6)&lt;'Locality and Max Pay'!$D$7,J8*(1+$K$6),'Locality and Max Pay'!$D$7)</f>
        <v>80706.3652</v>
      </c>
      <c r="K10" s="8">
        <f>IF(K8*(1+$K$6)&lt;'Locality and Max Pay'!$D$7,K8*(1+$K$6),'Locality and Max Pay'!$D$7)</f>
        <v>99631.921399999992</v>
      </c>
      <c r="L10" s="8">
        <f>IF(L8*(1+$K$6)&lt;'Locality and Max Pay'!$D$7,L8*(1+$K$6),'Locality and Max Pay'!$D$7)</f>
        <v>117153.42139999999</v>
      </c>
      <c r="M10" s="8">
        <f>IF(M8*(1+$K$6)&lt;'Locality and Max Pay'!$D$7,M8*(1+$K$6),'Locality and Max Pay'!$D$7)</f>
        <v>139934.8757</v>
      </c>
      <c r="N10" s="8">
        <f>IF(N8*(1+$K$6)&lt;'Locality and Max Pay'!$D$7,N8*(1+$K$6),'Locality and Max Pay'!$D$7)</f>
        <v>164807.22899999999</v>
      </c>
    </row>
    <row r="11" spans="1:14" ht="12.75" customHeight="1" x14ac:dyDescent="0.25">
      <c r="A11" s="4" t="s">
        <v>38</v>
      </c>
      <c r="B11" s="8">
        <f>IF(B9*(1+$K$6)&lt;'Locality and Max Pay'!$D$7,B9*(1+$K$6),'Locality and Max Pay'!$D$7)</f>
        <v>33787.292499999996</v>
      </c>
      <c r="C11" s="8">
        <f>IF(C9*(1+$K$6)&lt;'Locality and Max Pay'!$D$7,C9*(1+$K$6),'Locality and Max Pay'!$D$7)</f>
        <v>38576.502499999995</v>
      </c>
      <c r="D11" s="8">
        <f>IF(D9*(1+$K$6)&lt;'Locality and Max Pay'!$D$7,D9*(1+$K$6),'Locality and Max Pay'!$D$7)</f>
        <v>45092.164299999997</v>
      </c>
      <c r="E11" s="8">
        <f>IF(E9*(1+$K$6)&lt;'Locality and Max Pay'!$D$7,E9*(1+$K$6),'Locality and Max Pay'!$D$7)</f>
        <v>53072.623499999994</v>
      </c>
      <c r="F11" s="8">
        <f>IF(F9*(1+$K$6)&lt;'Locality and Max Pay'!$D$7,F9*(1+$K$6),'Locality and Max Pay'!$D$7)</f>
        <v>64783.994099999996</v>
      </c>
      <c r="G11" s="8">
        <f>IF(G9*(1+$K$6)&lt;'Locality and Max Pay'!$D$7,G9*(1+$K$6),'Locality and Max Pay'!$D$7)</f>
        <v>72252.825499999992</v>
      </c>
      <c r="H11" s="8">
        <f>IF(H9*(1+$K$6)&lt;'Locality and Max Pay'!$D$7,H9*(1+$K$6),'Locality and Max Pay'!$D$7)</f>
        <v>86574.89959999999</v>
      </c>
      <c r="I11" s="8">
        <f>IF(I9*(1+$K$6)&lt;'Locality and Max Pay'!$D$7,I9*(1+$K$6),'Locality and Max Pay'!$D$7)</f>
        <v>104006.45589999999</v>
      </c>
      <c r="J11" s="8">
        <f>IF(J9*(1+$K$6)&lt;'Locality and Max Pay'!$D$7,J9*(1+$K$6),'Locality and Max Pay'!$D$7)</f>
        <v>125083.65229999999</v>
      </c>
      <c r="K11" s="8">
        <f>IF(K9*(1+$K$6)&lt;'Locality and Max Pay'!$D$7,K9*(1+$K$6),'Locality and Max Pay'!$D$7)</f>
        <v>154457.86299999998</v>
      </c>
      <c r="L11" s="8">
        <f>IF(L9*(1+$K$6)&lt;'Locality and Max Pay'!$D$7,L9*(1+$K$6),'Locality and Max Pay'!$D$7)</f>
        <v>181526.24429999999</v>
      </c>
      <c r="M11" s="8">
        <f>IF(M9*(1+$K$6)&lt;'Locality and Max Pay'!$D$7,M9*(1+$K$6),'Locality and Max Pay'!$D$7)</f>
        <v>203700</v>
      </c>
      <c r="N11" s="8">
        <f>IF(N9*(1+$K$6)&lt;'Locality and Max Pay'!$D$7,N9*(1+$K$6),'Locality and Max Pay'!$D$7)</f>
        <v>203700</v>
      </c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</row>
    <row r="13" spans="1:14" x14ac:dyDescent="0.25">
      <c r="A13" s="139" t="s">
        <v>39</v>
      </c>
      <c r="B13" s="11"/>
      <c r="C13" s="12" t="s">
        <v>40</v>
      </c>
      <c r="D13" s="12" t="s">
        <v>41</v>
      </c>
      <c r="E13" s="12" t="s">
        <v>42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39"/>
      <c r="B14" s="11"/>
      <c r="C14" s="13" t="s">
        <v>43</v>
      </c>
      <c r="D14" s="13" t="s">
        <v>44</v>
      </c>
      <c r="E14" s="13" t="s">
        <v>45</v>
      </c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38" t="s">
        <v>46</v>
      </c>
      <c r="B16" s="11"/>
      <c r="C16" s="11"/>
      <c r="D16" s="12" t="s">
        <v>40</v>
      </c>
      <c r="E16" s="12" t="s">
        <v>41</v>
      </c>
      <c r="F16" s="12" t="s">
        <v>42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138"/>
      <c r="B17" s="11"/>
      <c r="C17" s="11"/>
      <c r="D17" s="13" t="s">
        <v>47</v>
      </c>
      <c r="E17" s="13" t="s">
        <v>48</v>
      </c>
      <c r="F17" s="13" t="s">
        <v>49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138"/>
      <c r="B18" s="11"/>
      <c r="C18" s="11"/>
      <c r="D18" s="11"/>
      <c r="E18" s="11"/>
      <c r="F18" s="11"/>
      <c r="G18" s="12" t="s">
        <v>50</v>
      </c>
      <c r="H18" s="12" t="s">
        <v>51</v>
      </c>
      <c r="I18" s="11"/>
      <c r="J18" s="11"/>
      <c r="K18" s="11"/>
      <c r="L18" s="11"/>
      <c r="M18" s="11"/>
      <c r="N18" s="11"/>
    </row>
    <row r="19" spans="1:14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38" t="s">
        <v>52</v>
      </c>
      <c r="B20" s="11"/>
      <c r="C20" s="11"/>
      <c r="D20" s="11"/>
      <c r="E20" s="12" t="s">
        <v>40</v>
      </c>
      <c r="F20" s="12" t="s">
        <v>41</v>
      </c>
      <c r="G20" s="12" t="s">
        <v>42</v>
      </c>
      <c r="H20" s="11"/>
      <c r="I20" s="11"/>
      <c r="J20" s="11"/>
      <c r="K20" s="11"/>
      <c r="L20" s="11"/>
      <c r="M20" s="11"/>
      <c r="N20" s="11"/>
    </row>
    <row r="21" spans="1:14" x14ac:dyDescent="0.25">
      <c r="A21" s="138"/>
      <c r="B21" s="11"/>
      <c r="C21" s="11"/>
      <c r="D21" s="11"/>
      <c r="E21" s="13" t="s">
        <v>53</v>
      </c>
      <c r="F21" s="13" t="s">
        <v>49</v>
      </c>
      <c r="G21" s="13" t="s">
        <v>54</v>
      </c>
      <c r="H21" s="11"/>
      <c r="I21" s="11"/>
      <c r="J21" s="11"/>
      <c r="K21" s="11"/>
      <c r="L21" s="11"/>
      <c r="M21" s="11"/>
      <c r="N21" s="11"/>
    </row>
    <row r="22" spans="1:14" x14ac:dyDescent="0.25">
      <c r="A22" s="138"/>
      <c r="B22" s="11"/>
      <c r="C22" s="11"/>
      <c r="D22" s="11"/>
      <c r="E22" s="11"/>
      <c r="F22" s="11"/>
      <c r="G22" s="11"/>
      <c r="H22" s="12" t="s">
        <v>50</v>
      </c>
      <c r="I22" s="12" t="s">
        <v>51</v>
      </c>
      <c r="J22" s="11"/>
      <c r="K22" s="11"/>
      <c r="L22" s="11"/>
      <c r="M22" s="11"/>
      <c r="N22" s="11"/>
    </row>
    <row r="23" spans="1:14" x14ac:dyDescent="0.25">
      <c r="A23" s="138"/>
      <c r="B23" s="11"/>
      <c r="C23" s="11"/>
      <c r="D23" s="11"/>
      <c r="E23" s="11"/>
      <c r="F23" s="11"/>
      <c r="G23" s="11"/>
      <c r="H23" s="13" t="s">
        <v>55</v>
      </c>
      <c r="I23" s="13" t="s">
        <v>56</v>
      </c>
      <c r="J23" s="11"/>
      <c r="K23" s="11"/>
      <c r="L23" s="11"/>
      <c r="M23" s="11"/>
      <c r="N23" s="11"/>
    </row>
    <row r="24" spans="1:14" x14ac:dyDescent="0.25">
      <c r="A24" s="1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138" t="s">
        <v>57</v>
      </c>
      <c r="B25" s="11"/>
      <c r="C25" s="11"/>
      <c r="D25" s="11"/>
      <c r="E25" s="11"/>
      <c r="F25" s="12" t="s">
        <v>40</v>
      </c>
      <c r="G25" s="12" t="s">
        <v>41</v>
      </c>
      <c r="H25" s="12" t="s">
        <v>42</v>
      </c>
      <c r="I25" s="11"/>
      <c r="J25" s="11"/>
      <c r="K25" s="11"/>
      <c r="L25" s="11"/>
      <c r="M25" s="11"/>
      <c r="N25" s="11"/>
    </row>
    <row r="26" spans="1:14" x14ac:dyDescent="0.25">
      <c r="A26" s="138"/>
      <c r="B26" s="11"/>
      <c r="C26" s="11"/>
      <c r="D26" s="11"/>
      <c r="E26" s="11"/>
      <c r="F26" s="13" t="s">
        <v>48</v>
      </c>
      <c r="G26" s="13" t="s">
        <v>49</v>
      </c>
      <c r="H26" s="13" t="s">
        <v>58</v>
      </c>
      <c r="I26" s="11"/>
      <c r="J26" s="11"/>
      <c r="K26" s="11"/>
      <c r="L26" s="11"/>
      <c r="M26" s="11"/>
      <c r="N26" s="11"/>
    </row>
    <row r="27" spans="1:14" x14ac:dyDescent="0.25">
      <c r="A27" s="138"/>
      <c r="B27" s="11"/>
      <c r="C27" s="11"/>
      <c r="D27" s="11"/>
      <c r="E27" s="11"/>
      <c r="F27" s="11"/>
      <c r="G27" s="11"/>
      <c r="H27" s="11"/>
      <c r="I27" s="12" t="s">
        <v>50</v>
      </c>
      <c r="J27" s="12" t="s">
        <v>51</v>
      </c>
      <c r="K27" s="11"/>
      <c r="L27" s="11"/>
      <c r="M27" s="11"/>
      <c r="N27" s="11"/>
    </row>
    <row r="28" spans="1:14" x14ac:dyDescent="0.25">
      <c r="A28" s="138"/>
      <c r="B28" s="11"/>
      <c r="C28" s="11"/>
      <c r="D28" s="11"/>
      <c r="E28" s="11"/>
      <c r="F28" s="11"/>
      <c r="G28" s="11"/>
      <c r="H28" s="11"/>
      <c r="I28" s="13" t="s">
        <v>59</v>
      </c>
      <c r="J28" s="13" t="s">
        <v>60</v>
      </c>
      <c r="K28" s="11"/>
      <c r="L28" s="11"/>
      <c r="M28" s="11"/>
      <c r="N28" s="11"/>
    </row>
    <row r="29" spans="1:14" x14ac:dyDescent="0.25">
      <c r="A29" s="1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22" customFormat="1" ht="16.5" customHeight="1" x14ac:dyDescent="0.25">
      <c r="A30" s="138" t="s">
        <v>61</v>
      </c>
      <c r="B30" s="12"/>
      <c r="C30" s="12"/>
      <c r="D30" s="12"/>
      <c r="E30" s="12"/>
      <c r="F30" s="12"/>
      <c r="G30" s="12" t="s">
        <v>40</v>
      </c>
      <c r="H30" s="12" t="s">
        <v>41</v>
      </c>
      <c r="I30" s="12" t="s">
        <v>42</v>
      </c>
      <c r="J30" s="12"/>
      <c r="K30" s="12"/>
      <c r="L30" s="12"/>
      <c r="M30" s="12"/>
      <c r="N30" s="12"/>
    </row>
    <row r="31" spans="1:14" s="22" customFormat="1" ht="16.5" customHeight="1" x14ac:dyDescent="0.25">
      <c r="A31" s="138"/>
      <c r="B31" s="12"/>
      <c r="C31" s="12"/>
      <c r="D31" s="12"/>
      <c r="E31" s="12"/>
      <c r="F31" s="12"/>
      <c r="G31" s="24" t="s">
        <v>62</v>
      </c>
      <c r="H31" s="24" t="s">
        <v>63</v>
      </c>
      <c r="I31" s="24" t="s">
        <v>64</v>
      </c>
      <c r="J31" s="12"/>
      <c r="K31" s="12"/>
      <c r="L31" s="12"/>
      <c r="M31" s="12"/>
      <c r="N31" s="12"/>
    </row>
    <row r="32" spans="1:14" s="22" customFormat="1" ht="16.5" customHeight="1" x14ac:dyDescent="0.25">
      <c r="A32" s="138"/>
      <c r="B32" s="12"/>
      <c r="C32" s="12"/>
      <c r="D32" s="12"/>
      <c r="E32" s="12"/>
      <c r="F32" s="12"/>
      <c r="G32" s="12"/>
      <c r="H32" s="12"/>
      <c r="I32" s="12"/>
      <c r="J32" s="12" t="s">
        <v>50</v>
      </c>
      <c r="K32" s="12" t="s">
        <v>51</v>
      </c>
      <c r="L32" s="12"/>
      <c r="M32" s="12"/>
      <c r="N32" s="12"/>
    </row>
    <row r="33" spans="1:14" s="22" customFormat="1" ht="16.5" customHeight="1" x14ac:dyDescent="0.25">
      <c r="A33" s="138"/>
      <c r="B33" s="12"/>
      <c r="C33" s="12"/>
      <c r="D33" s="12"/>
      <c r="E33" s="12"/>
      <c r="F33" s="12"/>
      <c r="G33" s="12"/>
      <c r="H33" s="12"/>
      <c r="I33" s="12"/>
      <c r="J33" s="24" t="s">
        <v>65</v>
      </c>
      <c r="K33" s="24" t="s">
        <v>66</v>
      </c>
      <c r="L33" s="12"/>
      <c r="M33" s="12"/>
      <c r="N33" s="12"/>
    </row>
    <row r="34" spans="1:14" s="22" customFormat="1" ht="16.5" customHeight="1" x14ac:dyDescent="0.3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22" customFormat="1" ht="16.5" customHeight="1" x14ac:dyDescent="0.25">
      <c r="A35" s="138" t="s">
        <v>67</v>
      </c>
      <c r="B35" s="12"/>
      <c r="C35" s="12"/>
      <c r="D35" s="12"/>
      <c r="E35" s="12"/>
      <c r="F35" s="12"/>
      <c r="G35" s="12" t="s">
        <v>40</v>
      </c>
      <c r="H35" s="12" t="s">
        <v>41</v>
      </c>
      <c r="I35" s="12" t="s">
        <v>42</v>
      </c>
      <c r="J35" s="12" t="s">
        <v>68</v>
      </c>
      <c r="K35" s="12" t="s">
        <v>69</v>
      </c>
      <c r="L35" s="12"/>
      <c r="M35" s="12"/>
      <c r="N35" s="12"/>
    </row>
    <row r="36" spans="1:14" s="22" customFormat="1" ht="16.5" customHeight="1" x14ac:dyDescent="0.25">
      <c r="A36" s="138"/>
      <c r="B36" s="12"/>
      <c r="C36" s="12"/>
      <c r="D36" s="12"/>
      <c r="E36" s="12"/>
      <c r="F36" s="12"/>
      <c r="G36" s="24" t="s">
        <v>45</v>
      </c>
      <c r="H36" s="24" t="s">
        <v>63</v>
      </c>
      <c r="I36" s="24" t="s">
        <v>70</v>
      </c>
      <c r="J36" s="24" t="s">
        <v>71</v>
      </c>
      <c r="K36" s="24" t="s">
        <v>72</v>
      </c>
      <c r="L36" s="12"/>
      <c r="M36" s="12"/>
      <c r="N36" s="12"/>
    </row>
    <row r="37" spans="1:14" s="22" customFormat="1" ht="16.5" customHeight="1" x14ac:dyDescent="0.25">
      <c r="A37" s="138"/>
      <c r="B37" s="12"/>
      <c r="C37" s="12"/>
      <c r="D37" s="12"/>
      <c r="E37" s="12"/>
      <c r="F37" s="12"/>
      <c r="G37" s="12"/>
      <c r="H37" s="12"/>
      <c r="I37" s="12"/>
      <c r="J37" s="12" t="s">
        <v>50</v>
      </c>
      <c r="K37" s="12" t="s">
        <v>51</v>
      </c>
      <c r="L37" s="12" t="s">
        <v>73</v>
      </c>
      <c r="M37" s="12"/>
      <c r="N37" s="12"/>
    </row>
    <row r="38" spans="1:14" s="22" customFormat="1" ht="16.5" customHeight="1" x14ac:dyDescent="0.25">
      <c r="A38" s="138"/>
      <c r="B38" s="12"/>
      <c r="C38" s="12"/>
      <c r="D38" s="12"/>
      <c r="E38" s="12"/>
      <c r="F38" s="12"/>
      <c r="G38" s="12"/>
      <c r="H38" s="12"/>
      <c r="I38" s="12"/>
      <c r="J38" s="24" t="s">
        <v>65</v>
      </c>
      <c r="K38" s="24" t="s">
        <v>74</v>
      </c>
      <c r="L38" s="24" t="s">
        <v>75</v>
      </c>
      <c r="M38" s="12"/>
      <c r="N38" s="12"/>
    </row>
    <row r="39" spans="1:14" s="22" customFormat="1" ht="16.5" customHeight="1" x14ac:dyDescent="0.3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s="22" customFormat="1" ht="16.5" customHeight="1" x14ac:dyDescent="0.25">
      <c r="A40" s="138" t="s">
        <v>76</v>
      </c>
      <c r="B40" s="12"/>
      <c r="C40" s="12"/>
      <c r="D40" s="12"/>
      <c r="E40" s="12"/>
      <c r="F40" s="12"/>
      <c r="G40" s="12"/>
      <c r="H40" s="12" t="s">
        <v>40</v>
      </c>
      <c r="I40" s="12" t="s">
        <v>41</v>
      </c>
      <c r="J40" s="12" t="s">
        <v>42</v>
      </c>
      <c r="K40" s="12" t="s">
        <v>68</v>
      </c>
      <c r="L40" s="12" t="s">
        <v>69</v>
      </c>
      <c r="M40" s="12"/>
      <c r="N40" s="12"/>
    </row>
    <row r="41" spans="1:14" s="22" customFormat="1" ht="16.5" customHeight="1" x14ac:dyDescent="0.25">
      <c r="A41" s="138"/>
      <c r="B41" s="12"/>
      <c r="C41" s="12"/>
      <c r="D41" s="12"/>
      <c r="E41" s="12"/>
      <c r="F41" s="12"/>
      <c r="G41" s="12"/>
      <c r="H41" s="24" t="s">
        <v>45</v>
      </c>
      <c r="I41" s="24" t="s">
        <v>77</v>
      </c>
      <c r="J41" s="24" t="s">
        <v>71</v>
      </c>
      <c r="K41" s="24" t="s">
        <v>74</v>
      </c>
      <c r="L41" s="24" t="s">
        <v>78</v>
      </c>
      <c r="M41" s="12"/>
      <c r="N41" s="12"/>
    </row>
    <row r="42" spans="1:14" s="22" customFormat="1" ht="16.5" customHeight="1" x14ac:dyDescent="0.25">
      <c r="A42" s="138"/>
      <c r="B42" s="12"/>
      <c r="C42" s="12"/>
      <c r="D42" s="12"/>
      <c r="E42" s="12"/>
      <c r="F42" s="12"/>
      <c r="G42" s="12"/>
      <c r="H42" s="12"/>
      <c r="I42" s="12"/>
      <c r="J42" s="12"/>
      <c r="K42" s="12" t="s">
        <v>50</v>
      </c>
      <c r="L42" s="12" t="s">
        <v>51</v>
      </c>
      <c r="M42" s="12" t="s">
        <v>73</v>
      </c>
      <c r="N42" s="12"/>
    </row>
    <row r="43" spans="1:14" s="22" customFormat="1" ht="16.5" customHeight="1" x14ac:dyDescent="0.25">
      <c r="A43" s="138"/>
      <c r="B43" s="12"/>
      <c r="C43" s="12"/>
      <c r="D43" s="12"/>
      <c r="E43" s="12"/>
      <c r="F43" s="12"/>
      <c r="G43" s="12"/>
      <c r="H43" s="12"/>
      <c r="I43" s="12"/>
      <c r="J43" s="12"/>
      <c r="K43" s="24" t="s">
        <v>79</v>
      </c>
      <c r="L43" s="24" t="s">
        <v>78</v>
      </c>
      <c r="M43" s="24" t="s">
        <v>80</v>
      </c>
      <c r="N43" s="24"/>
    </row>
    <row r="44" spans="1:14" s="22" customFormat="1" ht="16.5" customHeight="1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s="22" customFormat="1" ht="16.5" customHeight="1" x14ac:dyDescent="0.25">
      <c r="A45" s="138" t="s">
        <v>81</v>
      </c>
      <c r="B45" s="12"/>
      <c r="C45" s="12"/>
      <c r="D45" s="12"/>
      <c r="E45" s="12"/>
      <c r="F45" s="12"/>
      <c r="G45" s="12"/>
      <c r="H45" s="12" t="s">
        <v>40</v>
      </c>
      <c r="I45" s="12" t="s">
        <v>41</v>
      </c>
      <c r="J45" s="12" t="s">
        <v>42</v>
      </c>
      <c r="K45" s="12" t="s">
        <v>68</v>
      </c>
      <c r="L45" s="12" t="s">
        <v>69</v>
      </c>
      <c r="M45" s="12"/>
      <c r="N45" s="12"/>
    </row>
    <row r="46" spans="1:14" s="22" customFormat="1" ht="16.5" customHeight="1" x14ac:dyDescent="0.25">
      <c r="A46" s="138"/>
      <c r="B46" s="12"/>
      <c r="C46" s="12"/>
      <c r="D46" s="12"/>
      <c r="E46" s="12"/>
      <c r="F46" s="12"/>
      <c r="G46" s="12"/>
      <c r="H46" s="24" t="s">
        <v>97</v>
      </c>
      <c r="I46" s="24" t="s">
        <v>98</v>
      </c>
      <c r="J46" s="24" t="s">
        <v>71</v>
      </c>
      <c r="K46" s="24" t="s">
        <v>74</v>
      </c>
      <c r="L46" s="24" t="s">
        <v>78</v>
      </c>
      <c r="M46" s="12"/>
      <c r="N46" s="12"/>
    </row>
    <row r="47" spans="1:14" s="22" customFormat="1" ht="16.5" customHeight="1" x14ac:dyDescent="0.25">
      <c r="A47" s="138"/>
      <c r="B47" s="12"/>
      <c r="C47" s="12"/>
      <c r="D47" s="12"/>
      <c r="E47" s="12"/>
      <c r="F47" s="12"/>
      <c r="G47" s="12"/>
      <c r="H47" s="12"/>
      <c r="I47" s="12"/>
      <c r="J47" s="12"/>
      <c r="K47" s="12" t="s">
        <v>50</v>
      </c>
      <c r="L47" s="12" t="s">
        <v>51</v>
      </c>
      <c r="M47" s="12" t="s">
        <v>73</v>
      </c>
      <c r="N47" s="12"/>
    </row>
    <row r="48" spans="1:14" s="22" customFormat="1" ht="16.5" customHeight="1" x14ac:dyDescent="0.25">
      <c r="A48" s="138"/>
      <c r="B48" s="12"/>
      <c r="C48" s="12"/>
      <c r="D48" s="12"/>
      <c r="E48" s="12"/>
      <c r="F48" s="12"/>
      <c r="G48" s="12"/>
      <c r="H48" s="12"/>
      <c r="I48" s="12"/>
      <c r="J48" s="12"/>
      <c r="K48" s="24" t="s">
        <v>79</v>
      </c>
      <c r="L48" s="24" t="s">
        <v>78</v>
      </c>
      <c r="M48" s="24" t="s">
        <v>80</v>
      </c>
      <c r="N48" s="24"/>
    </row>
    <row r="49" spans="1:16" s="22" customFormat="1" ht="16.5" customHeigh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6" s="28" customFormat="1" ht="16.5" customHeight="1" x14ac:dyDescent="0.25">
      <c r="A50" s="146" t="s">
        <v>144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91</v>
      </c>
      <c r="N50" s="20" t="s">
        <v>92</v>
      </c>
    </row>
    <row r="51" spans="1:16" s="28" customFormat="1" ht="17.25" customHeight="1" x14ac:dyDescent="0.25">
      <c r="A51" s="148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 t="s">
        <v>93</v>
      </c>
      <c r="N51" s="20" t="s">
        <v>78</v>
      </c>
    </row>
    <row r="52" spans="1:16" s="28" customFormat="1" ht="16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6" s="28" customFormat="1" ht="16.5" customHeight="1" x14ac:dyDescent="0.25">
      <c r="A53" s="146" t="s">
        <v>145</v>
      </c>
      <c r="B53" s="20"/>
      <c r="C53" s="20"/>
      <c r="D53" s="20"/>
      <c r="E53" s="20"/>
      <c r="F53" s="20"/>
      <c r="G53" s="20"/>
      <c r="H53" s="19" t="s">
        <v>40</v>
      </c>
      <c r="I53" s="19" t="s">
        <v>41</v>
      </c>
      <c r="J53" s="19" t="s">
        <v>42</v>
      </c>
      <c r="K53" s="19" t="s">
        <v>68</v>
      </c>
      <c r="L53" s="20"/>
      <c r="M53" s="20"/>
      <c r="N53" s="20"/>
    </row>
    <row r="54" spans="1:16" s="28" customFormat="1" ht="16.5" customHeight="1" x14ac:dyDescent="0.25">
      <c r="A54" s="147"/>
      <c r="B54" s="20"/>
      <c r="C54" s="20"/>
      <c r="D54" s="20"/>
      <c r="E54" s="20"/>
      <c r="F54" s="20"/>
      <c r="G54" s="20"/>
      <c r="H54" s="30" t="s">
        <v>94</v>
      </c>
      <c r="I54" s="30" t="s">
        <v>95</v>
      </c>
      <c r="J54" s="30" t="s">
        <v>71</v>
      </c>
      <c r="K54" s="30" t="s">
        <v>74</v>
      </c>
      <c r="L54" s="20"/>
      <c r="M54" s="20"/>
      <c r="N54" s="20"/>
    </row>
    <row r="55" spans="1:16" s="28" customFormat="1" ht="16.5" customHeight="1" x14ac:dyDescent="0.25">
      <c r="A55" s="147"/>
      <c r="B55" s="20"/>
      <c r="C55" s="20"/>
      <c r="D55" s="20"/>
      <c r="E55" s="20"/>
      <c r="F55" s="20"/>
      <c r="G55" s="20"/>
      <c r="H55" s="30"/>
      <c r="I55" s="30"/>
      <c r="J55" s="30"/>
      <c r="K55" s="19" t="s">
        <v>50</v>
      </c>
      <c r="L55" s="20"/>
      <c r="M55" s="20"/>
      <c r="N55" s="20"/>
    </row>
    <row r="56" spans="1:16" s="28" customFormat="1" ht="16.5" customHeight="1" x14ac:dyDescent="0.25">
      <c r="A56" s="148"/>
      <c r="B56" s="20"/>
      <c r="C56" s="20"/>
      <c r="D56" s="20"/>
      <c r="E56" s="20"/>
      <c r="F56" s="20"/>
      <c r="G56" s="20"/>
      <c r="H56" s="30"/>
      <c r="I56" s="30"/>
      <c r="J56" s="30"/>
      <c r="K56" s="30" t="s">
        <v>96</v>
      </c>
      <c r="L56" s="20"/>
      <c r="M56" s="20"/>
      <c r="N56" s="20"/>
    </row>
    <row r="57" spans="1:16" s="28" customFormat="1" ht="16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6" s="28" customFormat="1" ht="16.5" customHeight="1" x14ac:dyDescent="0.25">
      <c r="A58" s="146" t="s">
        <v>146</v>
      </c>
      <c r="B58" s="20"/>
      <c r="C58" s="20"/>
      <c r="D58" s="20"/>
      <c r="E58" s="20"/>
      <c r="F58" s="20"/>
      <c r="G58" s="19" t="s">
        <v>40</v>
      </c>
      <c r="H58" s="19" t="s">
        <v>41</v>
      </c>
      <c r="I58" s="19" t="s">
        <v>42</v>
      </c>
      <c r="J58" s="19" t="s">
        <v>68</v>
      </c>
      <c r="K58" s="19" t="s">
        <v>69</v>
      </c>
      <c r="L58" s="20"/>
      <c r="M58" s="20"/>
      <c r="N58" s="20"/>
    </row>
    <row r="59" spans="1:16" s="28" customFormat="1" ht="16.5" customHeight="1" x14ac:dyDescent="0.25">
      <c r="A59" s="147"/>
      <c r="B59" s="20"/>
      <c r="C59" s="20"/>
      <c r="D59" s="20"/>
      <c r="E59" s="20"/>
      <c r="F59" s="20"/>
      <c r="G59" s="30" t="s">
        <v>94</v>
      </c>
      <c r="H59" s="30" t="s">
        <v>63</v>
      </c>
      <c r="I59" s="30" t="s">
        <v>70</v>
      </c>
      <c r="J59" s="30" t="s">
        <v>71</v>
      </c>
      <c r="K59" s="30" t="s">
        <v>72</v>
      </c>
      <c r="L59" s="20"/>
      <c r="M59" s="20"/>
      <c r="N59" s="20"/>
    </row>
    <row r="60" spans="1:16" s="28" customFormat="1" ht="16.5" customHeight="1" x14ac:dyDescent="0.25">
      <c r="A60" s="147"/>
      <c r="B60" s="20"/>
      <c r="C60" s="20"/>
      <c r="D60" s="20"/>
      <c r="E60" s="20"/>
      <c r="F60" s="20"/>
      <c r="G60" s="20"/>
      <c r="H60" s="20"/>
      <c r="I60" s="20"/>
      <c r="J60" s="19" t="s">
        <v>50</v>
      </c>
      <c r="K60" s="19" t="s">
        <v>51</v>
      </c>
      <c r="L60" s="19" t="s">
        <v>73</v>
      </c>
      <c r="M60" s="20"/>
      <c r="N60" s="31"/>
      <c r="O60" s="35"/>
      <c r="P60" s="34"/>
    </row>
    <row r="61" spans="1:16" s="28" customFormat="1" ht="16.5" customHeight="1" x14ac:dyDescent="0.25">
      <c r="A61" s="148"/>
      <c r="B61" s="20"/>
      <c r="C61" s="20"/>
      <c r="D61" s="20"/>
      <c r="E61" s="20"/>
      <c r="F61" s="20"/>
      <c r="G61" s="20"/>
      <c r="H61" s="20"/>
      <c r="I61" s="20"/>
      <c r="J61" s="30" t="s">
        <v>99</v>
      </c>
      <c r="K61" s="30" t="s">
        <v>74</v>
      </c>
      <c r="L61" s="30" t="s">
        <v>78</v>
      </c>
      <c r="M61" s="20"/>
      <c r="N61" s="31"/>
      <c r="O61" s="35"/>
      <c r="P61" s="34"/>
    </row>
    <row r="62" spans="1:16" s="28" customFormat="1" ht="16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2"/>
      <c r="O62" s="36"/>
      <c r="P62" s="34"/>
    </row>
    <row r="63" spans="1:16" s="28" customFormat="1" ht="16.5" customHeight="1" x14ac:dyDescent="0.25">
      <c r="A63" s="146" t="s">
        <v>147</v>
      </c>
      <c r="B63" s="20"/>
      <c r="C63" s="20"/>
      <c r="D63" s="20"/>
      <c r="E63" s="20"/>
      <c r="F63" s="20"/>
      <c r="G63" s="20"/>
      <c r="H63" s="19" t="s">
        <v>40</v>
      </c>
      <c r="I63" s="19" t="s">
        <v>41</v>
      </c>
      <c r="J63" s="19" t="s">
        <v>42</v>
      </c>
      <c r="K63" s="19" t="s">
        <v>68</v>
      </c>
      <c r="L63" s="19" t="s">
        <v>69</v>
      </c>
      <c r="M63" s="20"/>
      <c r="N63" s="31"/>
      <c r="O63" s="35"/>
      <c r="P63" s="34"/>
    </row>
    <row r="64" spans="1:16" s="28" customFormat="1" ht="16.5" customHeight="1" x14ac:dyDescent="0.25">
      <c r="A64" s="147"/>
      <c r="B64" s="20"/>
      <c r="C64" s="20"/>
      <c r="D64" s="20"/>
      <c r="E64" s="20"/>
      <c r="F64" s="20"/>
      <c r="G64" s="20"/>
      <c r="H64" s="30" t="s">
        <v>59</v>
      </c>
      <c r="I64" s="30" t="s">
        <v>70</v>
      </c>
      <c r="J64" s="30" t="s">
        <v>71</v>
      </c>
      <c r="K64" s="30" t="s">
        <v>74</v>
      </c>
      <c r="L64" s="30" t="s">
        <v>78</v>
      </c>
      <c r="M64" s="20"/>
      <c r="N64" s="31"/>
      <c r="O64" s="35"/>
      <c r="P64" s="34"/>
    </row>
    <row r="65" spans="1:16" s="28" customFormat="1" ht="16.5" customHeight="1" x14ac:dyDescent="0.25">
      <c r="A65" s="14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9" t="s">
        <v>50</v>
      </c>
      <c r="M65" s="19" t="s">
        <v>51</v>
      </c>
      <c r="N65" s="33" t="s">
        <v>73</v>
      </c>
      <c r="O65" s="35"/>
      <c r="P65" s="34"/>
    </row>
    <row r="66" spans="1:16" s="28" customFormat="1" ht="16.5" customHeight="1" x14ac:dyDescent="0.25">
      <c r="A66" s="14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0" t="s">
        <v>78</v>
      </c>
      <c r="M66" s="20"/>
      <c r="N66" s="31"/>
      <c r="O66" s="35"/>
      <c r="P66" s="34"/>
    </row>
    <row r="67" spans="1:16" s="28" customFormat="1" ht="16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32"/>
      <c r="O67" s="36"/>
      <c r="P67" s="34"/>
    </row>
    <row r="68" spans="1:16" s="28" customFormat="1" ht="16.5" customHeight="1" x14ac:dyDescent="0.25">
      <c r="A68" s="146" t="s">
        <v>148</v>
      </c>
      <c r="B68" s="20"/>
      <c r="C68" s="20"/>
      <c r="D68" s="20"/>
      <c r="E68" s="20"/>
      <c r="F68" s="20"/>
      <c r="G68" s="20"/>
      <c r="H68" s="19" t="s">
        <v>40</v>
      </c>
      <c r="I68" s="19" t="s">
        <v>41</v>
      </c>
      <c r="J68" s="19" t="s">
        <v>42</v>
      </c>
      <c r="K68" s="19" t="s">
        <v>68</v>
      </c>
      <c r="L68" s="19" t="s">
        <v>69</v>
      </c>
      <c r="M68" s="20"/>
      <c r="N68" s="31"/>
      <c r="O68" s="36"/>
      <c r="P68" s="34"/>
    </row>
    <row r="69" spans="1:16" s="28" customFormat="1" ht="16.5" customHeight="1" x14ac:dyDescent="0.25">
      <c r="A69" s="147"/>
      <c r="B69" s="20"/>
      <c r="C69" s="20"/>
      <c r="D69" s="20"/>
      <c r="E69" s="20"/>
      <c r="F69" s="20"/>
      <c r="G69" s="20"/>
      <c r="H69" s="30" t="s">
        <v>94</v>
      </c>
      <c r="I69" s="30" t="s">
        <v>100</v>
      </c>
      <c r="J69" s="30" t="s">
        <v>71</v>
      </c>
      <c r="K69" s="30" t="s">
        <v>74</v>
      </c>
      <c r="L69" s="30" t="s">
        <v>78</v>
      </c>
      <c r="M69" s="20"/>
      <c r="N69" s="31"/>
      <c r="O69" s="36"/>
      <c r="P69" s="34"/>
    </row>
    <row r="70" spans="1:16" s="28" customFormat="1" ht="16.5" customHeight="1" x14ac:dyDescent="0.25">
      <c r="A70" s="147"/>
      <c r="B70" s="20"/>
      <c r="C70" s="20"/>
      <c r="D70" s="20"/>
      <c r="E70" s="20"/>
      <c r="F70" s="20"/>
      <c r="G70" s="20"/>
      <c r="H70" s="20"/>
      <c r="I70" s="20"/>
      <c r="J70" s="20"/>
      <c r="K70" s="19" t="s">
        <v>102</v>
      </c>
      <c r="L70" s="20" t="s">
        <v>51</v>
      </c>
      <c r="M70" s="20" t="s">
        <v>73</v>
      </c>
      <c r="N70" s="31"/>
      <c r="O70" s="36"/>
      <c r="P70" s="34"/>
    </row>
    <row r="71" spans="1:16" s="28" customFormat="1" ht="16.5" customHeight="1" x14ac:dyDescent="0.25">
      <c r="A71" s="148"/>
      <c r="B71" s="20"/>
      <c r="C71" s="20"/>
      <c r="D71" s="20"/>
      <c r="E71" s="20"/>
      <c r="F71" s="20"/>
      <c r="G71" s="20"/>
      <c r="H71" s="20"/>
      <c r="I71" s="20"/>
      <c r="J71" s="20"/>
      <c r="K71" s="30" t="s">
        <v>79</v>
      </c>
      <c r="L71" s="30" t="s">
        <v>78</v>
      </c>
      <c r="M71" s="20"/>
      <c r="N71" s="31"/>
      <c r="O71" s="36"/>
      <c r="P71" s="34"/>
    </row>
    <row r="72" spans="1:16" s="28" customFormat="1" ht="16.5" customHeight="1" x14ac:dyDescent="0.3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32"/>
      <c r="O72" s="36"/>
      <c r="P72" s="34"/>
    </row>
    <row r="73" spans="1:16" s="28" customFormat="1" ht="16.5" customHeight="1" x14ac:dyDescent="0.25">
      <c r="A73" s="146" t="s">
        <v>149</v>
      </c>
      <c r="B73" s="20"/>
      <c r="C73" s="20"/>
      <c r="D73" s="20"/>
      <c r="E73" s="20"/>
      <c r="F73" s="20"/>
      <c r="G73" s="20"/>
      <c r="H73" s="19" t="s">
        <v>40</v>
      </c>
      <c r="I73" s="19" t="s">
        <v>41</v>
      </c>
      <c r="J73" s="19" t="s">
        <v>42</v>
      </c>
      <c r="K73" s="19" t="s">
        <v>68</v>
      </c>
      <c r="L73" s="19" t="s">
        <v>69</v>
      </c>
      <c r="M73" s="20"/>
      <c r="N73" s="31"/>
      <c r="O73" s="35"/>
      <c r="P73" s="34"/>
    </row>
    <row r="74" spans="1:16" s="28" customFormat="1" ht="16.5" customHeight="1" x14ac:dyDescent="0.25">
      <c r="A74" s="147"/>
      <c r="B74" s="20"/>
      <c r="C74" s="20"/>
      <c r="D74" s="20"/>
      <c r="E74" s="20"/>
      <c r="F74" s="20"/>
      <c r="G74" s="20"/>
      <c r="H74" s="30" t="s">
        <v>94</v>
      </c>
      <c r="I74" s="30" t="s">
        <v>100</v>
      </c>
      <c r="J74" s="30" t="s">
        <v>71</v>
      </c>
      <c r="K74" s="30" t="s">
        <v>74</v>
      </c>
      <c r="L74" s="30" t="s">
        <v>78</v>
      </c>
      <c r="M74" s="20"/>
      <c r="N74" s="31"/>
      <c r="O74" s="35"/>
      <c r="P74" s="34"/>
    </row>
    <row r="75" spans="1:16" s="28" customFormat="1" ht="16.5" customHeight="1" x14ac:dyDescent="0.25">
      <c r="A75" s="147"/>
      <c r="B75" s="20"/>
      <c r="C75" s="20"/>
      <c r="D75" s="20"/>
      <c r="E75" s="20"/>
      <c r="F75" s="20"/>
      <c r="G75" s="20"/>
      <c r="H75" s="20"/>
      <c r="I75" s="20"/>
      <c r="J75" s="20"/>
      <c r="K75" s="19" t="s">
        <v>50</v>
      </c>
      <c r="L75" s="19" t="s">
        <v>51</v>
      </c>
      <c r="M75" s="19" t="s">
        <v>73</v>
      </c>
      <c r="N75" s="31"/>
      <c r="O75" s="35"/>
      <c r="P75" s="34"/>
    </row>
    <row r="76" spans="1:16" s="28" customFormat="1" ht="16.5" customHeight="1" x14ac:dyDescent="0.25">
      <c r="A76" s="148"/>
      <c r="B76" s="20"/>
      <c r="C76" s="20"/>
      <c r="D76" s="20"/>
      <c r="E76" s="20"/>
      <c r="F76" s="20"/>
      <c r="G76" s="20"/>
      <c r="H76" s="20"/>
      <c r="I76" s="20"/>
      <c r="J76" s="20"/>
      <c r="K76" s="30" t="s">
        <v>79</v>
      </c>
      <c r="L76" s="30" t="s">
        <v>78</v>
      </c>
      <c r="M76" s="20"/>
      <c r="N76" s="31"/>
      <c r="O76" s="35"/>
      <c r="P76" s="34"/>
    </row>
    <row r="77" spans="1:16" s="28" customFormat="1" ht="16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32"/>
      <c r="O77" s="36"/>
      <c r="P77" s="34"/>
    </row>
    <row r="78" spans="1:16" s="28" customFormat="1" ht="16.5" customHeight="1" x14ac:dyDescent="0.25">
      <c r="A78" s="146" t="s">
        <v>150</v>
      </c>
      <c r="B78" s="20"/>
      <c r="C78" s="20"/>
      <c r="D78" s="20"/>
      <c r="E78" s="20"/>
      <c r="F78" s="20"/>
      <c r="G78" s="19" t="s">
        <v>40</v>
      </c>
      <c r="H78" s="19" t="s">
        <v>41</v>
      </c>
      <c r="I78" s="19" t="s">
        <v>42</v>
      </c>
      <c r="J78" s="19" t="s">
        <v>68</v>
      </c>
      <c r="K78" s="20"/>
      <c r="L78" s="20"/>
      <c r="M78" s="20"/>
      <c r="N78" s="31"/>
      <c r="O78" s="35"/>
      <c r="P78" s="34"/>
    </row>
    <row r="79" spans="1:16" s="28" customFormat="1" ht="16.5" customHeight="1" x14ac:dyDescent="0.25">
      <c r="A79" s="147"/>
      <c r="B79" s="20"/>
      <c r="C79" s="20"/>
      <c r="D79" s="20"/>
      <c r="E79" s="20"/>
      <c r="F79" s="20"/>
      <c r="G79" s="30" t="s">
        <v>94</v>
      </c>
      <c r="H79" s="30" t="s">
        <v>63</v>
      </c>
      <c r="I79" s="30" t="s">
        <v>70</v>
      </c>
      <c r="J79" s="30" t="s">
        <v>71</v>
      </c>
      <c r="K79" s="20"/>
      <c r="L79" s="20"/>
      <c r="M79" s="20"/>
      <c r="N79" s="31"/>
      <c r="O79" s="35"/>
      <c r="P79" s="34"/>
    </row>
    <row r="80" spans="1:16" s="28" customFormat="1" ht="16.5" customHeight="1" x14ac:dyDescent="0.25">
      <c r="A80" s="147"/>
      <c r="B80" s="20"/>
      <c r="C80" s="20"/>
      <c r="D80" s="20"/>
      <c r="E80" s="20"/>
      <c r="F80" s="20"/>
      <c r="G80" s="20"/>
      <c r="H80" s="20"/>
      <c r="I80" s="20"/>
      <c r="J80" s="19" t="s">
        <v>50</v>
      </c>
      <c r="K80" s="19" t="s">
        <v>51</v>
      </c>
      <c r="L80" s="19" t="s">
        <v>73</v>
      </c>
      <c r="M80" s="20"/>
      <c r="N80" s="31"/>
      <c r="O80" s="35"/>
      <c r="P80" s="34"/>
    </row>
    <row r="81" spans="1:16" s="28" customFormat="1" ht="16.5" customHeight="1" x14ac:dyDescent="0.25">
      <c r="A81" s="148"/>
      <c r="B81" s="20"/>
      <c r="C81" s="20"/>
      <c r="D81" s="20"/>
      <c r="E81" s="20"/>
      <c r="F81" s="20"/>
      <c r="G81" s="20"/>
      <c r="H81" s="20"/>
      <c r="I81" s="20"/>
      <c r="J81" s="30" t="s">
        <v>65</v>
      </c>
      <c r="K81" s="30" t="s">
        <v>74</v>
      </c>
      <c r="L81" s="30" t="s">
        <v>78</v>
      </c>
      <c r="M81" s="20"/>
      <c r="N81" s="31"/>
      <c r="O81" s="35"/>
      <c r="P81" s="34"/>
    </row>
    <row r="82" spans="1:16" s="28" customFormat="1" ht="16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2"/>
      <c r="O82" s="36"/>
      <c r="P82" s="34"/>
    </row>
    <row r="83" spans="1:16" s="28" customFormat="1" ht="16.5" customHeight="1" x14ac:dyDescent="0.25">
      <c r="A83" s="149" t="s">
        <v>151</v>
      </c>
      <c r="B83" s="20"/>
      <c r="C83" s="20"/>
      <c r="D83" s="20"/>
      <c r="E83" s="20"/>
      <c r="F83" s="20"/>
      <c r="G83" s="20"/>
      <c r="H83" s="20"/>
      <c r="I83" s="19" t="s">
        <v>40</v>
      </c>
      <c r="J83" s="19" t="s">
        <v>41</v>
      </c>
      <c r="K83" s="19" t="s">
        <v>42</v>
      </c>
      <c r="L83" s="19" t="s">
        <v>68</v>
      </c>
      <c r="M83" s="20"/>
      <c r="N83" s="31"/>
      <c r="O83" s="35"/>
      <c r="P83" s="34"/>
    </row>
    <row r="84" spans="1:16" s="28" customFormat="1" ht="16.5" customHeight="1" x14ac:dyDescent="0.25">
      <c r="A84" s="149"/>
      <c r="B84" s="20"/>
      <c r="C84" s="20"/>
      <c r="D84" s="20"/>
      <c r="E84" s="20"/>
      <c r="F84" s="20"/>
      <c r="G84" s="20"/>
      <c r="H84" s="20"/>
      <c r="I84" s="30" t="s">
        <v>101</v>
      </c>
      <c r="J84" s="30" t="s">
        <v>71</v>
      </c>
      <c r="K84" s="30" t="s">
        <v>74</v>
      </c>
      <c r="L84" s="30" t="s">
        <v>78</v>
      </c>
      <c r="M84" s="20"/>
      <c r="N84" s="31"/>
      <c r="O84" s="35"/>
      <c r="P84" s="34"/>
    </row>
    <row r="85" spans="1:16" s="28" customFormat="1" ht="16.5" customHeight="1" x14ac:dyDescent="0.25">
      <c r="A85" s="14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9" t="s">
        <v>50</v>
      </c>
      <c r="M85" s="20"/>
      <c r="N85" s="31"/>
      <c r="O85" s="35"/>
      <c r="P85" s="34"/>
    </row>
    <row r="86" spans="1:16" s="28" customFormat="1" ht="16.5" customHeight="1" x14ac:dyDescent="0.25">
      <c r="A86" s="14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0" t="s">
        <v>78</v>
      </c>
      <c r="M86" s="20"/>
      <c r="N86" s="31"/>
      <c r="O86" s="35"/>
      <c r="P86" s="34"/>
    </row>
    <row r="87" spans="1:16" s="28" customFormat="1" ht="16.5" customHeight="1" x14ac:dyDescent="0.25">
      <c r="A87" s="145" t="s">
        <v>143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34"/>
      <c r="P87" s="34"/>
    </row>
    <row r="88" spans="1:16" x14ac:dyDescent="0.25">
      <c r="A88" s="22"/>
    </row>
    <row r="89" spans="1:16" x14ac:dyDescent="0.25"/>
    <row r="90" spans="1:16" x14ac:dyDescent="0.25"/>
    <row r="91" spans="1:16" x14ac:dyDescent="0.25"/>
    <row r="92" spans="1:16" x14ac:dyDescent="0.25"/>
    <row r="93" spans="1:16" x14ac:dyDescent="0.25"/>
    <row r="94" spans="1:16" x14ac:dyDescent="0.25"/>
    <row r="95" spans="1:16" x14ac:dyDescent="0.25"/>
    <row r="96" spans="1:16" x14ac:dyDescent="0.25"/>
    <row r="97" x14ac:dyDescent="0.25"/>
    <row r="98" x14ac:dyDescent="0.25"/>
  </sheetData>
  <sheetProtection algorithmName="SHA-512" hashValue="m0zRtNATLjiHzj17t8eeSo7XVNwhqh7jbq24xPVytuwN7C5MoFyPYUKifJw96PUjSNYQ9Lkgsbhvm6EXHa4HTQ==" saltValue="Zk0FKCSKVU2xH5KO4JS7vA==" spinCount="100000" sheet="1" objects="1" scenarios="1"/>
  <mergeCells count="20">
    <mergeCell ref="A50:A51"/>
    <mergeCell ref="A2:N2"/>
    <mergeCell ref="A4:N4"/>
    <mergeCell ref="B6:H6"/>
    <mergeCell ref="A13:A14"/>
    <mergeCell ref="A16:A18"/>
    <mergeCell ref="A20:A23"/>
    <mergeCell ref="A25:A28"/>
    <mergeCell ref="A30:A33"/>
    <mergeCell ref="A35:A38"/>
    <mergeCell ref="A40:A43"/>
    <mergeCell ref="A45:A48"/>
    <mergeCell ref="A83:A86"/>
    <mergeCell ref="A87:N87"/>
    <mergeCell ref="A53:A56"/>
    <mergeCell ref="A58:A61"/>
    <mergeCell ref="A63:A66"/>
    <mergeCell ref="A68:A71"/>
    <mergeCell ref="A73:A76"/>
    <mergeCell ref="A78:A81"/>
  </mergeCells>
  <pageMargins left="0.5" right="0.5" top="1" bottom="0.5" header="0.5" footer="0.5"/>
  <pageSetup scale="53" orientation="portrait" r:id="rId1"/>
  <headerFooter alignWithMargins="0">
    <oddHeader xml:space="preserve">&amp;C&amp;"Arial,Bold"&amp;12&amp;UConversion From FG to Core Compensation Plan
Pay Bands With Locality&amp;"Arial,Regular"&amp;10&amp;U
</oddHeader>
    <oddFooter xml:space="preserve">&amp;L&amp;"Arial,Bold"&amp;8AHB-300&amp;C&amp;"Arial,Bold"&amp;8&amp;F&amp;R&amp;"Arial,Bold"&amp;8&amp;A&amp;"Arial,Regular"&amp;10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54</vt:i4>
      </vt:variant>
    </vt:vector>
  </HeadingPairs>
  <TitlesOfParts>
    <vt:vector size="111" baseType="lpstr">
      <vt:lpstr>Locality and Max Pay</vt:lpstr>
      <vt:lpstr>LOCALITY INDEX</vt:lpstr>
      <vt:lpstr>No Locality</vt:lpstr>
      <vt:lpstr>Ak</vt:lpstr>
      <vt:lpstr>Albany</vt:lpstr>
      <vt:lpstr>Albuquerque</vt:lpstr>
      <vt:lpstr>atl</vt:lpstr>
      <vt:lpstr>Austin</vt:lpstr>
      <vt:lpstr>Birm</vt:lpstr>
      <vt:lpstr>Bos</vt:lpstr>
      <vt:lpstr>buf</vt:lpstr>
      <vt:lpstr>Burl</vt:lpstr>
      <vt:lpstr>Charlotte</vt:lpstr>
      <vt:lpstr>chi</vt:lpstr>
      <vt:lpstr>cin</vt:lpstr>
      <vt:lpstr>cle</vt:lpstr>
      <vt:lpstr>Colorado Springs</vt:lpstr>
      <vt:lpstr>col</vt:lpstr>
      <vt:lpstr>CorpC</vt:lpstr>
      <vt:lpstr>dfw</vt:lpstr>
      <vt:lpstr>Davenport</vt:lpstr>
      <vt:lpstr>day</vt:lpstr>
      <vt:lpstr>den</vt:lpstr>
      <vt:lpstr>det</vt:lpstr>
      <vt:lpstr>Harrisburg</vt:lpstr>
      <vt:lpstr>har</vt:lpstr>
      <vt:lpstr>Hi</vt:lpstr>
      <vt:lpstr>hou</vt:lpstr>
      <vt:lpstr>hnt</vt:lpstr>
      <vt:lpstr>ind</vt:lpstr>
      <vt:lpstr>Kansas City</vt:lpstr>
      <vt:lpstr>Laredo</vt:lpstr>
      <vt:lpstr>Las Vegas</vt:lpstr>
      <vt:lpstr>la</vt:lpstr>
      <vt:lpstr>mia</vt:lpstr>
      <vt:lpstr>mil</vt:lpstr>
      <vt:lpstr>msp</vt:lpstr>
      <vt:lpstr>ny</vt:lpstr>
      <vt:lpstr>Omaha</vt:lpstr>
      <vt:lpstr>Palm Bay</vt:lpstr>
      <vt:lpstr>phl</vt:lpstr>
      <vt:lpstr>phx</vt:lpstr>
      <vt:lpstr>pit</vt:lpstr>
      <vt:lpstr>por</vt:lpstr>
      <vt:lpstr>ral</vt:lpstr>
      <vt:lpstr>rch</vt:lpstr>
      <vt:lpstr>sac</vt:lpstr>
      <vt:lpstr>SanAn</vt:lpstr>
      <vt:lpstr>SD</vt:lpstr>
      <vt:lpstr>sf</vt:lpstr>
      <vt:lpstr>sea</vt:lpstr>
      <vt:lpstr>St. Louis</vt:lpstr>
      <vt:lpstr>Tucson</vt:lpstr>
      <vt:lpstr>VABN</vt:lpstr>
      <vt:lpstr>WDCB</vt:lpstr>
      <vt:lpstr>Intl</vt:lpstr>
      <vt:lpstr>rus</vt:lpstr>
      <vt:lpstr>Ak!Print_Area</vt:lpstr>
      <vt:lpstr>Albany!Print_Area</vt:lpstr>
      <vt:lpstr>Albuquerque!Print_Area</vt:lpstr>
      <vt:lpstr>atl!Print_Area</vt:lpstr>
      <vt:lpstr>Austin!Print_Area</vt:lpstr>
      <vt:lpstr>Birm!Print_Area</vt:lpstr>
      <vt:lpstr>Bos!Print_Area</vt:lpstr>
      <vt:lpstr>buf!Print_Area</vt:lpstr>
      <vt:lpstr>Burl!Print_Area</vt:lpstr>
      <vt:lpstr>Charlotte!Print_Area</vt:lpstr>
      <vt:lpstr>chi!Print_Area</vt:lpstr>
      <vt:lpstr>cin!Print_Area</vt:lpstr>
      <vt:lpstr>cle!Print_Area</vt:lpstr>
      <vt:lpstr>col!Print_Area</vt:lpstr>
      <vt:lpstr>'Colorado Springs'!Print_Area</vt:lpstr>
      <vt:lpstr>CorpC!Print_Area</vt:lpstr>
      <vt:lpstr>Davenport!Print_Area</vt:lpstr>
      <vt:lpstr>day!Print_Area</vt:lpstr>
      <vt:lpstr>den!Print_Area</vt:lpstr>
      <vt:lpstr>det!Print_Area</vt:lpstr>
      <vt:lpstr>dfw!Print_Area</vt:lpstr>
      <vt:lpstr>har!Print_Area</vt:lpstr>
      <vt:lpstr>Harrisburg!Print_Area</vt:lpstr>
      <vt:lpstr>Hi!Print_Area</vt:lpstr>
      <vt:lpstr>hnt!Print_Area</vt:lpstr>
      <vt:lpstr>hou!Print_Area</vt:lpstr>
      <vt:lpstr>ind!Print_Area</vt:lpstr>
      <vt:lpstr>Intl!Print_Area</vt:lpstr>
      <vt:lpstr>'Kansas City'!Print_Area</vt:lpstr>
      <vt:lpstr>la!Print_Area</vt:lpstr>
      <vt:lpstr>Laredo!Print_Area</vt:lpstr>
      <vt:lpstr>'Las Vegas'!Print_Area</vt:lpstr>
      <vt:lpstr>mia!Print_Area</vt:lpstr>
      <vt:lpstr>mil!Print_Area</vt:lpstr>
      <vt:lpstr>msp!Print_Area</vt:lpstr>
      <vt:lpstr>ny!Print_Area</vt:lpstr>
      <vt:lpstr>Omaha!Print_Area</vt:lpstr>
      <vt:lpstr>'Palm Bay'!Print_Area</vt:lpstr>
      <vt:lpstr>phl!Print_Area</vt:lpstr>
      <vt:lpstr>phx!Print_Area</vt:lpstr>
      <vt:lpstr>pit!Print_Area</vt:lpstr>
      <vt:lpstr>por!Print_Area</vt:lpstr>
      <vt:lpstr>ral!Print_Area</vt:lpstr>
      <vt:lpstr>rch!Print_Area</vt:lpstr>
      <vt:lpstr>rus!Print_Area</vt:lpstr>
      <vt:lpstr>sac!Print_Area</vt:lpstr>
      <vt:lpstr>SanAn!Print_Area</vt:lpstr>
      <vt:lpstr>SD!Print_Area</vt:lpstr>
      <vt:lpstr>sea!Print_Area</vt:lpstr>
      <vt:lpstr>sf!Print_Area</vt:lpstr>
      <vt:lpstr>'St. Louis'!Print_Area</vt:lpstr>
      <vt:lpstr>Tucson!Print_Area</vt:lpstr>
      <vt:lpstr>VABN!Print_Area</vt:lpstr>
      <vt:lpstr>WDCB!Print_Area</vt:lpstr>
    </vt:vector>
  </TitlesOfParts>
  <Company>FAA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Demuth</dc:creator>
  <cp:lastModifiedBy>Baik, Min Hee CTR (OST)</cp:lastModifiedBy>
  <cp:lastPrinted>2019-04-12T16:14:10Z</cp:lastPrinted>
  <dcterms:created xsi:type="dcterms:W3CDTF">2000-01-22T20:32:42Z</dcterms:created>
  <dcterms:modified xsi:type="dcterms:W3CDTF">2022-02-17T22:54:53Z</dcterms:modified>
</cp:coreProperties>
</file>