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nhee.baik.ctr\Desktop\FAA\Section Migration - Jobs\Documents\Pay and Benefits\"/>
    </mc:Choice>
  </mc:AlternateContent>
  <xr:revisionPtr revIDLastSave="0" documentId="8_{18926644-C34F-4D65-9331-0D1A5758F854}" xr6:coauthVersionLast="45" xr6:coauthVersionMax="45" xr10:uidLastSave="{00000000-0000-0000-0000-000000000000}"/>
  <workbookProtection workbookAlgorithmName="SHA-512" workbookHashValue="Dwhkot1rAANlXJ04cfCm6/Q9sOX5fnBI/+vF59/4u6+iMyKNpghaQTfTjW0QnhM8DJ3DNtb6JnAXC8b7VlgsXA==" workbookSaltValue="uT4wEyMHAAz4PvK0J94qWQ==" workbookSpinCount="100000" lockStructure="1"/>
  <bookViews>
    <workbookView xWindow="-108" yWindow="-108" windowWidth="23256" windowHeight="12576" tabRatio="907" firstSheet="1" activeTab="1" xr2:uid="{00000000-000D-0000-FFFF-FFFF00000000}"/>
  </bookViews>
  <sheets>
    <sheet name="Locality and Max Pay" sheetId="113" state="hidden" r:id="rId1"/>
    <sheet name="LOCALITY INDEX" sheetId="110" r:id="rId2"/>
    <sheet name="NO LOCALITY" sheetId="1" r:id="rId3"/>
    <sheet name="ak" sheetId="111" r:id="rId4"/>
    <sheet name="Albany" sheetId="114" r:id="rId5"/>
    <sheet name="Albuquerque" sheetId="115" r:id="rId6"/>
    <sheet name="atl" sheetId="75" r:id="rId7"/>
    <sheet name="Austin" sheetId="116" r:id="rId8"/>
    <sheet name="Birm" sheetId="127" r:id="rId9"/>
    <sheet name="bos" sheetId="76" r:id="rId10"/>
    <sheet name="bu" sheetId="77" r:id="rId11"/>
    <sheet name="Burl" sheetId="128" r:id="rId12"/>
    <sheet name="Charlotte" sheetId="117" r:id="rId13"/>
    <sheet name="chi" sheetId="78" r:id="rId14"/>
    <sheet name="cin" sheetId="79" r:id="rId15"/>
    <sheet name="cle" sheetId="81" r:id="rId16"/>
    <sheet name="Colorado Springs" sheetId="118" r:id="rId17"/>
    <sheet name="col" sheetId="82" r:id="rId18"/>
    <sheet name="CorpusC" sheetId="129" r:id="rId19"/>
    <sheet name="DFW" sheetId="83" r:id="rId20"/>
    <sheet name="Davenport" sheetId="119" r:id="rId21"/>
    <sheet name="day" sheetId="84" r:id="rId22"/>
    <sheet name="den" sheetId="85" r:id="rId23"/>
    <sheet name="det" sheetId="86" r:id="rId24"/>
    <sheet name="Harrisburg" sheetId="120" r:id="rId25"/>
    <sheet name="har" sheetId="87" r:id="rId26"/>
    <sheet name="hi" sheetId="112" r:id="rId27"/>
    <sheet name="hou" sheetId="88" r:id="rId28"/>
    <sheet name="hnt" sheetId="89" r:id="rId29"/>
    <sheet name="Ind" sheetId="90" r:id="rId30"/>
    <sheet name="Kansas City" sheetId="121" r:id="rId31"/>
    <sheet name="Laredo" sheetId="122" r:id="rId32"/>
    <sheet name="Las Vegas" sheetId="123" r:id="rId33"/>
    <sheet name="la" sheetId="91" r:id="rId34"/>
    <sheet name="mfl" sheetId="92" r:id="rId35"/>
    <sheet name="mil" sheetId="93" r:id="rId36"/>
    <sheet name="msp" sheetId="94" r:id="rId37"/>
    <sheet name="ny" sheetId="95" r:id="rId38"/>
    <sheet name="Omaha" sheetId="130" r:id="rId39"/>
    <sheet name="Palm Bay" sheetId="124" r:id="rId40"/>
    <sheet name="phl" sheetId="96" r:id="rId41"/>
    <sheet name="px" sheetId="97" r:id="rId42"/>
    <sheet name="pit" sheetId="98" r:id="rId43"/>
    <sheet name="por" sheetId="99" r:id="rId44"/>
    <sheet name="ra" sheetId="100" r:id="rId45"/>
    <sheet name="rch" sheetId="101" r:id="rId46"/>
    <sheet name="sac" sheetId="102" r:id="rId47"/>
    <sheet name="San An" sheetId="131" r:id="rId48"/>
    <sheet name="sd" sheetId="103" r:id="rId49"/>
    <sheet name="sf" sheetId="104" r:id="rId50"/>
    <sheet name="sea" sheetId="105" r:id="rId51"/>
    <sheet name="St Louis" sheetId="125" r:id="rId52"/>
    <sheet name="Tucson" sheetId="126" r:id="rId53"/>
    <sheet name="VABN" sheetId="132" r:id="rId54"/>
    <sheet name="WDCB" sheetId="106" r:id="rId55"/>
    <sheet name="Intl" sheetId="108" r:id="rId56"/>
    <sheet name="rus" sheetId="109" r:id="rId57"/>
  </sheets>
  <externalReferences>
    <externalReference r:id="rId58"/>
  </externalReferences>
  <definedNames>
    <definedName name="_xlnm.Print_Area" localSheetId="3">ak!$A$1:$H$21</definedName>
    <definedName name="_xlnm.Print_Area" localSheetId="4">Albany!$A$1:$H$21</definedName>
    <definedName name="_xlnm.Print_Area" localSheetId="5">Albuquerque!$A$1:$H$21</definedName>
    <definedName name="_xlnm.Print_Area" localSheetId="6">atl!$A$1:$H$21</definedName>
    <definedName name="_xlnm.Print_Area" localSheetId="7">Austin!$A$1:$H$21</definedName>
    <definedName name="_xlnm.Print_Area" localSheetId="8">Birm!$A$1:$H$21</definedName>
    <definedName name="_xlnm.Print_Area" localSheetId="9">bos!$A$1:$H$21</definedName>
    <definedName name="_xlnm.Print_Area" localSheetId="10">bu!$A$1:$H$21</definedName>
    <definedName name="_xlnm.Print_Area" localSheetId="11">Burl!$A$1:$H$21</definedName>
    <definedName name="_xlnm.Print_Area" localSheetId="12">Charlotte!$A$1:$H$21</definedName>
    <definedName name="_xlnm.Print_Area" localSheetId="13">chi!$A$1:$H$21</definedName>
    <definedName name="_xlnm.Print_Area" localSheetId="14">cin!$A$1:$H$21</definedName>
    <definedName name="_xlnm.Print_Area" localSheetId="15">cle!$A$1:$H$21</definedName>
    <definedName name="_xlnm.Print_Area" localSheetId="17">col!$A$1:$H$21</definedName>
    <definedName name="_xlnm.Print_Area" localSheetId="16">'Colorado Springs'!$A$1:$H$21</definedName>
    <definedName name="_xlnm.Print_Area" localSheetId="18">CorpusC!$A$1:$H$21</definedName>
    <definedName name="_xlnm.Print_Area" localSheetId="20">Davenport!$A$1:$H$21</definedName>
    <definedName name="_xlnm.Print_Area" localSheetId="21">day!$A$1:$H$21</definedName>
    <definedName name="_xlnm.Print_Area" localSheetId="22">den!$A$1:$H$21</definedName>
    <definedName name="_xlnm.Print_Area" localSheetId="23">det!$A$1:$H$21</definedName>
    <definedName name="_xlnm.Print_Area" localSheetId="19">DFW!$A$1:$H$21</definedName>
    <definedName name="_xlnm.Print_Area" localSheetId="25">har!$A$1:$H$21</definedName>
    <definedName name="_xlnm.Print_Area" localSheetId="24">Harrisburg!$A$1:$H$21</definedName>
    <definedName name="_xlnm.Print_Area" localSheetId="26">hi!$A$1:$H$21</definedName>
    <definedName name="_xlnm.Print_Area" localSheetId="28">hnt!$A$1:$H$21</definedName>
    <definedName name="_xlnm.Print_Area" localSheetId="27">hou!$A$1:$H$21</definedName>
    <definedName name="_xlnm.Print_Area" localSheetId="29">Ind!$A$1:$H$21</definedName>
    <definedName name="_xlnm.Print_Area" localSheetId="55">Intl!$A$1:$H$21</definedName>
    <definedName name="_xlnm.Print_Area" localSheetId="30">'Kansas City'!$A$1:$H$21</definedName>
    <definedName name="_xlnm.Print_Area" localSheetId="33">la!$A$1:$H$21</definedName>
    <definedName name="_xlnm.Print_Area" localSheetId="31">Laredo!$A$1:$H$21</definedName>
    <definedName name="_xlnm.Print_Area" localSheetId="32">'Las Vegas'!$A$1:$H$21</definedName>
    <definedName name="_xlnm.Print_Area" localSheetId="34">mfl!$A$1:$H$21</definedName>
    <definedName name="_xlnm.Print_Area" localSheetId="35">mil!$A$1:$H$21</definedName>
    <definedName name="_xlnm.Print_Area" localSheetId="36">msp!$A$1:$H$21</definedName>
    <definedName name="_xlnm.Print_Area" localSheetId="2">'NO LOCALITY'!$A$1:$H$21</definedName>
    <definedName name="_xlnm.Print_Area" localSheetId="37">ny!$A$1:$H$21</definedName>
    <definedName name="_xlnm.Print_Area" localSheetId="38">Omaha!$A$1:$H$21</definedName>
    <definedName name="_xlnm.Print_Area" localSheetId="39">'Palm Bay'!$A$1:$H$21</definedName>
    <definedName name="_xlnm.Print_Area" localSheetId="40">phl!$A$1:$H$21</definedName>
    <definedName name="_xlnm.Print_Area" localSheetId="42">pit!$A$1:$H$21</definedName>
    <definedName name="_xlnm.Print_Area" localSheetId="43">por!$A$1:$H$21</definedName>
    <definedName name="_xlnm.Print_Area" localSheetId="41">px!$A$1:$H$21</definedName>
    <definedName name="_xlnm.Print_Area" localSheetId="44">ra!$A$1:$H$21</definedName>
    <definedName name="_xlnm.Print_Area" localSheetId="45">rch!$A$1:$H$21</definedName>
    <definedName name="_xlnm.Print_Area" localSheetId="56">rus!$A$1:$H$21</definedName>
    <definedName name="_xlnm.Print_Area" localSheetId="46">sac!$A$1:$H$21</definedName>
    <definedName name="_xlnm.Print_Area" localSheetId="47">'San An'!$A$1:$H$21</definedName>
    <definedName name="_xlnm.Print_Area" localSheetId="48">sd!$A$1:$H$21</definedName>
    <definedName name="_xlnm.Print_Area" localSheetId="50">sea!$A$1:$H$21</definedName>
    <definedName name="_xlnm.Print_Area" localSheetId="49">sf!$A$1:$H$21</definedName>
    <definedName name="_xlnm.Print_Area" localSheetId="51">'St Louis'!$A$1:$H$21</definedName>
    <definedName name="_xlnm.Print_Area" localSheetId="52">Tucson!$A$1:$H$21</definedName>
    <definedName name="_xlnm.Print_Area" localSheetId="53">VABN!$A$1:$H$21</definedName>
    <definedName name="_xlnm.Print_Area" localSheetId="54">WDCB!$A$1:$H$21</definedName>
    <definedName name="varpaycap" localSheetId="4">'[1]NO LOCALITY'!#REF!</definedName>
    <definedName name="varpaycap" localSheetId="5">'[1]NO LOCALITY'!#REF!</definedName>
    <definedName name="varpaycap" localSheetId="7">'[1]NO LOCALITY'!#REF!</definedName>
    <definedName name="varpaycap" localSheetId="8">'[1]NO LOCALITY'!#REF!</definedName>
    <definedName name="varpaycap" localSheetId="11">'[1]NO LOCALITY'!#REF!</definedName>
    <definedName name="varpaycap" localSheetId="12">'[1]NO LOCALITY'!#REF!</definedName>
    <definedName name="varpaycap" localSheetId="16">'[1]NO LOCALITY'!#REF!</definedName>
    <definedName name="varpaycap" localSheetId="18">'[1]NO LOCALITY'!#REF!</definedName>
    <definedName name="varpaycap" localSheetId="20">'[1]NO LOCALITY'!#REF!</definedName>
    <definedName name="varpaycap" localSheetId="24">'[1]NO LOCALITY'!#REF!</definedName>
    <definedName name="varpaycap" localSheetId="30">'[1]NO LOCALITY'!#REF!</definedName>
    <definedName name="varpaycap" localSheetId="31">'[1]NO LOCALITY'!#REF!</definedName>
    <definedName name="varpaycap" localSheetId="32">'[1]NO LOCALITY'!#REF!</definedName>
    <definedName name="varpaycap" localSheetId="38">'[1]NO LOCALITY'!#REF!</definedName>
    <definedName name="varpaycap" localSheetId="39">'[1]NO LOCALITY'!#REF!</definedName>
    <definedName name="varpaycap" localSheetId="47">'[1]NO LOCALITY'!#REF!</definedName>
    <definedName name="varpaycap" localSheetId="51">'[1]NO LOCALITY'!#REF!</definedName>
    <definedName name="varpaycap" localSheetId="52">'[1]NO LOCALITY'!#REF!</definedName>
    <definedName name="varpaycap" localSheetId="53">'[1]NO LOCALITY'!#REF!</definedName>
    <definedName name="varpaycap">'[1]NO LOCALITY'!#REF!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13" l="1"/>
  <c r="B21" i="132" l="1"/>
  <c r="G6" i="132"/>
  <c r="B3" i="132"/>
  <c r="B21" i="131" l="1"/>
  <c r="G6" i="131"/>
  <c r="B3" i="131"/>
  <c r="B21" i="130"/>
  <c r="G6" i="130"/>
  <c r="B3" i="130"/>
  <c r="B21" i="129"/>
  <c r="G6" i="129"/>
  <c r="B3" i="129"/>
  <c r="B21" i="128"/>
  <c r="G6" i="128"/>
  <c r="B3" i="128"/>
  <c r="B21" i="127"/>
  <c r="G6" i="127"/>
  <c r="B3" i="127"/>
  <c r="D7" i="113" l="1"/>
  <c r="G18" i="1" l="1"/>
  <c r="G13" i="1"/>
  <c r="G8" i="1"/>
  <c r="E14" i="1"/>
  <c r="E9" i="1"/>
  <c r="E13" i="1"/>
  <c r="E8" i="1"/>
  <c r="G10" i="1"/>
  <c r="E12" i="1"/>
  <c r="G9" i="1"/>
  <c r="G9" i="130" s="1"/>
  <c r="E10" i="1"/>
  <c r="G17" i="1"/>
  <c r="G12" i="1"/>
  <c r="E18" i="1"/>
  <c r="G16" i="1"/>
  <c r="E17" i="1"/>
  <c r="G14" i="1"/>
  <c r="E16" i="1"/>
  <c r="G9" i="132"/>
  <c r="G9" i="131"/>
  <c r="G9" i="128"/>
  <c r="G9" i="129" l="1"/>
  <c r="G9" i="127"/>
  <c r="E10" i="132"/>
  <c r="E10" i="131"/>
  <c r="E10" i="130"/>
  <c r="E10" i="127"/>
  <c r="E10" i="129"/>
  <c r="E10" i="128"/>
  <c r="G12" i="132"/>
  <c r="G12" i="131"/>
  <c r="G12" i="130"/>
  <c r="G12" i="127"/>
  <c r="G12" i="128"/>
  <c r="G12" i="129"/>
  <c r="E12" i="132"/>
  <c r="E12" i="131"/>
  <c r="E12" i="129"/>
  <c r="E12" i="127"/>
  <c r="E12" i="130"/>
  <c r="E12" i="128"/>
  <c r="G13" i="132"/>
  <c r="G13" i="130"/>
  <c r="G13" i="128"/>
  <c r="G13" i="129"/>
  <c r="G13" i="127"/>
  <c r="G13" i="131"/>
  <c r="G18" i="132"/>
  <c r="G18" i="127"/>
  <c r="G18" i="131"/>
  <c r="G18" i="130"/>
  <c r="G18" i="129"/>
  <c r="G18" i="128"/>
  <c r="E13" i="132"/>
  <c r="E13" i="129"/>
  <c r="E13" i="128"/>
  <c r="E13" i="131"/>
  <c r="E13" i="130"/>
  <c r="E13" i="127"/>
  <c r="E18" i="132"/>
  <c r="E18" i="131"/>
  <c r="E18" i="127"/>
  <c r="E18" i="130"/>
  <c r="E18" i="129"/>
  <c r="E18" i="128"/>
  <c r="G14" i="132"/>
  <c r="G14" i="129"/>
  <c r="G14" i="128"/>
  <c r="G14" i="131"/>
  <c r="G14" i="130"/>
  <c r="G14" i="127"/>
  <c r="G8" i="132"/>
  <c r="G8" i="127"/>
  <c r="G8" i="130"/>
  <c r="G8" i="129"/>
  <c r="G8" i="131"/>
  <c r="G8" i="128"/>
  <c r="E16" i="132"/>
  <c r="E16" i="129"/>
  <c r="E16" i="128"/>
  <c r="E16" i="131"/>
  <c r="E16" i="130"/>
  <c r="E16" i="127"/>
  <c r="G17" i="132"/>
  <c r="G17" i="129"/>
  <c r="G17" i="128"/>
  <c r="G17" i="131"/>
  <c r="G17" i="130"/>
  <c r="G17" i="127"/>
  <c r="E17" i="132"/>
  <c r="E17" i="129"/>
  <c r="E17" i="131"/>
  <c r="E17" i="127"/>
  <c r="E17" i="128"/>
  <c r="E17" i="130"/>
  <c r="E8" i="132"/>
  <c r="E8" i="131"/>
  <c r="E8" i="129"/>
  <c r="E8" i="128"/>
  <c r="E8" i="130"/>
  <c r="E8" i="127"/>
  <c r="E14" i="132"/>
  <c r="E14" i="127"/>
  <c r="E14" i="129"/>
  <c r="E14" i="131"/>
  <c r="E14" i="130"/>
  <c r="E14" i="128"/>
  <c r="G10" i="132"/>
  <c r="G10" i="129"/>
  <c r="G10" i="128"/>
  <c r="G10" i="127"/>
  <c r="G10" i="131"/>
  <c r="G10" i="130"/>
  <c r="G16" i="132"/>
  <c r="G16" i="129"/>
  <c r="G16" i="130"/>
  <c r="G16" i="131"/>
  <c r="G16" i="127"/>
  <c r="G16" i="128"/>
  <c r="E9" i="132"/>
  <c r="E9" i="129"/>
  <c r="E9" i="128"/>
  <c r="E9" i="131"/>
  <c r="E9" i="130"/>
  <c r="E9" i="127"/>
  <c r="B21" i="126"/>
  <c r="G6" i="126"/>
  <c r="B3" i="126"/>
  <c r="B21" i="125"/>
  <c r="G6" i="125"/>
  <c r="B3" i="125"/>
  <c r="B21" i="124"/>
  <c r="G6" i="124"/>
  <c r="B3" i="124"/>
  <c r="B21" i="123"/>
  <c r="G6" i="123"/>
  <c r="B3" i="123"/>
  <c r="B21" i="122"/>
  <c r="G6" i="122"/>
  <c r="B3" i="122"/>
  <c r="B21" i="121"/>
  <c r="G6" i="121"/>
  <c r="B3" i="121"/>
  <c r="B21" i="120"/>
  <c r="G6" i="120"/>
  <c r="B3" i="120"/>
  <c r="B21" i="119"/>
  <c r="G6" i="119"/>
  <c r="B3" i="119"/>
  <c r="B21" i="118"/>
  <c r="G6" i="118"/>
  <c r="B3" i="118"/>
  <c r="B21" i="117"/>
  <c r="G6" i="117"/>
  <c r="B3" i="117"/>
  <c r="B21" i="116"/>
  <c r="G6" i="116"/>
  <c r="B3" i="116"/>
  <c r="B21" i="115"/>
  <c r="G6" i="115"/>
  <c r="B3" i="115"/>
  <c r="B21" i="114"/>
  <c r="G6" i="114"/>
  <c r="B3" i="114"/>
  <c r="G18" i="116" l="1"/>
  <c r="G17" i="126"/>
  <c r="G16" i="116"/>
  <c r="G14" i="119"/>
  <c r="G13" i="116"/>
  <c r="G12" i="123"/>
  <c r="G10" i="116"/>
  <c r="G9" i="126"/>
  <c r="G8" i="116"/>
  <c r="E18" i="119"/>
  <c r="E17" i="120"/>
  <c r="E16" i="125"/>
  <c r="E14" i="116"/>
  <c r="E13" i="125"/>
  <c r="E12" i="126"/>
  <c r="E10" i="119"/>
  <c r="E9" i="116"/>
  <c r="E8" i="119"/>
  <c r="G14" i="123" l="1"/>
  <c r="G9" i="124"/>
  <c r="G14" i="115"/>
  <c r="G10" i="114"/>
  <c r="E12" i="119"/>
  <c r="G16" i="123"/>
  <c r="E12" i="117"/>
  <c r="G16" i="119"/>
  <c r="E10" i="121"/>
  <c r="G10" i="125"/>
  <c r="E16" i="116"/>
  <c r="G10" i="118"/>
  <c r="G9" i="119"/>
  <c r="G10" i="122"/>
  <c r="E10" i="123"/>
  <c r="G10" i="126"/>
  <c r="G10" i="117"/>
  <c r="G10" i="121"/>
  <c r="G13" i="114"/>
  <c r="E12" i="116"/>
  <c r="E12" i="118"/>
  <c r="G16" i="120"/>
  <c r="E12" i="122"/>
  <c r="G16" i="124"/>
  <c r="E16" i="126"/>
  <c r="E10" i="114"/>
  <c r="G14" i="114"/>
  <c r="G14" i="116"/>
  <c r="E10" i="117"/>
  <c r="E16" i="118"/>
  <c r="G14" i="120"/>
  <c r="G14" i="121"/>
  <c r="E16" i="122"/>
  <c r="G9" i="123"/>
  <c r="E10" i="124"/>
  <c r="E10" i="125"/>
  <c r="G14" i="126"/>
  <c r="E12" i="114"/>
  <c r="E10" i="115"/>
  <c r="E17" i="116"/>
  <c r="G14" i="117"/>
  <c r="G14" i="118"/>
  <c r="E16" i="119"/>
  <c r="E16" i="120"/>
  <c r="E12" i="121"/>
  <c r="G14" i="122"/>
  <c r="E12" i="123"/>
  <c r="G14" i="124"/>
  <c r="G14" i="125"/>
  <c r="G12" i="114"/>
  <c r="G12" i="115"/>
  <c r="E9" i="115"/>
  <c r="E13" i="116"/>
  <c r="G8" i="117"/>
  <c r="E13" i="118"/>
  <c r="G17" i="119"/>
  <c r="E14" i="120"/>
  <c r="E13" i="120"/>
  <c r="G12" i="120"/>
  <c r="G8" i="121"/>
  <c r="G12" i="121"/>
  <c r="G13" i="123"/>
  <c r="G8" i="125"/>
  <c r="G12" i="125"/>
  <c r="E9" i="125"/>
  <c r="E9" i="126"/>
  <c r="E13" i="126"/>
  <c r="G18" i="121"/>
  <c r="G18" i="118"/>
  <c r="E17" i="119"/>
  <c r="E16" i="114"/>
  <c r="E17" i="114"/>
  <c r="G18" i="114"/>
  <c r="G8" i="114"/>
  <c r="G9" i="114"/>
  <c r="E8" i="115"/>
  <c r="G9" i="115"/>
  <c r="G16" i="115"/>
  <c r="E17" i="115"/>
  <c r="E10" i="116"/>
  <c r="G12" i="116"/>
  <c r="G16" i="117"/>
  <c r="E18" i="117"/>
  <c r="E8" i="117"/>
  <c r="G9" i="117"/>
  <c r="E17" i="117"/>
  <c r="G8" i="118"/>
  <c r="E10" i="118"/>
  <c r="G12" i="118"/>
  <c r="E9" i="118"/>
  <c r="E9" i="119"/>
  <c r="G10" i="119"/>
  <c r="E13" i="119"/>
  <c r="E12" i="120"/>
  <c r="G13" i="120"/>
  <c r="G9" i="120"/>
  <c r="E10" i="120"/>
  <c r="G16" i="121"/>
  <c r="E18" i="121"/>
  <c r="E8" i="121"/>
  <c r="G9" i="121"/>
  <c r="E17" i="121"/>
  <c r="G8" i="122"/>
  <c r="E9" i="122"/>
  <c r="E10" i="122"/>
  <c r="G12" i="122"/>
  <c r="G10" i="123"/>
  <c r="E17" i="123"/>
  <c r="E18" i="123"/>
  <c r="E8" i="123"/>
  <c r="G13" i="124"/>
  <c r="E16" i="124"/>
  <c r="G12" i="124"/>
  <c r="E17" i="124"/>
  <c r="G16" i="125"/>
  <c r="E18" i="125"/>
  <c r="E8" i="125"/>
  <c r="G9" i="125"/>
  <c r="E17" i="125"/>
  <c r="G18" i="126"/>
  <c r="G8" i="126"/>
  <c r="E10" i="126"/>
  <c r="G12" i="126"/>
  <c r="E18" i="114"/>
  <c r="E18" i="115"/>
  <c r="E18" i="116"/>
  <c r="E8" i="114"/>
  <c r="E9" i="114"/>
  <c r="G8" i="115"/>
  <c r="G12" i="117"/>
  <c r="E9" i="117"/>
  <c r="G13" i="119"/>
  <c r="E9" i="121"/>
  <c r="E13" i="122"/>
  <c r="E9" i="123"/>
  <c r="E18" i="124"/>
  <c r="E8" i="124"/>
  <c r="E9" i="124"/>
  <c r="E13" i="114"/>
  <c r="E14" i="114"/>
  <c r="G16" i="114"/>
  <c r="G17" i="114"/>
  <c r="E16" i="115"/>
  <c r="G17" i="115"/>
  <c r="G18" i="115"/>
  <c r="G10" i="115"/>
  <c r="E12" i="115"/>
  <c r="E8" i="116"/>
  <c r="G9" i="116"/>
  <c r="G13" i="117"/>
  <c r="E16" i="117"/>
  <c r="G17" i="117"/>
  <c r="E14" i="117"/>
  <c r="G16" i="118"/>
  <c r="E18" i="118"/>
  <c r="E8" i="118"/>
  <c r="G9" i="118"/>
  <c r="E17" i="118"/>
  <c r="G18" i="119"/>
  <c r="G8" i="119"/>
  <c r="G12" i="119"/>
  <c r="E9" i="120"/>
  <c r="G10" i="120"/>
  <c r="E18" i="120"/>
  <c r="E8" i="120"/>
  <c r="G13" i="121"/>
  <c r="E16" i="121"/>
  <c r="G17" i="121"/>
  <c r="E14" i="121"/>
  <c r="G16" i="122"/>
  <c r="E17" i="122"/>
  <c r="E18" i="122"/>
  <c r="E8" i="122"/>
  <c r="G9" i="122"/>
  <c r="G8" i="123"/>
  <c r="E14" i="123"/>
  <c r="E16" i="123"/>
  <c r="G17" i="123"/>
  <c r="G10" i="124"/>
  <c r="E13" i="124"/>
  <c r="G17" i="124"/>
  <c r="E14" i="124"/>
  <c r="G13" i="125"/>
  <c r="G17" i="125"/>
  <c r="E14" i="125"/>
  <c r="E14" i="126"/>
  <c r="G16" i="126"/>
  <c r="E18" i="126"/>
  <c r="E8" i="126"/>
  <c r="E17" i="126"/>
  <c r="G18" i="124"/>
  <c r="E13" i="115"/>
  <c r="G13" i="115"/>
  <c r="E14" i="115"/>
  <c r="G17" i="116"/>
  <c r="E13" i="117"/>
  <c r="G13" i="118"/>
  <c r="G17" i="118"/>
  <c r="E14" i="118"/>
  <c r="E14" i="119"/>
  <c r="G18" i="120"/>
  <c r="G8" i="120"/>
  <c r="G17" i="120"/>
  <c r="E13" i="121"/>
  <c r="G13" i="122"/>
  <c r="E14" i="122"/>
  <c r="G17" i="122"/>
  <c r="E13" i="123"/>
  <c r="G8" i="124"/>
  <c r="E12" i="124"/>
  <c r="E12" i="125"/>
  <c r="G13" i="126"/>
  <c r="G18" i="125"/>
  <c r="G18" i="122"/>
  <c r="G18" i="123"/>
  <c r="G18" i="117"/>
  <c r="B21" i="111"/>
  <c r="B21" i="75"/>
  <c r="B21" i="76"/>
  <c r="B21" i="77"/>
  <c r="B21" i="78"/>
  <c r="B21" i="79"/>
  <c r="B21" i="81"/>
  <c r="B21" i="82"/>
  <c r="B21" i="83"/>
  <c r="B21" i="84"/>
  <c r="B21" i="85"/>
  <c r="B21" i="86"/>
  <c r="B21" i="87"/>
  <c r="B21" i="112"/>
  <c r="B21" i="88"/>
  <c r="B21" i="89"/>
  <c r="B21" i="90"/>
  <c r="B21" i="91"/>
  <c r="B21" i="92"/>
  <c r="B21" i="93"/>
  <c r="B21" i="94"/>
  <c r="B21" i="95"/>
  <c r="B21" i="96"/>
  <c r="B21" i="97"/>
  <c r="B21" i="98"/>
  <c r="B21" i="99"/>
  <c r="B21" i="100"/>
  <c r="B21" i="101"/>
  <c r="B21" i="102"/>
  <c r="B21" i="103"/>
  <c r="B21" i="104"/>
  <c r="B21" i="105"/>
  <c r="B21" i="106"/>
  <c r="B21" i="108"/>
  <c r="B21" i="109"/>
  <c r="B21" i="1"/>
  <c r="G6" i="111" l="1"/>
  <c r="B3" i="111"/>
  <c r="B3" i="75"/>
  <c r="B3" i="76"/>
  <c r="B3" i="77"/>
  <c r="B3" i="78"/>
  <c r="B3" i="79"/>
  <c r="B3" i="81"/>
  <c r="B3" i="82"/>
  <c r="B3" i="83"/>
  <c r="B3" i="84"/>
  <c r="B3" i="85"/>
  <c r="B3" i="86"/>
  <c r="B3" i="87"/>
  <c r="B3" i="112"/>
  <c r="B3" i="88"/>
  <c r="B3" i="89"/>
  <c r="B3" i="90"/>
  <c r="B3" i="91"/>
  <c r="B3" i="92"/>
  <c r="B3" i="93"/>
  <c r="B3" i="94"/>
  <c r="B3" i="95"/>
  <c r="B3" i="96"/>
  <c r="B3" i="97"/>
  <c r="B3" i="98"/>
  <c r="B3" i="99"/>
  <c r="B3" i="100"/>
  <c r="B3" i="101"/>
  <c r="B3" i="102"/>
  <c r="B3" i="103"/>
  <c r="B3" i="104"/>
  <c r="B3" i="105"/>
  <c r="B3" i="106"/>
  <c r="B3" i="108"/>
  <c r="B3" i="109"/>
  <c r="B3" i="1"/>
  <c r="G6" i="77"/>
  <c r="G6" i="78"/>
  <c r="G6" i="79"/>
  <c r="G6" i="81"/>
  <c r="G6" i="82"/>
  <c r="G6" i="83"/>
  <c r="G6" i="84"/>
  <c r="G6" i="85"/>
  <c r="G6" i="86"/>
  <c r="G6" i="87"/>
  <c r="G6" i="112"/>
  <c r="G6" i="88"/>
  <c r="G6" i="89"/>
  <c r="G6" i="90"/>
  <c r="G6" i="91"/>
  <c r="G6" i="92"/>
  <c r="G6" i="93"/>
  <c r="G6" i="94"/>
  <c r="G6" i="95"/>
  <c r="G6" i="96"/>
  <c r="G6" i="97"/>
  <c r="G6" i="98"/>
  <c r="G6" i="99"/>
  <c r="G6" i="100"/>
  <c r="G6" i="101"/>
  <c r="G6" i="102"/>
  <c r="G6" i="103"/>
  <c r="G6" i="104"/>
  <c r="G6" i="105"/>
  <c r="G6" i="106"/>
  <c r="G6" i="108"/>
  <c r="G6" i="109"/>
  <c r="G6" i="76"/>
  <c r="G6" i="75"/>
  <c r="E8" i="106" l="1"/>
  <c r="E9" i="106"/>
  <c r="E18" i="106"/>
  <c r="G12" i="106"/>
  <c r="E16" i="106"/>
  <c r="G10" i="106"/>
  <c r="G16" i="106"/>
  <c r="G9" i="106"/>
  <c r="G14" i="106"/>
  <c r="E17" i="106"/>
  <c r="E13" i="106"/>
  <c r="G17" i="106"/>
  <c r="E14" i="106"/>
  <c r="G18" i="106"/>
  <c r="G13" i="106"/>
  <c r="E10" i="106"/>
  <c r="G8" i="106"/>
  <c r="E12" i="106"/>
  <c r="E8" i="98"/>
  <c r="E9" i="98"/>
  <c r="E10" i="98"/>
  <c r="E16" i="98"/>
  <c r="E12" i="98"/>
  <c r="E17" i="98"/>
  <c r="G16" i="98"/>
  <c r="G12" i="98"/>
  <c r="G9" i="98"/>
  <c r="G14" i="98"/>
  <c r="E18" i="98"/>
  <c r="G10" i="98"/>
  <c r="E14" i="98"/>
  <c r="G13" i="98"/>
  <c r="G8" i="98"/>
  <c r="G18" i="98"/>
  <c r="E13" i="98"/>
  <c r="G17" i="98"/>
  <c r="E8" i="90"/>
  <c r="E9" i="90"/>
  <c r="E18" i="90"/>
  <c r="G12" i="90"/>
  <c r="E12" i="90"/>
  <c r="E10" i="90"/>
  <c r="G14" i="90"/>
  <c r="G9" i="90"/>
  <c r="E17" i="90"/>
  <c r="E16" i="90"/>
  <c r="G10" i="90"/>
  <c r="G17" i="90"/>
  <c r="G16" i="90"/>
  <c r="E13" i="90"/>
  <c r="G13" i="90"/>
  <c r="G8" i="90"/>
  <c r="E14" i="90"/>
  <c r="G18" i="90"/>
  <c r="E8" i="83"/>
  <c r="E9" i="83"/>
  <c r="E10" i="83"/>
  <c r="E16" i="83"/>
  <c r="E18" i="83"/>
  <c r="G14" i="83"/>
  <c r="G16" i="83"/>
  <c r="G18" i="83"/>
  <c r="G9" i="83"/>
  <c r="G10" i="83"/>
  <c r="G17" i="83"/>
  <c r="G8" i="83"/>
  <c r="E12" i="83"/>
  <c r="E14" i="83"/>
  <c r="G12" i="83"/>
  <c r="E17" i="83"/>
  <c r="E13" i="83"/>
  <c r="G13" i="83"/>
  <c r="E8" i="76"/>
  <c r="E9" i="76"/>
  <c r="G12" i="76"/>
  <c r="G14" i="76"/>
  <c r="E12" i="76"/>
  <c r="G10" i="76"/>
  <c r="E16" i="76"/>
  <c r="E13" i="76"/>
  <c r="E14" i="76"/>
  <c r="E17" i="76"/>
  <c r="G13" i="76"/>
  <c r="G9" i="76"/>
  <c r="G17" i="76"/>
  <c r="G18" i="76"/>
  <c r="E18" i="76"/>
  <c r="E10" i="76"/>
  <c r="G16" i="76"/>
  <c r="G8" i="76"/>
  <c r="E8" i="101"/>
  <c r="E9" i="101"/>
  <c r="E18" i="101"/>
  <c r="E16" i="101"/>
  <c r="G12" i="101"/>
  <c r="G14" i="101"/>
  <c r="E17" i="101"/>
  <c r="E13" i="101"/>
  <c r="E10" i="101"/>
  <c r="E12" i="101"/>
  <c r="G18" i="101"/>
  <c r="G10" i="101"/>
  <c r="G16" i="101"/>
  <c r="G8" i="101"/>
  <c r="G13" i="101"/>
  <c r="E14" i="101"/>
  <c r="G17" i="101"/>
  <c r="G9" i="101"/>
  <c r="E9" i="93"/>
  <c r="E8" i="93"/>
  <c r="E10" i="93"/>
  <c r="E18" i="93"/>
  <c r="G14" i="93"/>
  <c r="G16" i="93"/>
  <c r="G9" i="93"/>
  <c r="G17" i="93"/>
  <c r="E14" i="93"/>
  <c r="E17" i="93"/>
  <c r="E12" i="93"/>
  <c r="G10" i="93"/>
  <c r="G8" i="93"/>
  <c r="G13" i="93"/>
  <c r="G12" i="93"/>
  <c r="E16" i="93"/>
  <c r="G18" i="93"/>
  <c r="E13" i="93"/>
  <c r="E8" i="86"/>
  <c r="E9" i="86"/>
  <c r="G9" i="86"/>
  <c r="E16" i="86"/>
  <c r="G14" i="86"/>
  <c r="E12" i="86"/>
  <c r="E18" i="86"/>
  <c r="G12" i="86"/>
  <c r="G17" i="86"/>
  <c r="G10" i="86"/>
  <c r="E14" i="86"/>
  <c r="G18" i="86"/>
  <c r="E10" i="86"/>
  <c r="G16" i="86"/>
  <c r="G13" i="86"/>
  <c r="E13" i="86"/>
  <c r="E17" i="86"/>
  <c r="G8" i="86"/>
  <c r="E8" i="77"/>
  <c r="E9" i="77"/>
  <c r="E18" i="77"/>
  <c r="G12" i="77"/>
  <c r="E16" i="77"/>
  <c r="G16" i="77"/>
  <c r="E12" i="77"/>
  <c r="E17" i="77"/>
  <c r="E14" i="77"/>
  <c r="G14" i="77"/>
  <c r="G10" i="77"/>
  <c r="E13" i="77"/>
  <c r="G8" i="77"/>
  <c r="G17" i="77"/>
  <c r="G13" i="77"/>
  <c r="G9" i="77"/>
  <c r="E10" i="77"/>
  <c r="G18" i="77"/>
  <c r="E8" i="109"/>
  <c r="E9" i="109"/>
  <c r="E10" i="109"/>
  <c r="E18" i="109"/>
  <c r="G12" i="109"/>
  <c r="G14" i="109"/>
  <c r="E16" i="109"/>
  <c r="G9" i="109"/>
  <c r="E13" i="109"/>
  <c r="E14" i="109"/>
  <c r="G8" i="109"/>
  <c r="G13" i="109"/>
  <c r="G10" i="109"/>
  <c r="G18" i="109"/>
  <c r="E12" i="109"/>
  <c r="G16" i="109"/>
  <c r="E17" i="109"/>
  <c r="G17" i="109"/>
  <c r="E8" i="104"/>
  <c r="E9" i="104"/>
  <c r="E16" i="104"/>
  <c r="G9" i="104"/>
  <c r="E17" i="104"/>
  <c r="E18" i="104"/>
  <c r="G12" i="104"/>
  <c r="E10" i="104"/>
  <c r="G14" i="104"/>
  <c r="E12" i="104"/>
  <c r="G10" i="104"/>
  <c r="G17" i="104"/>
  <c r="E13" i="104"/>
  <c r="G8" i="104"/>
  <c r="G13" i="104"/>
  <c r="G18" i="104"/>
  <c r="E14" i="104"/>
  <c r="G16" i="104"/>
  <c r="E9" i="96"/>
  <c r="E8" i="96"/>
  <c r="G12" i="96"/>
  <c r="E10" i="96"/>
  <c r="E12" i="96"/>
  <c r="G10" i="96"/>
  <c r="G16" i="96"/>
  <c r="E14" i="96"/>
  <c r="E18" i="96"/>
  <c r="E17" i="96"/>
  <c r="E16" i="96"/>
  <c r="G17" i="96"/>
  <c r="G9" i="96"/>
  <c r="G14" i="96"/>
  <c r="G13" i="96"/>
  <c r="E13" i="96"/>
  <c r="G8" i="96"/>
  <c r="G18" i="96"/>
  <c r="E9" i="111"/>
  <c r="E8" i="111"/>
  <c r="G12" i="111"/>
  <c r="E10" i="111"/>
  <c r="E16" i="111"/>
  <c r="G9" i="111"/>
  <c r="G10" i="111"/>
  <c r="G16" i="111"/>
  <c r="E14" i="111"/>
  <c r="E12" i="111"/>
  <c r="G8" i="111"/>
  <c r="G13" i="111"/>
  <c r="G14" i="111"/>
  <c r="E13" i="111"/>
  <c r="G17" i="111"/>
  <c r="G18" i="111"/>
  <c r="E17" i="111"/>
  <c r="E18" i="111"/>
  <c r="E9" i="108"/>
  <c r="E8" i="108"/>
  <c r="E10" i="108"/>
  <c r="G12" i="108"/>
  <c r="E18" i="108"/>
  <c r="G14" i="108"/>
  <c r="G10" i="108"/>
  <c r="E13" i="108"/>
  <c r="G17" i="108"/>
  <c r="E17" i="108"/>
  <c r="E16" i="108"/>
  <c r="G8" i="108"/>
  <c r="G16" i="108"/>
  <c r="G9" i="108"/>
  <c r="E12" i="108"/>
  <c r="E14" i="108"/>
  <c r="G13" i="108"/>
  <c r="G18" i="108"/>
  <c r="E8" i="103"/>
  <c r="E9" i="103"/>
  <c r="E18" i="103"/>
  <c r="E16" i="103"/>
  <c r="E10" i="103"/>
  <c r="G10" i="103"/>
  <c r="G16" i="103"/>
  <c r="G14" i="103"/>
  <c r="E13" i="103"/>
  <c r="E14" i="103"/>
  <c r="G12" i="103"/>
  <c r="G9" i="103"/>
  <c r="E12" i="103"/>
  <c r="E17" i="103"/>
  <c r="G8" i="103"/>
  <c r="G18" i="103"/>
  <c r="G17" i="103"/>
  <c r="G13" i="103"/>
  <c r="E8" i="99"/>
  <c r="E9" i="99"/>
  <c r="G12" i="99"/>
  <c r="G14" i="99"/>
  <c r="E17" i="99"/>
  <c r="E18" i="99"/>
  <c r="E10" i="99"/>
  <c r="E12" i="99"/>
  <c r="G16" i="99"/>
  <c r="E13" i="99"/>
  <c r="G13" i="99"/>
  <c r="G9" i="99"/>
  <c r="G8" i="99"/>
  <c r="G18" i="99"/>
  <c r="G17" i="99"/>
  <c r="E16" i="99"/>
  <c r="G10" i="99"/>
  <c r="E14" i="99"/>
  <c r="E8" i="95"/>
  <c r="E9" i="95"/>
  <c r="E18" i="95"/>
  <c r="E16" i="95"/>
  <c r="G9" i="95"/>
  <c r="G14" i="95"/>
  <c r="E10" i="95"/>
  <c r="G12" i="95"/>
  <c r="G16" i="95"/>
  <c r="G17" i="95"/>
  <c r="E14" i="95"/>
  <c r="E17" i="95"/>
  <c r="G8" i="95"/>
  <c r="G13" i="95"/>
  <c r="E12" i="95"/>
  <c r="G10" i="95"/>
  <c r="G18" i="95"/>
  <c r="E13" i="95"/>
  <c r="E8" i="91"/>
  <c r="E9" i="91"/>
  <c r="E10" i="91"/>
  <c r="E16" i="91"/>
  <c r="E18" i="91"/>
  <c r="G12" i="91"/>
  <c r="G14" i="91"/>
  <c r="E12" i="91"/>
  <c r="E17" i="91"/>
  <c r="E13" i="91"/>
  <c r="G9" i="91"/>
  <c r="G10" i="91"/>
  <c r="G17" i="91"/>
  <c r="G8" i="91"/>
  <c r="G16" i="91"/>
  <c r="E14" i="91"/>
  <c r="G13" i="91"/>
  <c r="G18" i="91"/>
  <c r="E8" i="112"/>
  <c r="E9" i="112"/>
  <c r="E18" i="112"/>
  <c r="G12" i="112"/>
  <c r="E10" i="112"/>
  <c r="G9" i="112"/>
  <c r="G10" i="112"/>
  <c r="G16" i="112"/>
  <c r="E16" i="112"/>
  <c r="G17" i="112"/>
  <c r="E14" i="112"/>
  <c r="G8" i="112"/>
  <c r="G18" i="112"/>
  <c r="G14" i="112"/>
  <c r="E12" i="112"/>
  <c r="E13" i="112"/>
  <c r="E17" i="112"/>
  <c r="G13" i="112"/>
  <c r="E8" i="84"/>
  <c r="E9" i="84"/>
  <c r="E16" i="84"/>
  <c r="E17" i="84"/>
  <c r="G9" i="84"/>
  <c r="G10" i="84"/>
  <c r="G13" i="84"/>
  <c r="E18" i="84"/>
  <c r="G12" i="84"/>
  <c r="E10" i="84"/>
  <c r="G14" i="84"/>
  <c r="E13" i="84"/>
  <c r="G17" i="84"/>
  <c r="G18" i="84"/>
  <c r="G8" i="84"/>
  <c r="G16" i="84"/>
  <c r="E12" i="84"/>
  <c r="E14" i="84"/>
  <c r="E8" i="79"/>
  <c r="E9" i="79"/>
  <c r="G12" i="79"/>
  <c r="E16" i="79"/>
  <c r="G14" i="79"/>
  <c r="E13" i="79"/>
  <c r="G8" i="79"/>
  <c r="G16" i="79"/>
  <c r="E10" i="79"/>
  <c r="E12" i="79"/>
  <c r="G10" i="79"/>
  <c r="G17" i="79"/>
  <c r="G13" i="79"/>
  <c r="G9" i="79"/>
  <c r="E17" i="79"/>
  <c r="E18" i="79"/>
  <c r="G18" i="79"/>
  <c r="E14" i="79"/>
  <c r="E9" i="75"/>
  <c r="E8" i="75"/>
  <c r="E18" i="75"/>
  <c r="E12" i="75"/>
  <c r="G9" i="75"/>
  <c r="E16" i="75"/>
  <c r="G16" i="75"/>
  <c r="E10" i="75"/>
  <c r="E17" i="75"/>
  <c r="E14" i="75"/>
  <c r="G8" i="75"/>
  <c r="G12" i="75"/>
  <c r="G17" i="75"/>
  <c r="G13" i="75"/>
  <c r="G18" i="75"/>
  <c r="G14" i="75"/>
  <c r="G10" i="75"/>
  <c r="E13" i="75"/>
  <c r="E8" i="102"/>
  <c r="E9" i="102"/>
  <c r="E10" i="102"/>
  <c r="E16" i="102"/>
  <c r="E18" i="102"/>
  <c r="G12" i="102"/>
  <c r="E13" i="102"/>
  <c r="G17" i="102"/>
  <c r="E14" i="102"/>
  <c r="E17" i="102"/>
  <c r="G13" i="102"/>
  <c r="E12" i="102"/>
  <c r="G16" i="102"/>
  <c r="G9" i="102"/>
  <c r="G14" i="102"/>
  <c r="G10" i="102"/>
  <c r="G18" i="102"/>
  <c r="G8" i="102"/>
  <c r="E8" i="94"/>
  <c r="E9" i="94"/>
  <c r="E18" i="94"/>
  <c r="G12" i="94"/>
  <c r="G14" i="94"/>
  <c r="E12" i="94"/>
  <c r="G16" i="94"/>
  <c r="E10" i="94"/>
  <c r="G9" i="94"/>
  <c r="E17" i="94"/>
  <c r="E13" i="94"/>
  <c r="G10" i="94"/>
  <c r="G13" i="94"/>
  <c r="E16" i="94"/>
  <c r="G8" i="94"/>
  <c r="G17" i="94"/>
  <c r="E14" i="94"/>
  <c r="G18" i="94"/>
  <c r="E8" i="87"/>
  <c r="E9" i="87"/>
  <c r="E10" i="87"/>
  <c r="E16" i="87"/>
  <c r="G10" i="87"/>
  <c r="G9" i="87"/>
  <c r="E18" i="87"/>
  <c r="G16" i="87"/>
  <c r="E13" i="87"/>
  <c r="G17" i="87"/>
  <c r="E12" i="87"/>
  <c r="E14" i="87"/>
  <c r="G12" i="87"/>
  <c r="E17" i="87"/>
  <c r="G18" i="87"/>
  <c r="G14" i="87"/>
  <c r="G8" i="87"/>
  <c r="G13" i="87"/>
  <c r="E8" i="78"/>
  <c r="E9" i="78"/>
  <c r="E18" i="78"/>
  <c r="G12" i="78"/>
  <c r="G14" i="78"/>
  <c r="E17" i="78"/>
  <c r="E16" i="78"/>
  <c r="G9" i="78"/>
  <c r="E12" i="78"/>
  <c r="E14" i="78"/>
  <c r="G18" i="78"/>
  <c r="E10" i="78"/>
  <c r="E13" i="78"/>
  <c r="G10" i="78"/>
  <c r="G17" i="78"/>
  <c r="G16" i="78"/>
  <c r="G8" i="78"/>
  <c r="G13" i="78"/>
  <c r="E8" i="105"/>
  <c r="E9" i="105"/>
  <c r="G12" i="105"/>
  <c r="E10" i="105"/>
  <c r="E18" i="105"/>
  <c r="G9" i="105"/>
  <c r="E16" i="105"/>
  <c r="E12" i="105"/>
  <c r="G10" i="105"/>
  <c r="G16" i="105"/>
  <c r="G14" i="105"/>
  <c r="E14" i="105"/>
  <c r="E17" i="105"/>
  <c r="G18" i="105"/>
  <c r="G8" i="105"/>
  <c r="E13" i="105"/>
  <c r="G17" i="105"/>
  <c r="G13" i="105"/>
  <c r="E8" i="97"/>
  <c r="E9" i="97"/>
  <c r="G12" i="97"/>
  <c r="E16" i="97"/>
  <c r="G14" i="97"/>
  <c r="E12" i="97"/>
  <c r="E17" i="97"/>
  <c r="E18" i="97"/>
  <c r="E10" i="97"/>
  <c r="G9" i="97"/>
  <c r="G17" i="97"/>
  <c r="E13" i="97"/>
  <c r="G8" i="97"/>
  <c r="G13" i="97"/>
  <c r="G10" i="97"/>
  <c r="G18" i="97"/>
  <c r="G16" i="97"/>
  <c r="E14" i="97"/>
  <c r="E8" i="89"/>
  <c r="E9" i="89"/>
  <c r="E10" i="89"/>
  <c r="E18" i="89"/>
  <c r="G9" i="89"/>
  <c r="G10" i="89"/>
  <c r="G12" i="89"/>
  <c r="G16" i="89"/>
  <c r="E14" i="89"/>
  <c r="E17" i="89"/>
  <c r="E13" i="89"/>
  <c r="E16" i="89"/>
  <c r="G14" i="89"/>
  <c r="G17" i="89"/>
  <c r="E12" i="89"/>
  <c r="G8" i="89"/>
  <c r="G13" i="89"/>
  <c r="G18" i="89"/>
  <c r="E8" i="82"/>
  <c r="E9" i="82"/>
  <c r="E18" i="82"/>
  <c r="E10" i="82"/>
  <c r="G9" i="82"/>
  <c r="E12" i="82"/>
  <c r="E17" i="82"/>
  <c r="G12" i="82"/>
  <c r="G14" i="82"/>
  <c r="G10" i="82"/>
  <c r="G8" i="82"/>
  <c r="E16" i="82"/>
  <c r="G16" i="82"/>
  <c r="G17" i="82"/>
  <c r="G13" i="82"/>
  <c r="G18" i="82"/>
  <c r="E13" i="82"/>
  <c r="E14" i="82"/>
  <c r="E9" i="100"/>
  <c r="E8" i="100"/>
  <c r="E16" i="100"/>
  <c r="G10" i="100"/>
  <c r="E18" i="100"/>
  <c r="G12" i="100"/>
  <c r="G9" i="100"/>
  <c r="G14" i="100"/>
  <c r="E10" i="100"/>
  <c r="E12" i="100"/>
  <c r="E17" i="100"/>
  <c r="G16" i="100"/>
  <c r="G17" i="100"/>
  <c r="G8" i="100"/>
  <c r="G13" i="100"/>
  <c r="E13" i="100"/>
  <c r="E14" i="100"/>
  <c r="G18" i="100"/>
  <c r="E8" i="92"/>
  <c r="E9" i="92"/>
  <c r="G12" i="92"/>
  <c r="G14" i="92"/>
  <c r="E17" i="92"/>
  <c r="E18" i="92"/>
  <c r="E10" i="92"/>
  <c r="E12" i="92"/>
  <c r="E13" i="92"/>
  <c r="G9" i="92"/>
  <c r="G10" i="92"/>
  <c r="G16" i="92"/>
  <c r="G17" i="92"/>
  <c r="E14" i="92"/>
  <c r="G18" i="92"/>
  <c r="G13" i="92"/>
  <c r="E16" i="92"/>
  <c r="G8" i="92"/>
  <c r="E9" i="88"/>
  <c r="E8" i="88"/>
  <c r="E16" i="88"/>
  <c r="E10" i="88"/>
  <c r="G9" i="88"/>
  <c r="E12" i="88"/>
  <c r="E18" i="88"/>
  <c r="G17" i="88"/>
  <c r="G14" i="88"/>
  <c r="E13" i="88"/>
  <c r="E14" i="88"/>
  <c r="E17" i="88"/>
  <c r="G16" i="88"/>
  <c r="G12" i="88"/>
  <c r="G10" i="88"/>
  <c r="G8" i="88"/>
  <c r="G13" i="88"/>
  <c r="G18" i="88"/>
  <c r="E8" i="85"/>
  <c r="E9" i="85"/>
  <c r="E10" i="85"/>
  <c r="E16" i="85"/>
  <c r="G9" i="85"/>
  <c r="G14" i="85"/>
  <c r="G10" i="85"/>
  <c r="G12" i="85"/>
  <c r="E12" i="85"/>
  <c r="E14" i="85"/>
  <c r="E18" i="85"/>
  <c r="G16" i="85"/>
  <c r="E13" i="85"/>
  <c r="G18" i="85"/>
  <c r="E17" i="85"/>
  <c r="G8" i="85"/>
  <c r="G17" i="85"/>
  <c r="G13" i="85"/>
  <c r="E8" i="81"/>
  <c r="E9" i="81"/>
  <c r="G12" i="81"/>
  <c r="E10" i="81"/>
  <c r="E17" i="81"/>
  <c r="G9" i="81"/>
  <c r="G14" i="81"/>
  <c r="E18" i="81"/>
  <c r="E16" i="81"/>
  <c r="G16" i="81"/>
  <c r="G17" i="81"/>
  <c r="G8" i="81"/>
  <c r="E12" i="81"/>
  <c r="E14" i="81"/>
  <c r="G13" i="81"/>
  <c r="G18" i="81"/>
  <c r="G10" i="81"/>
  <c r="E13" i="81"/>
</calcChain>
</file>

<file path=xl/sharedStrings.xml><?xml version="1.0" encoding="utf-8"?>
<sst xmlns="http://schemas.openxmlformats.org/spreadsheetml/2006/main" count="1547" uniqueCount="126">
  <si>
    <t>Maximum</t>
  </si>
  <si>
    <t>Minimum</t>
  </si>
  <si>
    <t>N/A</t>
  </si>
  <si>
    <t>Atlanta</t>
  </si>
  <si>
    <t>Boston</t>
  </si>
  <si>
    <t>Buffalo</t>
  </si>
  <si>
    <t>Chicago</t>
  </si>
  <si>
    <t>Denver</t>
  </si>
  <si>
    <t>Hartford</t>
  </si>
  <si>
    <t>Houston</t>
  </si>
  <si>
    <t>Huntsville</t>
  </si>
  <si>
    <t>Indianapolis</t>
  </si>
  <si>
    <t>Los Angeles</t>
  </si>
  <si>
    <t>New York</t>
  </si>
  <si>
    <t>Phoenix</t>
  </si>
  <si>
    <t>Pittsburgh</t>
  </si>
  <si>
    <t>Raleigh</t>
  </si>
  <si>
    <t>Richmond</t>
  </si>
  <si>
    <t>Sacramento</t>
  </si>
  <si>
    <t>San Diego</t>
  </si>
  <si>
    <t>Seattle</t>
  </si>
  <si>
    <t>Columbus, OH</t>
  </si>
  <si>
    <t>Portland, OR</t>
  </si>
  <si>
    <t>Washington</t>
  </si>
  <si>
    <t>Rest of United States</t>
  </si>
  <si>
    <t>International</t>
  </si>
  <si>
    <t>Cincinnati</t>
  </si>
  <si>
    <t>Cleveland</t>
  </si>
  <si>
    <t>Dallas</t>
  </si>
  <si>
    <t>Dayton</t>
  </si>
  <si>
    <t>Detroit</t>
  </si>
  <si>
    <t>Miami</t>
  </si>
  <si>
    <t>Milwaukee</t>
  </si>
  <si>
    <t>Minneapolis</t>
  </si>
  <si>
    <t>Philadelphia</t>
  </si>
  <si>
    <t>San Francisco</t>
  </si>
  <si>
    <t>Band</t>
  </si>
  <si>
    <t>Midpoint</t>
  </si>
  <si>
    <t>Executive Compensation Plan</t>
  </si>
  <si>
    <t>--</t>
  </si>
  <si>
    <t>Locality Pay Rate</t>
  </si>
  <si>
    <t>Locality</t>
  </si>
  <si>
    <t>Range</t>
  </si>
  <si>
    <t>LOCALITY INDEX</t>
  </si>
  <si>
    <t>Click on the appropriate link below to view the pay structure for a specific locality.</t>
  </si>
  <si>
    <t>No Locality</t>
  </si>
  <si>
    <t>Atlanta, GA</t>
  </si>
  <si>
    <t>Boston, Worcester-Lawrence, Massachusetts - New Hampshire - Maine - Connecticut</t>
  </si>
  <si>
    <t>Chicago-Gary-Kenosha, Illinois - Indiana - Wisconsin</t>
  </si>
  <si>
    <t>Cincinnati-Hamilton, Ohio - Kentucky - Indiana</t>
  </si>
  <si>
    <t>Cleveland-Akron, Ohio</t>
  </si>
  <si>
    <t>Columbus, Ohio</t>
  </si>
  <si>
    <t>Dallas-Fort Worth, Texas</t>
  </si>
  <si>
    <t>Dayton-Springfield, Ohio</t>
  </si>
  <si>
    <t>Denver-Boulder-Greeley, Colorado</t>
  </si>
  <si>
    <t>Detroit-Ann Arbor-Flint, Michigan</t>
  </si>
  <si>
    <t>Hartford, Connecticut (including all of New London County, CT)</t>
  </si>
  <si>
    <t>Houston-Galveston-Brazoria, Texas</t>
  </si>
  <si>
    <t>Huntsville, Alabama</t>
  </si>
  <si>
    <t>Indianapolis, Indiana</t>
  </si>
  <si>
    <t xml:space="preserve">Los Angeles-Riverside-Orange County, California </t>
  </si>
  <si>
    <t>Miami-Fort Lauderdale, Florida</t>
  </si>
  <si>
    <t>Milwaukee-Racine, Wisconsin</t>
  </si>
  <si>
    <t>Minneapolis-St. Paul, Minnesota - Wisconsin</t>
  </si>
  <si>
    <t>New York-Northern New Jersey-Long Island, New York - New Jersey - Connecticut - Pennsylvania</t>
  </si>
  <si>
    <t>Philadelphia-Wilmington-Atlantic City, Pennsylvania - New Jersey - Delaware - Maryland</t>
  </si>
  <si>
    <t>Phoenix, Arizona</t>
  </si>
  <si>
    <t>Pittsburgh, Pennsylvania</t>
  </si>
  <si>
    <t>Portland-Salem, Oregon - Washington</t>
  </si>
  <si>
    <t>Raleigh, North Carolina</t>
  </si>
  <si>
    <t>Richmond-Petersburg, Virginia</t>
  </si>
  <si>
    <t>Sacramento-Yolo, California</t>
  </si>
  <si>
    <t>San Diego, California</t>
  </si>
  <si>
    <t>San Francisco-Oakland-San Jose, California</t>
  </si>
  <si>
    <t>Seattle-Tacoma-Bremerton, Washington</t>
  </si>
  <si>
    <t xml:space="preserve">Washington-Baltimore, District of Columbia - Maryland - Virginia - West Virginia </t>
  </si>
  <si>
    <t xml:space="preserve">Rest of United States  </t>
  </si>
  <si>
    <t>Alaska</t>
  </si>
  <si>
    <t>Hawaii</t>
  </si>
  <si>
    <t>Locality Pay Rates</t>
  </si>
  <si>
    <t>Return to Locality Index</t>
  </si>
  <si>
    <t>-exclusive of locality pay</t>
  </si>
  <si>
    <t>-inclusive of locality pay</t>
  </si>
  <si>
    <t>Albany</t>
  </si>
  <si>
    <t>Albuquerque</t>
  </si>
  <si>
    <t>Austin</t>
  </si>
  <si>
    <t>Charlotte</t>
  </si>
  <si>
    <t>Colorado Springs</t>
  </si>
  <si>
    <t>Davenport</t>
  </si>
  <si>
    <t>Harrisburg</t>
  </si>
  <si>
    <t>Kansas City</t>
  </si>
  <si>
    <t>Laredo</t>
  </si>
  <si>
    <t>Las Vegas</t>
  </si>
  <si>
    <t>Palm Bay</t>
  </si>
  <si>
    <t>St Louis</t>
  </si>
  <si>
    <t>Tucson</t>
  </si>
  <si>
    <t>Pay Maximum Increase Rate</t>
  </si>
  <si>
    <t>Albany, NY</t>
  </si>
  <si>
    <t>Albuquerque-Santa Fe, NM</t>
  </si>
  <si>
    <t>Austin, TX</t>
  </si>
  <si>
    <t>Charlotte-Concord, NC-SC</t>
  </si>
  <si>
    <t>Colorado Springs, CO</t>
  </si>
  <si>
    <t>Davenport-Moline, IA-IL</t>
  </si>
  <si>
    <t>Harrisburg-Lebanon,PA</t>
  </si>
  <si>
    <t>Kansas City, MO-KS</t>
  </si>
  <si>
    <t>Laredo, TX</t>
  </si>
  <si>
    <t>Las Vegas-Henderson, NV-AZ</t>
  </si>
  <si>
    <t>Palm Bay, Florida</t>
  </si>
  <si>
    <t>St Louis-St Charlies-Farmingron, MO-IL</t>
  </si>
  <si>
    <t>Tucson, AZ</t>
  </si>
  <si>
    <t>Birmingham</t>
  </si>
  <si>
    <t>Burlington</t>
  </si>
  <si>
    <t>Corpus Christi</t>
  </si>
  <si>
    <t>Omaha</t>
  </si>
  <si>
    <t>San Antonio</t>
  </si>
  <si>
    <t>Virginia Beach</t>
  </si>
  <si>
    <t>Birmingham-Hoover-Talladega, AL</t>
  </si>
  <si>
    <t>Burlington-South Burlington, VT</t>
  </si>
  <si>
    <t>Corpus Christi-Kingsvillle-Alice, TX</t>
  </si>
  <si>
    <t>Omaha-Council Bluffs-Fremont, NE-IA</t>
  </si>
  <si>
    <t>San Antonio-New Braunfels-Pearsall, TX</t>
  </si>
  <si>
    <t>Virginia Beach-Norfolk, VA-NC</t>
  </si>
  <si>
    <t>Des Moines, IA</t>
  </si>
  <si>
    <t>2022 Maximum Pay</t>
  </si>
  <si>
    <t>Effective January 2, 2022</t>
  </si>
  <si>
    <t xml:space="preserve">Note:  Pay rates for FAA employees, including locality pay, are capped by law at $203,700 — the rate for level II of the Executive Schedule (P.L. 104-264 paragraph 40122 c).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</si>
</sst>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"/>
    <numFmt numFmtId="165" formatCode=";;;"/>
    <numFmt numFmtId="166" formatCode="0.0%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164" fontId="2" fillId="0" borderId="13" xfId="0" quotePrefix="1" applyNumberFormat="1" applyFont="1" applyFill="1" applyBorder="1" applyAlignment="1">
      <alignment horizontal="center" vertical="center"/>
    </xf>
    <xf numFmtId="164" fontId="2" fillId="3" borderId="14" xfId="0" applyNumberFormat="1" applyFont="1" applyFill="1" applyBorder="1" applyAlignment="1">
      <alignment horizontal="center" vertical="center"/>
    </xf>
    <xf numFmtId="0" fontId="2" fillId="0" borderId="10" xfId="0" quotePrefix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4" borderId="15" xfId="0" applyFont="1" applyFill="1" applyBorder="1" applyAlignment="1">
      <alignment horizontal="center" vertical="center"/>
    </xf>
    <xf numFmtId="6" fontId="2" fillId="3" borderId="2" xfId="0" applyNumberFormat="1" applyFont="1" applyFill="1" applyBorder="1" applyAlignment="1">
      <alignment horizontal="center" vertical="center"/>
    </xf>
    <xf numFmtId="164" fontId="2" fillId="0" borderId="16" xfId="0" quotePrefix="1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0" fontId="2" fillId="4" borderId="18" xfId="0" quotePrefix="1" applyNumberFormat="1" applyFont="1" applyFill="1" applyBorder="1" applyAlignment="1">
      <alignment horizontal="center" vertical="center"/>
    </xf>
    <xf numFmtId="10" fontId="2" fillId="4" borderId="18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0" borderId="0" xfId="0" applyFont="1"/>
    <xf numFmtId="0" fontId="2" fillId="0" borderId="0" xfId="0" applyFont="1" applyAlignment="1"/>
    <xf numFmtId="0" fontId="4" fillId="0" borderId="0" xfId="1" applyBorder="1" applyAlignment="1" applyProtection="1"/>
    <xf numFmtId="0" fontId="2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Protection="1">
      <protection hidden="1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11" fillId="0" borderId="0" xfId="0" applyFont="1" applyFill="1" applyBorder="1" applyAlignment="1"/>
    <xf numFmtId="0" fontId="11" fillId="3" borderId="15" xfId="0" applyFont="1" applyFill="1" applyBorder="1" applyAlignment="1">
      <alignment horizontal="left" wrapText="1"/>
    </xf>
    <xf numFmtId="0" fontId="4" fillId="0" borderId="0" xfId="1" applyAlignment="1" applyProtection="1"/>
    <xf numFmtId="0" fontId="1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2" fillId="6" borderId="2" xfId="0" applyFont="1" applyFill="1" applyBorder="1" applyAlignment="1">
      <alignment horizontal="center"/>
    </xf>
    <xf numFmtId="0" fontId="2" fillId="6" borderId="15" xfId="0" applyFont="1" applyFill="1" applyBorder="1" applyAlignment="1" applyProtection="1">
      <alignment horizontal="left"/>
      <protection hidden="1"/>
    </xf>
    <xf numFmtId="6" fontId="2" fillId="5" borderId="15" xfId="0" applyNumberFormat="1" applyFont="1" applyFill="1" applyBorder="1" applyAlignment="1" applyProtection="1">
      <alignment horizontal="center"/>
      <protection hidden="1"/>
    </xf>
    <xf numFmtId="166" fontId="2" fillId="6" borderId="15" xfId="0" applyNumberFormat="1" applyFont="1" applyFill="1" applyBorder="1" applyAlignment="1">
      <alignment horizontal="center" wrapText="1"/>
    </xf>
    <xf numFmtId="0" fontId="5" fillId="6" borderId="15" xfId="0" applyFont="1" applyFill="1" applyBorder="1" applyAlignment="1">
      <alignment vertical="center"/>
    </xf>
    <xf numFmtId="0" fontId="2" fillId="0" borderId="0" xfId="0" applyFont="1" applyFill="1" applyBorder="1" applyProtection="1">
      <protection hidden="1"/>
    </xf>
    <xf numFmtId="0" fontId="0" fillId="0" borderId="0" xfId="0" applyFill="1" applyBorder="1" applyAlignment="1"/>
    <xf numFmtId="0" fontId="5" fillId="6" borderId="20" xfId="0" applyFont="1" applyFill="1" applyBorder="1"/>
    <xf numFmtId="0" fontId="0" fillId="6" borderId="21" xfId="0" applyFill="1" applyBorder="1" applyAlignment="1"/>
    <xf numFmtId="10" fontId="12" fillId="0" borderId="2" xfId="0" applyNumberFormat="1" applyFont="1" applyBorder="1" applyAlignment="1">
      <alignment horizontal="center" wrapText="1"/>
    </xf>
    <xf numFmtId="0" fontId="4" fillId="0" borderId="0" xfId="1" applyAlignment="1" applyProtection="1"/>
    <xf numFmtId="165" fontId="2" fillId="5" borderId="15" xfId="0" applyNumberFormat="1" applyFont="1" applyFill="1" applyBorder="1" applyAlignment="1" applyProtection="1">
      <alignment horizontal="center"/>
      <protection hidden="1"/>
    </xf>
    <xf numFmtId="0" fontId="2" fillId="7" borderId="0" xfId="0" applyFont="1" applyFill="1"/>
    <xf numFmtId="0" fontId="0" fillId="0" borderId="0" xfId="0" applyFill="1" applyBorder="1" applyProtection="1">
      <protection hidden="1"/>
    </xf>
    <xf numFmtId="0" fontId="1" fillId="0" borderId="0" xfId="0" applyFont="1" applyFill="1" applyBorder="1" applyProtection="1">
      <protection hidden="1"/>
    </xf>
    <xf numFmtId="165" fontId="0" fillId="8" borderId="0" xfId="0" applyNumberFormat="1" applyFill="1"/>
    <xf numFmtId="0" fontId="4" fillId="0" borderId="0" xfId="1" applyAlignment="1" applyProtection="1"/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2" fillId="0" borderId="28" xfId="0" quotePrefix="1" applyFont="1" applyFill="1" applyBorder="1" applyAlignment="1">
      <alignment horizontal="center" vertical="center"/>
    </xf>
    <xf numFmtId="0" fontId="2" fillId="0" borderId="29" xfId="0" quotePrefix="1" applyFont="1" applyFill="1" applyBorder="1" applyAlignment="1">
      <alignment horizontal="center" vertical="center"/>
    </xf>
    <xf numFmtId="0" fontId="2" fillId="0" borderId="30" xfId="0" quotePrefix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1" fillId="3" borderId="20" xfId="0" applyFont="1" applyFill="1" applyBorder="1" applyAlignment="1">
      <alignment horizontal="left" wrapText="1"/>
    </xf>
    <xf numFmtId="0" fontId="11" fillId="3" borderId="24" xfId="0" applyFont="1" applyFill="1" applyBorder="1" applyAlignment="1">
      <alignment horizontal="left" wrapText="1"/>
    </xf>
    <xf numFmtId="0" fontId="11" fillId="3" borderId="21" xfId="0" applyFont="1" applyFill="1" applyBorder="1" applyAlignment="1">
      <alignment horizontal="left" wrapText="1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6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HP\AHP-300%20Shared\Current%20Shared%20Drive\Branch%20D-Strategic%20Comp%20&amp;%20Pay\Annual%20Program%20-%20Pay%20Tools%20and%20Pay%20Tables\2012\2011\2011_MSS%202%20-%204%20Pay%20Tables_12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cality and Max Pay"/>
      <sheetName val="LOCALITY INDEX"/>
      <sheetName val="NO LOCALITY"/>
      <sheetName val="Ak"/>
      <sheetName val="atl"/>
      <sheetName val="bos"/>
      <sheetName val="bu"/>
      <sheetName val="chi"/>
      <sheetName val="cin"/>
      <sheetName val="cle"/>
      <sheetName val="col"/>
      <sheetName val="dfw"/>
      <sheetName val="day"/>
      <sheetName val="den"/>
      <sheetName val="det"/>
      <sheetName val="har"/>
      <sheetName val="Hi"/>
      <sheetName val="hou"/>
      <sheetName val="hnt"/>
      <sheetName val="ind"/>
      <sheetName val="la"/>
      <sheetName val="mfl"/>
      <sheetName val="mil"/>
      <sheetName val="msp"/>
      <sheetName val="ny"/>
      <sheetName val="phl"/>
      <sheetName val="px"/>
      <sheetName val="pit"/>
      <sheetName val="por"/>
      <sheetName val="ra"/>
      <sheetName val="rch"/>
      <sheetName val="sac"/>
      <sheetName val="sd"/>
      <sheetName val="sf"/>
      <sheetName val="sea"/>
      <sheetName val="dcb"/>
      <sheetName val="gu,pr"/>
      <sheetName val="Intl"/>
      <sheetName val="ru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P61"/>
  <sheetViews>
    <sheetView workbookViewId="0">
      <selection activeCell="B5" sqref="B5"/>
    </sheetView>
  </sheetViews>
  <sheetFormatPr defaultRowHeight="13.2" x14ac:dyDescent="0.25"/>
  <cols>
    <col min="1" max="1" width="17.44140625" customWidth="1"/>
    <col min="2" max="2" width="9.77734375" bestFit="1" customWidth="1"/>
    <col min="3" max="3" width="2.77734375" customWidth="1"/>
    <col min="4" max="4" width="18.21875" customWidth="1"/>
    <col min="5" max="5" width="2.77734375" customWidth="1"/>
    <col min="6" max="6" width="97.77734375" customWidth="1"/>
  </cols>
  <sheetData>
    <row r="5" spans="1:8" ht="13.8" thickBot="1" x14ac:dyDescent="0.3">
      <c r="H5" s="2" t="s">
        <v>96</v>
      </c>
    </row>
    <row r="6" spans="1:8" ht="45.75" customHeight="1" thickBot="1" x14ac:dyDescent="0.3">
      <c r="A6" s="60" t="s">
        <v>79</v>
      </c>
      <c r="B6" s="48">
        <v>2022</v>
      </c>
      <c r="D6" s="49" t="s">
        <v>123</v>
      </c>
      <c r="F6" s="44" t="s">
        <v>125</v>
      </c>
      <c r="H6" s="51">
        <v>1.022E-2</v>
      </c>
    </row>
    <row r="7" spans="1:8" ht="14.4" thickBot="1" x14ac:dyDescent="0.3">
      <c r="A7" s="46" t="s">
        <v>77</v>
      </c>
      <c r="B7" s="57">
        <v>0.30420000000000003</v>
      </c>
      <c r="D7" s="50">
        <f>ROUNDUP(D8,-2)</f>
        <v>203700</v>
      </c>
      <c r="F7" s="2"/>
      <c r="G7" s="46"/>
    </row>
    <row r="8" spans="1:8" ht="14.4" thickBot="1" x14ac:dyDescent="0.3">
      <c r="A8" s="46" t="s">
        <v>83</v>
      </c>
      <c r="B8" s="57">
        <v>0.18679999999999999</v>
      </c>
      <c r="D8" s="59">
        <f>(199300*1.022)</f>
        <v>203684.6</v>
      </c>
      <c r="F8" s="2"/>
      <c r="G8" s="46"/>
    </row>
    <row r="9" spans="1:8" ht="13.8" x14ac:dyDescent="0.25">
      <c r="A9" s="46" t="s">
        <v>84</v>
      </c>
      <c r="B9" s="57">
        <v>0.1714</v>
      </c>
      <c r="F9" s="2"/>
      <c r="G9" s="46"/>
    </row>
    <row r="10" spans="1:8" ht="13.8" x14ac:dyDescent="0.25">
      <c r="A10" s="47" t="s">
        <v>3</v>
      </c>
      <c r="B10" s="57">
        <v>0.2263</v>
      </c>
      <c r="G10" s="37"/>
    </row>
    <row r="11" spans="1:8" ht="13.8" x14ac:dyDescent="0.25">
      <c r="A11" s="46" t="s">
        <v>85</v>
      </c>
      <c r="B11" s="57">
        <v>0.188</v>
      </c>
      <c r="G11" s="37"/>
    </row>
    <row r="12" spans="1:8" ht="14.4" thickBot="1" x14ac:dyDescent="0.3">
      <c r="A12" s="46" t="s">
        <v>110</v>
      </c>
      <c r="B12" s="57">
        <v>0.1681</v>
      </c>
      <c r="G12" s="37"/>
    </row>
    <row r="13" spans="1:8" ht="16.2" thickBot="1" x14ac:dyDescent="0.3">
      <c r="A13" s="47" t="s">
        <v>4</v>
      </c>
      <c r="B13" s="57">
        <v>0.3009</v>
      </c>
      <c r="F13" s="52" t="s">
        <v>124</v>
      </c>
      <c r="G13" s="37"/>
    </row>
    <row r="14" spans="1:8" ht="13.8" x14ac:dyDescent="0.25">
      <c r="A14" s="47" t="s">
        <v>5</v>
      </c>
      <c r="B14" s="57">
        <v>0.20780000000000001</v>
      </c>
      <c r="G14" s="37"/>
    </row>
    <row r="15" spans="1:8" ht="13.8" x14ac:dyDescent="0.25">
      <c r="A15" s="47" t="s">
        <v>111</v>
      </c>
      <c r="B15" s="57">
        <v>0.1762</v>
      </c>
      <c r="G15" s="37"/>
    </row>
    <row r="16" spans="1:8" ht="13.8" x14ac:dyDescent="0.25">
      <c r="A16" s="46" t="s">
        <v>86</v>
      </c>
      <c r="B16" s="57">
        <v>0.18060000000000001</v>
      </c>
      <c r="G16" s="37"/>
    </row>
    <row r="17" spans="1:16" ht="13.8" x14ac:dyDescent="0.25">
      <c r="A17" s="47" t="s">
        <v>6</v>
      </c>
      <c r="B17" s="57">
        <v>0.2918</v>
      </c>
      <c r="G17" s="37"/>
    </row>
    <row r="18" spans="1:16" ht="13.8" x14ac:dyDescent="0.25">
      <c r="A18" s="47" t="s">
        <v>26</v>
      </c>
      <c r="B18" s="57">
        <v>0.2094</v>
      </c>
      <c r="F18" s="2"/>
      <c r="G18" s="37"/>
    </row>
    <row r="19" spans="1:16" ht="13.8" x14ac:dyDescent="0.25">
      <c r="A19" s="47" t="s">
        <v>27</v>
      </c>
      <c r="B19" s="57">
        <v>0.21249999999999999</v>
      </c>
      <c r="G19" s="37"/>
    </row>
    <row r="20" spans="1:16" ht="13.8" x14ac:dyDescent="0.25">
      <c r="A20" s="46" t="s">
        <v>87</v>
      </c>
      <c r="B20" s="57">
        <v>0.1842</v>
      </c>
      <c r="G20" s="37"/>
    </row>
    <row r="21" spans="1:16" ht="13.8" x14ac:dyDescent="0.25">
      <c r="A21" s="47" t="s">
        <v>21</v>
      </c>
      <c r="B21" s="57">
        <v>0.2069</v>
      </c>
      <c r="G21" s="37"/>
    </row>
    <row r="22" spans="1:16" ht="13.8" x14ac:dyDescent="0.25">
      <c r="A22" s="47" t="s">
        <v>112</v>
      </c>
      <c r="B22" s="57">
        <v>0.16819999999999999</v>
      </c>
      <c r="G22" s="37"/>
    </row>
    <row r="23" spans="1:16" ht="13.8" x14ac:dyDescent="0.25">
      <c r="A23" s="47" t="s">
        <v>28</v>
      </c>
      <c r="B23" s="57">
        <v>0.25679999999999997</v>
      </c>
      <c r="E23" s="43"/>
      <c r="G23" s="37"/>
      <c r="J23" s="42"/>
      <c r="K23" s="42"/>
      <c r="L23" s="42"/>
      <c r="M23" s="42"/>
      <c r="N23" s="42"/>
      <c r="O23" s="42"/>
      <c r="P23" s="41"/>
    </row>
    <row r="24" spans="1:16" ht="13.8" x14ac:dyDescent="0.25">
      <c r="A24" s="46" t="s">
        <v>88</v>
      </c>
      <c r="B24" s="57">
        <v>0.17580000000000001</v>
      </c>
      <c r="E24" s="43"/>
      <c r="G24" s="37"/>
      <c r="J24" s="42"/>
      <c r="K24" s="42"/>
      <c r="L24" s="42"/>
      <c r="M24" s="42"/>
      <c r="N24" s="42"/>
      <c r="O24" s="42"/>
      <c r="P24" s="41"/>
    </row>
    <row r="25" spans="1:16" ht="13.8" x14ac:dyDescent="0.25">
      <c r="A25" s="47" t="s">
        <v>29</v>
      </c>
      <c r="B25" s="57">
        <v>0.1993</v>
      </c>
      <c r="G25" s="37"/>
    </row>
    <row r="26" spans="1:16" ht="13.8" x14ac:dyDescent="0.25">
      <c r="A26" s="47" t="s">
        <v>7</v>
      </c>
      <c r="B26" s="57">
        <v>0.28100000000000003</v>
      </c>
      <c r="G26" s="37"/>
    </row>
    <row r="27" spans="1:16" ht="13.8" x14ac:dyDescent="0.25">
      <c r="A27" s="47" t="s">
        <v>122</v>
      </c>
      <c r="B27" s="57">
        <v>0.16520000000000001</v>
      </c>
      <c r="G27" s="37"/>
    </row>
    <row r="28" spans="1:16" ht="13.8" x14ac:dyDescent="0.25">
      <c r="A28" s="47" t="s">
        <v>30</v>
      </c>
      <c r="B28" s="57">
        <v>0.27860000000000001</v>
      </c>
      <c r="G28" s="37"/>
    </row>
    <row r="29" spans="1:16" ht="13.8" x14ac:dyDescent="0.25">
      <c r="A29" s="46" t="s">
        <v>89</v>
      </c>
      <c r="B29" s="57">
        <v>0.17899999999999999</v>
      </c>
      <c r="G29" s="37"/>
    </row>
    <row r="30" spans="1:16" ht="13.8" x14ac:dyDescent="0.25">
      <c r="A30" s="47" t="s">
        <v>8</v>
      </c>
      <c r="B30" s="57">
        <v>0.30199999999999999</v>
      </c>
      <c r="G30" s="37"/>
    </row>
    <row r="31" spans="1:16" ht="13.8" x14ac:dyDescent="0.25">
      <c r="A31" s="47" t="s">
        <v>78</v>
      </c>
      <c r="B31" s="57">
        <v>0.20399999999999999</v>
      </c>
      <c r="G31" s="47"/>
    </row>
    <row r="32" spans="1:16" ht="13.8" x14ac:dyDescent="0.25">
      <c r="A32" s="47" t="s">
        <v>9</v>
      </c>
      <c r="B32" s="57">
        <v>0.33960000000000001</v>
      </c>
      <c r="G32" s="37"/>
    </row>
    <row r="33" spans="1:7" ht="13.8" x14ac:dyDescent="0.25">
      <c r="A33" s="47" t="s">
        <v>10</v>
      </c>
      <c r="B33" s="57">
        <v>0.20449999999999999</v>
      </c>
      <c r="G33" s="37"/>
    </row>
    <row r="34" spans="1:7" ht="13.8" x14ac:dyDescent="0.25">
      <c r="A34" s="47" t="s">
        <v>11</v>
      </c>
      <c r="B34" s="57">
        <v>0.1726</v>
      </c>
      <c r="G34" s="37"/>
    </row>
    <row r="35" spans="1:7" ht="13.8" x14ac:dyDescent="0.25">
      <c r="A35" s="46" t="s">
        <v>90</v>
      </c>
      <c r="B35" s="57">
        <v>0.1767</v>
      </c>
      <c r="G35" s="37"/>
    </row>
    <row r="36" spans="1:7" ht="13.8" x14ac:dyDescent="0.25">
      <c r="A36" s="46" t="s">
        <v>91</v>
      </c>
      <c r="B36" s="57">
        <v>0.19850000000000001</v>
      </c>
      <c r="G36" s="37"/>
    </row>
    <row r="37" spans="1:7" ht="13.8" x14ac:dyDescent="0.25">
      <c r="A37" s="46" t="s">
        <v>92</v>
      </c>
      <c r="B37" s="57">
        <v>0.1825</v>
      </c>
      <c r="G37" s="37"/>
    </row>
    <row r="38" spans="1:7" ht="13.8" x14ac:dyDescent="0.25">
      <c r="A38" s="47" t="s">
        <v>12</v>
      </c>
      <c r="B38" s="57">
        <v>0.33610000000000001</v>
      </c>
      <c r="G38" s="37"/>
    </row>
    <row r="39" spans="1:7" ht="13.8" x14ac:dyDescent="0.25">
      <c r="A39" s="47" t="s">
        <v>31</v>
      </c>
      <c r="B39" s="57">
        <v>0.23799999999999999</v>
      </c>
      <c r="G39" s="37"/>
    </row>
    <row r="40" spans="1:7" ht="13.8" x14ac:dyDescent="0.25">
      <c r="A40" s="47" t="s">
        <v>32</v>
      </c>
      <c r="B40" s="57">
        <v>0.2132</v>
      </c>
      <c r="G40" s="37"/>
    </row>
    <row r="41" spans="1:7" ht="13.8" x14ac:dyDescent="0.25">
      <c r="A41" s="47" t="s">
        <v>33</v>
      </c>
      <c r="B41" s="57">
        <v>0.25490000000000002</v>
      </c>
      <c r="G41" s="37"/>
    </row>
    <row r="42" spans="1:7" ht="13.8" x14ac:dyDescent="0.25">
      <c r="A42" s="47" t="s">
        <v>13</v>
      </c>
      <c r="B42" s="57">
        <v>0.35060000000000002</v>
      </c>
      <c r="G42" s="37"/>
    </row>
    <row r="43" spans="1:7" ht="13.8" x14ac:dyDescent="0.25">
      <c r="A43" s="47" t="s">
        <v>113</v>
      </c>
      <c r="B43" s="57">
        <v>0.16930000000000001</v>
      </c>
      <c r="G43" s="37"/>
    </row>
    <row r="44" spans="1:7" ht="13.8" x14ac:dyDescent="0.25">
      <c r="A44" s="46" t="s">
        <v>93</v>
      </c>
      <c r="B44" s="57">
        <v>0.1701</v>
      </c>
      <c r="G44" s="37"/>
    </row>
    <row r="45" spans="1:7" ht="13.8" x14ac:dyDescent="0.25">
      <c r="A45" s="47" t="s">
        <v>34</v>
      </c>
      <c r="B45" s="57">
        <v>0.26950000000000002</v>
      </c>
      <c r="G45" s="37"/>
    </row>
    <row r="46" spans="1:7" ht="13.8" x14ac:dyDescent="0.25">
      <c r="A46" s="47" t="s">
        <v>14</v>
      </c>
      <c r="B46" s="57">
        <v>0.2084</v>
      </c>
      <c r="G46" s="37"/>
    </row>
    <row r="47" spans="1:7" ht="13.8" x14ac:dyDescent="0.25">
      <c r="A47" s="47" t="s">
        <v>15</v>
      </c>
      <c r="B47" s="57">
        <v>0.19900000000000001</v>
      </c>
      <c r="G47" s="37"/>
    </row>
    <row r="48" spans="1:7" ht="13.8" x14ac:dyDescent="0.25">
      <c r="A48" s="47" t="s">
        <v>22</v>
      </c>
      <c r="B48" s="57">
        <v>0.24340000000000001</v>
      </c>
      <c r="G48" s="37"/>
    </row>
    <row r="49" spans="1:7" ht="13.8" x14ac:dyDescent="0.25">
      <c r="A49" s="47" t="s">
        <v>16</v>
      </c>
      <c r="B49" s="57">
        <v>0.2094</v>
      </c>
      <c r="G49" s="37"/>
    </row>
    <row r="50" spans="1:7" ht="13.8" x14ac:dyDescent="0.25">
      <c r="A50" s="47" t="s">
        <v>17</v>
      </c>
      <c r="B50" s="57">
        <v>0.2064</v>
      </c>
      <c r="G50" s="37"/>
    </row>
    <row r="51" spans="1:7" ht="13.8" x14ac:dyDescent="0.25">
      <c r="A51" s="47" t="s">
        <v>18</v>
      </c>
      <c r="B51" s="57">
        <v>0.27300000000000002</v>
      </c>
      <c r="G51" s="37"/>
    </row>
    <row r="52" spans="1:7" ht="13.8" x14ac:dyDescent="0.25">
      <c r="A52" s="62" t="s">
        <v>94</v>
      </c>
      <c r="B52" s="57">
        <v>0.1835</v>
      </c>
      <c r="G52" s="37"/>
    </row>
    <row r="53" spans="1:7" ht="13.8" x14ac:dyDescent="0.25">
      <c r="A53" s="47" t="s">
        <v>114</v>
      </c>
      <c r="B53" s="57">
        <v>0.1739</v>
      </c>
      <c r="G53" s="37"/>
    </row>
    <row r="54" spans="1:7" ht="13.8" x14ac:dyDescent="0.25">
      <c r="A54" s="47" t="s">
        <v>19</v>
      </c>
      <c r="B54" s="57">
        <v>0.30869999999999997</v>
      </c>
      <c r="G54" s="37"/>
    </row>
    <row r="55" spans="1:7" ht="13.8" x14ac:dyDescent="0.25">
      <c r="A55" s="47" t="s">
        <v>35</v>
      </c>
      <c r="B55" s="57">
        <v>0.4274</v>
      </c>
      <c r="G55" s="37"/>
    </row>
    <row r="56" spans="1:7" ht="13.8" x14ac:dyDescent="0.25">
      <c r="A56" s="61" t="s">
        <v>20</v>
      </c>
      <c r="B56" s="57">
        <v>0.2828</v>
      </c>
      <c r="G56" s="37"/>
    </row>
    <row r="57" spans="1:7" ht="13.8" x14ac:dyDescent="0.25">
      <c r="A57" s="62" t="s">
        <v>95</v>
      </c>
      <c r="B57" s="57">
        <v>0.1777</v>
      </c>
      <c r="G57" s="37"/>
    </row>
    <row r="58" spans="1:7" ht="13.8" x14ac:dyDescent="0.25">
      <c r="A58" s="62" t="s">
        <v>115</v>
      </c>
      <c r="B58" s="57">
        <v>0.17180000000000001</v>
      </c>
      <c r="G58" s="37"/>
    </row>
    <row r="59" spans="1:7" ht="13.8" x14ac:dyDescent="0.25">
      <c r="A59" s="61" t="s">
        <v>23</v>
      </c>
      <c r="B59" s="57">
        <v>0.31530000000000002</v>
      </c>
      <c r="G59" s="37"/>
    </row>
    <row r="60" spans="1:7" ht="13.8" x14ac:dyDescent="0.25">
      <c r="A60" s="47" t="s">
        <v>24</v>
      </c>
      <c r="B60" s="57">
        <v>0.16200000000000001</v>
      </c>
      <c r="G60" s="37"/>
    </row>
    <row r="61" spans="1:7" ht="13.8" x14ac:dyDescent="0.25">
      <c r="A61" s="47" t="s">
        <v>25</v>
      </c>
      <c r="B61" s="57">
        <v>0.2102</v>
      </c>
      <c r="G61" s="37"/>
    </row>
  </sheetData>
  <sheetProtection algorithmName="SHA-512" hashValue="+SVAJ3AFZqYFeJQ9BJa+xw2jOHH638xlau9ANBYbwyDCt3mmy66E9CuZ+edZiCH1oGhdTbiAzjAIj5puNde2mA==" saltValue="9WvvXnJX6T9V9dR+DM6lOQ==" spinCount="100000" sheet="1" objects="1" scenarios="1"/>
  <phoneticPr fontId="9" type="noConversion"/>
  <conditionalFormatting sqref="F13">
    <cfRule type="cellIs" dxfId="55" priority="1" stopIfTrue="1" operator="greaterThan">
      <formula>165200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4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0.3009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188630.5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202940.4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178743.66</v>
      </c>
      <c r="F14" s="24" t="s">
        <v>39</v>
      </c>
      <c r="G14" s="23">
        <f>IF('NO LOCALITY'!G14*(1+$G$6)&gt;'Locality and Max Pay'!D7,'Locality and Max Pay'!D7,'NO LOCALITY'!G14*(1+$G$6))</f>
        <v>202940.4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195525.27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169117</v>
      </c>
      <c r="F18" s="24" t="s">
        <v>39</v>
      </c>
      <c r="G18" s="23">
        <f>IF('NO LOCALITY'!G18*(1+$G$6)&gt;'Locality and Max Pay'!D7,'Locality and Max Pay'!D7,'NO LOCALITY'!G18*(1+$G$6))</f>
        <v>195525.27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47" priority="1" stopIfTrue="1" operator="greaterThan">
      <formula>165200</formula>
    </cfRule>
  </conditionalFormatting>
  <hyperlinks>
    <hyperlink ref="B23:D23" location="'LOCALITY INDEX'!A1" display="Return to Locality Index" xr:uid="{00000000-0004-0000-09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5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0.20780000000000001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196025.94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175131</v>
      </c>
      <c r="F10" s="24" t="s">
        <v>39</v>
      </c>
      <c r="G10" s="23">
        <f>IF('NO LOCALITY'!G10*(1+$G$6)&gt;'Locality and Max Pay'!D7,'Locality and Max Pay'!D7,'NO LOCALITY'!G10*(1+$G$6))</f>
        <v>196025.94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188416.8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165951.72</v>
      </c>
      <c r="F14" s="24" t="s">
        <v>39</v>
      </c>
      <c r="G14" s="23">
        <f>IF('NO LOCALITY'!G14*(1+$G$6)&gt;'Locality and Max Pay'!D7,'Locality and Max Pay'!D7,'NO LOCALITY'!G14*(1+$G$6))</f>
        <v>188416.8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181532.34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157014</v>
      </c>
      <c r="F18" s="24" t="s">
        <v>39</v>
      </c>
      <c r="G18" s="23">
        <f>IF('NO LOCALITY'!G18*(1+$G$6)&gt;'Locality and Max Pay'!D7,'Locality and Max Pay'!D7,'NO LOCALITY'!G18*(1+$G$6))</f>
        <v>181532.34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46" priority="1" stopIfTrue="1" operator="greaterThan">
      <formula>165200</formula>
    </cfRule>
  </conditionalFormatting>
  <hyperlinks>
    <hyperlink ref="B23:D23" location="'LOCALITY INDEX'!A1" display="Return to Locality Index" xr:uid="{00000000-0004-0000-0A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111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0.1762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190897.25999999998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170549</v>
      </c>
      <c r="F10" s="24" t="s">
        <v>39</v>
      </c>
      <c r="G10" s="23">
        <f>IF('NO LOCALITY'!G10*(1+$G$6)&gt;'Locality and Max Pay'!D7,'Locality and Max Pay'!D7,'NO LOCALITY'!G10*(1+$G$6))</f>
        <v>190897.25999999998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183487.19999999998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161609.87999999998</v>
      </c>
      <c r="F14" s="24" t="s">
        <v>39</v>
      </c>
      <c r="G14" s="23">
        <f>IF('NO LOCALITY'!G14*(1+$G$6)&gt;'Locality and Max Pay'!D7,'Locality and Max Pay'!D7,'NO LOCALITY'!G14*(1+$G$6))</f>
        <v>183487.19999999998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200777.34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176782.86</v>
      </c>
      <c r="F17" s="24" t="s">
        <v>39</v>
      </c>
      <c r="G17" s="23">
        <f>IF('NO LOCALITY'!G17*(1+$G$6)&gt;'Locality and Max Pay'!D7,'Locality and Max Pay'!D7,'NO LOCALITY'!G17*(1+$G$6))</f>
        <v>200777.34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152906</v>
      </c>
      <c r="F18" s="24" t="s">
        <v>39</v>
      </c>
      <c r="G18" s="23">
        <f>IF('NO LOCALITY'!G18*(1+$G$6)&gt;'Locality and Max Pay'!D7,'Locality and Max Pay'!D7,'NO LOCALITY'!G18*(1+$G$6))</f>
        <v>176782.86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9/EFZyLqmnfQiSGzX+ySC/LT7a7NMSeUJ2QMniVKvuD1AdmFOjhbgeoAU7fKcqTII73rGwXplT6veiIsnXImMA==" saltValue="sRIbxS/3lpGhGrHYJM+QdA==" spinCount="100000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45" priority="1" stopIfTrue="1" operator="greaterThan">
      <formula>165200</formula>
    </cfRule>
  </conditionalFormatting>
  <hyperlinks>
    <hyperlink ref="B23:D23" location="'LOCALITY INDEX'!A1" display="Return to Locality Index" xr:uid="{00000000-0004-0000-0B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86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0.18060000000000001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191611.38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171187</v>
      </c>
      <c r="F10" s="24" t="s">
        <v>39</v>
      </c>
      <c r="G10" s="23">
        <f>IF('NO LOCALITY'!G10*(1+$G$6)&gt;'Locality and Max Pay'!D7,'Locality and Max Pay'!D7,'NO LOCALITY'!G10*(1+$G$6))</f>
        <v>191611.38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184173.6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162214.44</v>
      </c>
      <c r="F14" s="24" t="s">
        <v>39</v>
      </c>
      <c r="G14" s="23">
        <f>IF('NO LOCALITY'!G14*(1+$G$6)&gt;'Locality and Max Pay'!D7,'Locality and Max Pay'!D7,'NO LOCALITY'!G14*(1+$G$6))</f>
        <v>184173.6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201528.42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177444.18000000002</v>
      </c>
      <c r="F17" s="24" t="s">
        <v>39</v>
      </c>
      <c r="G17" s="23">
        <f>IF('NO LOCALITY'!G17*(1+$G$6)&gt;'Locality and Max Pay'!D7,'Locality and Max Pay'!D7,'NO LOCALITY'!G17*(1+$G$6))</f>
        <v>201528.42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153478</v>
      </c>
      <c r="F18" s="24" t="s">
        <v>39</v>
      </c>
      <c r="G18" s="23">
        <f>IF('NO LOCALITY'!G18*(1+$G$6)&gt;'Locality and Max Pay'!D7,'Locality and Max Pay'!D7,'NO LOCALITY'!G18*(1+$G$6))</f>
        <v>177444.18000000002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44" priority="1" stopIfTrue="1" operator="greaterThan">
      <formula>165200</formula>
    </cfRule>
  </conditionalFormatting>
  <hyperlinks>
    <hyperlink ref="B23:D23" location="'LOCALITY INDEX'!A1" display="Return to Locality Index" xr:uid="{00000000-0004-0000-0C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6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0.2918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187311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201520.80000000002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177493.32</v>
      </c>
      <c r="F14" s="24" t="s">
        <v>39</v>
      </c>
      <c r="G14" s="23">
        <f>IF('NO LOCALITY'!G14*(1+$G$6)&gt;'Locality and Max Pay'!D7,'Locality and Max Pay'!D7,'NO LOCALITY'!G14*(1+$G$6))</f>
        <v>201520.80000000002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194157.54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167934</v>
      </c>
      <c r="F18" s="24" t="s">
        <v>39</v>
      </c>
      <c r="G18" s="23">
        <f>IF('NO LOCALITY'!G18*(1+$G$6)&gt;'Locality and Max Pay'!D7,'Locality and Max Pay'!D7,'NO LOCALITY'!G18*(1+$G$6))</f>
        <v>194157.54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43" priority="1" stopIfTrue="1" operator="greaterThan">
      <formula>165200</formula>
    </cfRule>
  </conditionalFormatting>
  <hyperlinks>
    <hyperlink ref="B23:D23" location="'LOCALITY INDEX'!A1" display="Return to Locality Index" xr:uid="{00000000-0004-0000-0D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26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0.2094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196285.62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175363</v>
      </c>
      <c r="F10" s="24" t="s">
        <v>39</v>
      </c>
      <c r="G10" s="23">
        <f>IF('NO LOCALITY'!G10*(1+$G$6)&gt;'Locality and Max Pay'!D7,'Locality and Max Pay'!D7,'NO LOCALITY'!G10*(1+$G$6))</f>
        <v>196285.62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188666.4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166171.56</v>
      </c>
      <c r="F14" s="24" t="s">
        <v>39</v>
      </c>
      <c r="G14" s="23">
        <f>IF('NO LOCALITY'!G14*(1+$G$6)&gt;'Locality and Max Pay'!D7,'Locality and Max Pay'!D7,'NO LOCALITY'!G14*(1+$G$6))</f>
        <v>188666.4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181772.82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157222</v>
      </c>
      <c r="F18" s="24" t="s">
        <v>39</v>
      </c>
      <c r="G18" s="23">
        <f>IF('NO LOCALITY'!G18*(1+$G$6)&gt;'Locality and Max Pay'!D7,'Locality and Max Pay'!D7,'NO LOCALITY'!G18*(1+$G$6))</f>
        <v>181772.82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42" priority="1" stopIfTrue="1" operator="greaterThan">
      <formula>165200</formula>
    </cfRule>
  </conditionalFormatting>
  <hyperlinks>
    <hyperlink ref="B23:D23" location="'LOCALITY INDEX'!A1" display="Return to Locality Index" xr:uid="{00000000-0004-0000-0E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27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0.21249999999999999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196788.75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175812.5</v>
      </c>
      <c r="F10" s="24" t="s">
        <v>39</v>
      </c>
      <c r="G10" s="23">
        <f>IF('NO LOCALITY'!G10*(1+$G$6)&gt;'Locality and Max Pay'!D7,'Locality and Max Pay'!D7,'NO LOCALITY'!G10*(1+$G$6))</f>
        <v>196788.75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189150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166597.5</v>
      </c>
      <c r="F14" s="24" t="s">
        <v>39</v>
      </c>
      <c r="G14" s="23">
        <f>IF('NO LOCALITY'!G14*(1+$G$6)&gt;'Locality and Max Pay'!D7,'Locality and Max Pay'!D7,'NO LOCALITY'!G14*(1+$G$6))</f>
        <v>189150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182238.75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157625</v>
      </c>
      <c r="F18" s="24" t="s">
        <v>39</v>
      </c>
      <c r="G18" s="23">
        <f>IF('NO LOCALITY'!G18*(1+$G$6)&gt;'Locality and Max Pay'!D7,'Locality and Max Pay'!D7,'NO LOCALITY'!G18*(1+$G$6))</f>
        <v>182238.75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41" priority="1" stopIfTrue="1" operator="greaterThan">
      <formula>165200</formula>
    </cfRule>
  </conditionalFormatting>
  <hyperlinks>
    <hyperlink ref="B23:D23" location="'LOCALITY INDEX'!A1" display="Return to Locality Index" xr:uid="{00000000-0004-0000-0F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87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0.1842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192195.65999999997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171709</v>
      </c>
      <c r="F10" s="24" t="s">
        <v>39</v>
      </c>
      <c r="G10" s="23">
        <f>IF('NO LOCALITY'!G10*(1+$G$6)&gt;'Locality and Max Pay'!D7,'Locality and Max Pay'!D7,'NO LOCALITY'!G10*(1+$G$6))</f>
        <v>192195.65999999997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184735.19999999998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162709.07999999999</v>
      </c>
      <c r="F14" s="24" t="s">
        <v>39</v>
      </c>
      <c r="G14" s="23">
        <f>IF('NO LOCALITY'!G14*(1+$G$6)&gt;'Locality and Max Pay'!D7,'Locality and Max Pay'!D7,'NO LOCALITY'!G14*(1+$G$6))</f>
        <v>184735.19999999998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202142.93999999997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177985.25999999998</v>
      </c>
      <c r="F17" s="24" t="s">
        <v>39</v>
      </c>
      <c r="G17" s="23">
        <f>IF('NO LOCALITY'!G17*(1+$G$6)&gt;'Locality and Max Pay'!D7,'Locality and Max Pay'!D7,'NO LOCALITY'!G17*(1+$G$6))</f>
        <v>202142.93999999997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153946</v>
      </c>
      <c r="F18" s="24" t="s">
        <v>39</v>
      </c>
      <c r="G18" s="23">
        <f>IF('NO LOCALITY'!G18*(1+$G$6)&gt;'Locality and Max Pay'!D7,'Locality and Max Pay'!D7,'NO LOCALITY'!G18*(1+$G$6))</f>
        <v>177985.25999999998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40" priority="1" stopIfTrue="1" operator="greaterThan">
      <formula>165200</formula>
    </cfRule>
  </conditionalFormatting>
  <hyperlinks>
    <hyperlink ref="B23:D23" location="'LOCALITY INDEX'!A1" display="Return to Locality Index" xr:uid="{00000000-0004-0000-10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1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21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0.2069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195879.87000000002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175000.5</v>
      </c>
      <c r="F10" s="24" t="s">
        <v>39</v>
      </c>
      <c r="G10" s="23">
        <f>IF('NO LOCALITY'!G10*(1+$G$6)&gt;'Locality and Max Pay'!D7,'Locality and Max Pay'!D7,'NO LOCALITY'!G10*(1+$G$6))</f>
        <v>195879.87000000002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188276.40000000002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165828.06</v>
      </c>
      <c r="F14" s="24" t="s">
        <v>39</v>
      </c>
      <c r="G14" s="23">
        <f>IF('NO LOCALITY'!G14*(1+$G$6)&gt;'Locality and Max Pay'!D7,'Locality and Max Pay'!D7,'NO LOCALITY'!G14*(1+$G$6))</f>
        <v>188276.40000000002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181397.07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156897</v>
      </c>
      <c r="F18" s="24" t="s">
        <v>39</v>
      </c>
      <c r="G18" s="23">
        <f>IF('NO LOCALITY'!G18*(1+$G$6)&gt;'Locality and Max Pay'!D7,'Locality and Max Pay'!D7,'NO LOCALITY'!G18*(1+$G$6))</f>
        <v>181397.07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39" priority="1" stopIfTrue="1" operator="greaterThan">
      <formula>165200</formula>
    </cfRule>
  </conditionalFormatting>
  <hyperlinks>
    <hyperlink ref="B23:D23" location="'LOCALITY INDEX'!A1" display="Return to Locality Index" xr:uid="{00000000-0004-0000-11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112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0.16819999999999999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189598.86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169389</v>
      </c>
      <c r="F10" s="24" t="s">
        <v>39</v>
      </c>
      <c r="G10" s="23">
        <f>IF('NO LOCALITY'!G10*(1+$G$6)&gt;'Locality and Max Pay'!D7,'Locality and Max Pay'!D7,'NO LOCALITY'!G10*(1+$G$6))</f>
        <v>189598.86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182239.19999999998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160510.68</v>
      </c>
      <c r="F14" s="24" t="s">
        <v>39</v>
      </c>
      <c r="G14" s="23">
        <f>IF('NO LOCALITY'!G14*(1+$G$6)&gt;'Locality and Max Pay'!D7,'Locality and Max Pay'!D7,'NO LOCALITY'!G14*(1+$G$6))</f>
        <v>182239.19999999998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199411.74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175580.46</v>
      </c>
      <c r="F17" s="24" t="s">
        <v>39</v>
      </c>
      <c r="G17" s="23">
        <f>IF('NO LOCALITY'!G17*(1+$G$6)&gt;'Locality and Max Pay'!D7,'Locality and Max Pay'!D7,'NO LOCALITY'!G17*(1+$G$6))</f>
        <v>199411.74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151866</v>
      </c>
      <c r="F18" s="24" t="s">
        <v>39</v>
      </c>
      <c r="G18" s="23">
        <f>IF('NO LOCALITY'!G18*(1+$G$6)&gt;'Locality and Max Pay'!D7,'Locality and Max Pay'!D7,'NO LOCALITY'!G18*(1+$G$6))</f>
        <v>175580.46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rqjzCuiBxJe1x1xs5lRIT+AfXy1HVsrTnri2DK4cj/bmwqwSdlNbxuYrmt5ZkQsCYFRTaadWMyYsTyuGh0Yp/A==" saltValue="0Atzd+7u514KwMkLCQDsmQ==" spinCount="100000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38" priority="1" stopIfTrue="1" operator="greaterThan">
      <formula>165200</formula>
    </cfRule>
  </conditionalFormatting>
  <hyperlinks>
    <hyperlink ref="B23:D23" location="'LOCALITY INDEX'!A1" display="Return to Locality Index" xr:uid="{00000000-0004-0000-12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62"/>
  <sheetViews>
    <sheetView tabSelected="1" zoomScaleNormal="100" workbookViewId="0">
      <selection activeCell="B3" sqref="B3"/>
    </sheetView>
  </sheetViews>
  <sheetFormatPr defaultRowHeight="13.2" x14ac:dyDescent="0.25"/>
  <cols>
    <col min="1" max="1" width="5.44140625" customWidth="1"/>
    <col min="2" max="2" width="83.77734375" style="29" bestFit="1" customWidth="1"/>
    <col min="3" max="4" width="9.21875" style="29"/>
    <col min="5" max="5" width="10.5546875" style="29" customWidth="1"/>
    <col min="6" max="10" width="9.21875" style="29"/>
  </cols>
  <sheetData>
    <row r="1" spans="1:10" ht="16.2" thickBot="1" x14ac:dyDescent="0.35">
      <c r="A1" s="55" t="s">
        <v>43</v>
      </c>
      <c r="B1" s="56"/>
    </row>
    <row r="2" spans="1:10" x14ac:dyDescent="0.25">
      <c r="A2" s="30" t="s">
        <v>44</v>
      </c>
    </row>
    <row r="3" spans="1:10" x14ac:dyDescent="0.25">
      <c r="A3" s="31"/>
    </row>
    <row r="4" spans="1:10" x14ac:dyDescent="0.25">
      <c r="A4" s="31"/>
      <c r="B4" s="32" t="s">
        <v>45</v>
      </c>
    </row>
    <row r="5" spans="1:10" x14ac:dyDescent="0.25">
      <c r="A5" s="31"/>
      <c r="B5" s="32" t="s">
        <v>77</v>
      </c>
    </row>
    <row r="6" spans="1:10" x14ac:dyDescent="0.25">
      <c r="A6" s="31"/>
      <c r="B6" s="45" t="s">
        <v>97</v>
      </c>
    </row>
    <row r="7" spans="1:10" x14ac:dyDescent="0.25">
      <c r="A7" s="31"/>
      <c r="B7" s="45" t="s">
        <v>98</v>
      </c>
    </row>
    <row r="8" spans="1:10" x14ac:dyDescent="0.25">
      <c r="B8" s="45" t="s">
        <v>46</v>
      </c>
      <c r="C8"/>
      <c r="D8"/>
      <c r="E8"/>
      <c r="F8"/>
      <c r="G8"/>
      <c r="H8"/>
    </row>
    <row r="9" spans="1:10" s="1" customFormat="1" x14ac:dyDescent="0.25">
      <c r="A9" s="53"/>
      <c r="B9" s="45" t="s">
        <v>99</v>
      </c>
      <c r="C9" s="54"/>
      <c r="D9" s="54"/>
      <c r="E9" s="54"/>
      <c r="F9" s="54"/>
      <c r="G9" s="54"/>
      <c r="H9" s="54"/>
      <c r="I9" s="54"/>
      <c r="J9" s="54"/>
    </row>
    <row r="10" spans="1:10" s="1" customFormat="1" x14ac:dyDescent="0.25">
      <c r="A10" s="53"/>
      <c r="B10" s="58" t="s">
        <v>116</v>
      </c>
      <c r="C10" s="54"/>
      <c r="D10" s="54"/>
      <c r="E10" s="54"/>
      <c r="F10" s="54"/>
      <c r="G10" s="54"/>
      <c r="H10" s="54"/>
      <c r="I10" s="54"/>
      <c r="J10" s="54"/>
    </row>
    <row r="11" spans="1:10" x14ac:dyDescent="0.25">
      <c r="B11" s="45" t="s">
        <v>47</v>
      </c>
      <c r="C11"/>
      <c r="D11"/>
      <c r="E11"/>
      <c r="F11"/>
      <c r="G11"/>
      <c r="H11"/>
    </row>
    <row r="12" spans="1:10" x14ac:dyDescent="0.25">
      <c r="B12" s="45" t="s">
        <v>5</v>
      </c>
      <c r="C12"/>
      <c r="D12"/>
      <c r="E12"/>
      <c r="F12"/>
      <c r="G12"/>
      <c r="H12"/>
    </row>
    <row r="13" spans="1:10" x14ac:dyDescent="0.25">
      <c r="B13" s="58" t="s">
        <v>117</v>
      </c>
      <c r="C13"/>
      <c r="D13"/>
      <c r="E13"/>
      <c r="F13"/>
      <c r="G13"/>
      <c r="H13"/>
    </row>
    <row r="14" spans="1:10" s="1" customFormat="1" x14ac:dyDescent="0.25">
      <c r="A14" s="41"/>
      <c r="B14" s="45" t="s">
        <v>100</v>
      </c>
      <c r="C14" s="54"/>
      <c r="D14" s="54"/>
      <c r="E14" s="54"/>
      <c r="F14" s="54"/>
      <c r="G14" s="54"/>
      <c r="H14" s="54"/>
      <c r="I14" s="54"/>
      <c r="J14" s="54"/>
    </row>
    <row r="15" spans="1:10" x14ac:dyDescent="0.25">
      <c r="B15" s="45" t="s">
        <v>48</v>
      </c>
      <c r="C15"/>
      <c r="D15"/>
      <c r="E15"/>
      <c r="F15"/>
      <c r="G15"/>
      <c r="H15"/>
    </row>
    <row r="16" spans="1:10" x14ac:dyDescent="0.25">
      <c r="B16" s="45" t="s">
        <v>49</v>
      </c>
      <c r="C16"/>
      <c r="D16"/>
      <c r="E16"/>
      <c r="F16"/>
      <c r="G16"/>
      <c r="H16"/>
    </row>
    <row r="17" spans="1:10" x14ac:dyDescent="0.25">
      <c r="B17" s="45" t="s">
        <v>50</v>
      </c>
      <c r="C17"/>
      <c r="D17"/>
      <c r="E17"/>
      <c r="F17"/>
      <c r="G17"/>
      <c r="H17"/>
    </row>
    <row r="18" spans="1:10" s="1" customFormat="1" x14ac:dyDescent="0.25">
      <c r="A18" s="41"/>
      <c r="B18" s="45" t="s">
        <v>101</v>
      </c>
      <c r="C18" s="54"/>
      <c r="D18" s="54"/>
      <c r="E18" s="54"/>
      <c r="F18" s="54"/>
      <c r="G18" s="54"/>
      <c r="H18" s="54"/>
      <c r="I18" s="54"/>
      <c r="J18" s="54"/>
    </row>
    <row r="19" spans="1:10" x14ac:dyDescent="0.25">
      <c r="B19" s="45" t="s">
        <v>51</v>
      </c>
      <c r="C19"/>
      <c r="D19"/>
      <c r="E19"/>
      <c r="F19"/>
      <c r="G19"/>
      <c r="H19"/>
    </row>
    <row r="20" spans="1:10" x14ac:dyDescent="0.25">
      <c r="B20" s="32" t="s">
        <v>118</v>
      </c>
      <c r="C20"/>
      <c r="D20"/>
      <c r="E20"/>
      <c r="F20"/>
      <c r="G20"/>
      <c r="H20"/>
    </row>
    <row r="21" spans="1:10" x14ac:dyDescent="0.25">
      <c r="B21" s="32" t="s">
        <v>52</v>
      </c>
      <c r="C21" s="33"/>
      <c r="D21" s="33"/>
      <c r="E21" s="33"/>
      <c r="F21" s="33"/>
      <c r="G21" s="33"/>
      <c r="H21" s="33"/>
    </row>
    <row r="22" spans="1:10" s="1" customFormat="1" x14ac:dyDescent="0.25">
      <c r="A22" s="41"/>
      <c r="B22" s="45" t="s">
        <v>102</v>
      </c>
      <c r="C22" s="54"/>
      <c r="D22" s="54"/>
      <c r="E22" s="54"/>
      <c r="F22" s="54"/>
      <c r="G22" s="54"/>
      <c r="H22" s="54"/>
      <c r="I22" s="54"/>
      <c r="J22" s="54"/>
    </row>
    <row r="23" spans="1:10" x14ac:dyDescent="0.25">
      <c r="B23" s="32" t="s">
        <v>53</v>
      </c>
      <c r="C23" s="33"/>
      <c r="D23" s="33"/>
      <c r="E23" s="33"/>
      <c r="F23" s="33"/>
      <c r="G23" s="33"/>
      <c r="H23" s="33"/>
    </row>
    <row r="24" spans="1:10" x14ac:dyDescent="0.25">
      <c r="B24" s="32" t="s">
        <v>54</v>
      </c>
      <c r="C24" s="33"/>
      <c r="D24" s="33"/>
      <c r="E24" s="33"/>
      <c r="F24" s="33"/>
      <c r="G24" s="33"/>
      <c r="H24" s="33"/>
    </row>
    <row r="25" spans="1:10" x14ac:dyDescent="0.25">
      <c r="B25" s="32" t="s">
        <v>55</v>
      </c>
      <c r="C25" s="33"/>
      <c r="D25" s="33"/>
      <c r="E25" s="33"/>
      <c r="F25" s="33"/>
      <c r="G25" s="33"/>
      <c r="H25" s="33"/>
    </row>
    <row r="26" spans="1:10" s="1" customFormat="1" x14ac:dyDescent="0.25">
      <c r="A26" s="41"/>
      <c r="B26" s="45" t="s">
        <v>103</v>
      </c>
      <c r="C26" s="54"/>
      <c r="D26" s="54"/>
      <c r="E26" s="54"/>
      <c r="F26" s="54"/>
      <c r="G26" s="54"/>
      <c r="H26" s="54"/>
      <c r="I26" s="54"/>
      <c r="J26" s="54"/>
    </row>
    <row r="27" spans="1:10" x14ac:dyDescent="0.25">
      <c r="B27" s="32" t="s">
        <v>56</v>
      </c>
      <c r="C27" s="33"/>
      <c r="D27" s="33"/>
      <c r="E27" s="33"/>
      <c r="F27" s="33"/>
      <c r="G27" s="33"/>
      <c r="H27" s="33"/>
    </row>
    <row r="28" spans="1:10" x14ac:dyDescent="0.25">
      <c r="B28" s="32" t="s">
        <v>78</v>
      </c>
      <c r="C28" s="33"/>
      <c r="D28" s="33"/>
      <c r="E28" s="33"/>
      <c r="F28" s="33"/>
      <c r="G28" s="33"/>
      <c r="H28" s="33"/>
    </row>
    <row r="29" spans="1:10" x14ac:dyDescent="0.25">
      <c r="B29" s="32" t="s">
        <v>57</v>
      </c>
      <c r="C29" s="33"/>
      <c r="D29" s="33"/>
      <c r="E29" s="33"/>
      <c r="F29" s="33"/>
      <c r="G29" s="33"/>
      <c r="H29" s="33"/>
    </row>
    <row r="30" spans="1:10" x14ac:dyDescent="0.25">
      <c r="B30" s="32" t="s">
        <v>58</v>
      </c>
      <c r="C30" s="33"/>
      <c r="D30" s="33"/>
      <c r="E30" s="33"/>
      <c r="F30" s="33"/>
      <c r="G30" s="33"/>
      <c r="H30" s="33"/>
    </row>
    <row r="31" spans="1:10" x14ac:dyDescent="0.25">
      <c r="B31" s="32" t="s">
        <v>59</v>
      </c>
      <c r="C31" s="33"/>
      <c r="D31" s="33"/>
      <c r="E31" s="33"/>
      <c r="F31" s="33"/>
      <c r="G31" s="33"/>
      <c r="H31" s="33"/>
    </row>
    <row r="32" spans="1:10" s="1" customFormat="1" x14ac:dyDescent="0.25">
      <c r="A32" s="41"/>
      <c r="B32" s="45" t="s">
        <v>104</v>
      </c>
      <c r="C32" s="54"/>
      <c r="D32" s="54"/>
      <c r="E32" s="54"/>
      <c r="F32" s="54"/>
      <c r="G32" s="54"/>
      <c r="H32" s="54"/>
      <c r="I32" s="54"/>
      <c r="J32" s="54"/>
    </row>
    <row r="33" spans="1:10" s="1" customFormat="1" x14ac:dyDescent="0.25">
      <c r="A33" s="41"/>
      <c r="B33" s="45" t="s">
        <v>105</v>
      </c>
      <c r="C33" s="54"/>
      <c r="D33" s="54"/>
      <c r="E33" s="54"/>
      <c r="F33" s="54"/>
      <c r="G33" s="54"/>
      <c r="H33" s="54"/>
      <c r="I33" s="54"/>
      <c r="J33" s="54"/>
    </row>
    <row r="34" spans="1:10" s="1" customFormat="1" x14ac:dyDescent="0.25">
      <c r="A34" s="41"/>
      <c r="B34" s="45" t="s">
        <v>106</v>
      </c>
      <c r="C34" s="54"/>
      <c r="D34" s="54"/>
      <c r="E34" s="54"/>
      <c r="F34" s="54"/>
      <c r="G34" s="54"/>
      <c r="H34" s="54"/>
      <c r="I34" s="54"/>
      <c r="J34" s="54"/>
    </row>
    <row r="35" spans="1:10" x14ac:dyDescent="0.25">
      <c r="B35" s="32" t="s">
        <v>60</v>
      </c>
      <c r="C35" s="33"/>
      <c r="D35" s="33"/>
      <c r="E35" s="33"/>
      <c r="F35" s="33"/>
      <c r="G35" s="33"/>
      <c r="H35" s="33"/>
    </row>
    <row r="36" spans="1:10" x14ac:dyDescent="0.25">
      <c r="B36" s="32" t="s">
        <v>61</v>
      </c>
      <c r="C36" s="33"/>
      <c r="D36" s="33"/>
      <c r="E36" s="33"/>
      <c r="F36" s="33"/>
      <c r="G36" s="33"/>
      <c r="H36" s="33"/>
    </row>
    <row r="37" spans="1:10" x14ac:dyDescent="0.25">
      <c r="B37" s="32" t="s">
        <v>62</v>
      </c>
      <c r="C37" s="33"/>
      <c r="D37" s="33"/>
      <c r="E37" s="33"/>
      <c r="F37" s="33"/>
      <c r="G37" s="33"/>
      <c r="H37" s="33"/>
    </row>
    <row r="38" spans="1:10" x14ac:dyDescent="0.25">
      <c r="B38" s="32" t="s">
        <v>63</v>
      </c>
      <c r="C38" s="33"/>
      <c r="D38" s="33"/>
      <c r="E38" s="33"/>
      <c r="F38" s="33"/>
      <c r="G38" s="33"/>
      <c r="H38" s="33"/>
    </row>
    <row r="39" spans="1:10" x14ac:dyDescent="0.25">
      <c r="B39" s="32" t="s">
        <v>64</v>
      </c>
      <c r="C39" s="34"/>
      <c r="D39" s="34"/>
      <c r="E39" s="34"/>
      <c r="F39" s="34"/>
      <c r="G39" s="34"/>
      <c r="H39" s="34"/>
    </row>
    <row r="40" spans="1:10" x14ac:dyDescent="0.25">
      <c r="B40" s="32" t="s">
        <v>119</v>
      </c>
      <c r="C40" s="34"/>
      <c r="D40" s="34"/>
      <c r="E40" s="34"/>
      <c r="F40" s="34"/>
      <c r="G40" s="34"/>
      <c r="H40" s="34"/>
    </row>
    <row r="41" spans="1:10" s="1" customFormat="1" x14ac:dyDescent="0.25">
      <c r="A41" s="41"/>
      <c r="B41" s="45" t="s">
        <v>107</v>
      </c>
      <c r="C41" s="54"/>
      <c r="D41" s="54"/>
      <c r="E41" s="54"/>
      <c r="F41" s="54"/>
      <c r="G41" s="54"/>
      <c r="H41" s="54"/>
      <c r="I41" s="54"/>
      <c r="J41" s="54"/>
    </row>
    <row r="42" spans="1:10" x14ac:dyDescent="0.25">
      <c r="B42" s="32" t="s">
        <v>65</v>
      </c>
      <c r="C42" s="35"/>
      <c r="D42" s="35"/>
      <c r="E42" s="35"/>
      <c r="F42" s="35"/>
      <c r="G42" s="35"/>
      <c r="H42" s="35"/>
    </row>
    <row r="43" spans="1:10" x14ac:dyDescent="0.25">
      <c r="B43" s="32" t="s">
        <v>66</v>
      </c>
      <c r="C43" s="33"/>
      <c r="D43" s="33"/>
      <c r="E43" s="33"/>
      <c r="F43" s="33"/>
      <c r="G43" s="33"/>
      <c r="H43" s="33"/>
    </row>
    <row r="44" spans="1:10" x14ac:dyDescent="0.25">
      <c r="B44" s="32" t="s">
        <v>67</v>
      </c>
      <c r="C44" s="33"/>
      <c r="D44" s="33"/>
      <c r="E44" s="33"/>
      <c r="F44" s="33"/>
      <c r="G44" s="33"/>
      <c r="H44" s="33"/>
    </row>
    <row r="45" spans="1:10" x14ac:dyDescent="0.25">
      <c r="B45" s="32" t="s">
        <v>68</v>
      </c>
      <c r="C45" s="33"/>
      <c r="D45" s="33"/>
      <c r="E45" s="33"/>
      <c r="F45" s="33"/>
      <c r="G45" s="33"/>
      <c r="H45" s="33"/>
    </row>
    <row r="46" spans="1:10" x14ac:dyDescent="0.25">
      <c r="B46" s="32" t="s">
        <v>69</v>
      </c>
      <c r="C46" s="33"/>
      <c r="D46" s="33"/>
      <c r="E46" s="33"/>
      <c r="F46" s="33"/>
      <c r="G46" s="33"/>
      <c r="H46" s="33"/>
    </row>
    <row r="47" spans="1:10" x14ac:dyDescent="0.25">
      <c r="B47" s="32" t="s">
        <v>70</v>
      </c>
      <c r="C47" s="33"/>
      <c r="D47" s="33"/>
      <c r="E47" s="33"/>
      <c r="F47" s="33"/>
      <c r="G47" s="33"/>
      <c r="H47" s="33"/>
    </row>
    <row r="48" spans="1:10" x14ac:dyDescent="0.25">
      <c r="B48" s="32" t="s">
        <v>71</v>
      </c>
      <c r="C48" s="33"/>
      <c r="D48" s="33"/>
      <c r="E48" s="33"/>
      <c r="F48" s="33"/>
      <c r="G48" s="33"/>
      <c r="H48" s="33"/>
    </row>
    <row r="49" spans="1:10" x14ac:dyDescent="0.25">
      <c r="B49" s="32" t="s">
        <v>120</v>
      </c>
      <c r="C49" s="33"/>
      <c r="D49" s="33"/>
      <c r="E49" s="33"/>
      <c r="F49" s="33"/>
      <c r="G49" s="33"/>
      <c r="H49" s="33"/>
    </row>
    <row r="50" spans="1:10" x14ac:dyDescent="0.25">
      <c r="B50" s="32" t="s">
        <v>72</v>
      </c>
      <c r="C50" s="33"/>
      <c r="D50" s="33"/>
      <c r="E50" s="33"/>
      <c r="F50" s="33"/>
      <c r="G50" s="33"/>
      <c r="H50" s="33"/>
    </row>
    <row r="51" spans="1:10" x14ac:dyDescent="0.25">
      <c r="B51" s="32" t="s">
        <v>73</v>
      </c>
      <c r="C51" s="33"/>
      <c r="D51" s="33"/>
      <c r="E51" s="33"/>
      <c r="F51" s="33"/>
      <c r="G51" s="33"/>
      <c r="H51" s="33"/>
    </row>
    <row r="52" spans="1:10" x14ac:dyDescent="0.25">
      <c r="B52" s="32" t="s">
        <v>74</v>
      </c>
      <c r="C52" s="33"/>
      <c r="D52" s="33"/>
      <c r="E52" s="33"/>
      <c r="F52" s="33"/>
      <c r="G52" s="33"/>
      <c r="H52" s="33"/>
    </row>
    <row r="53" spans="1:10" s="1" customFormat="1" x14ac:dyDescent="0.25">
      <c r="A53" s="41"/>
      <c r="B53" s="45" t="s">
        <v>108</v>
      </c>
      <c r="C53" s="54"/>
      <c r="D53" s="54"/>
      <c r="E53" s="54"/>
      <c r="F53" s="54"/>
      <c r="G53" s="54"/>
      <c r="H53" s="54"/>
      <c r="I53" s="54"/>
      <c r="J53" s="54"/>
    </row>
    <row r="54" spans="1:10" s="1" customFormat="1" x14ac:dyDescent="0.25">
      <c r="A54" s="41"/>
      <c r="B54" s="45" t="s">
        <v>109</v>
      </c>
      <c r="C54" s="54"/>
      <c r="D54" s="54"/>
      <c r="E54" s="54"/>
      <c r="F54" s="54"/>
      <c r="G54" s="54"/>
      <c r="H54" s="54"/>
      <c r="I54" s="54"/>
      <c r="J54" s="54"/>
    </row>
    <row r="55" spans="1:10" s="1" customFormat="1" x14ac:dyDescent="0.25">
      <c r="A55" s="41"/>
      <c r="B55" s="32" t="s">
        <v>121</v>
      </c>
      <c r="C55" s="54"/>
      <c r="D55" s="54"/>
      <c r="E55" s="54"/>
      <c r="F55" s="54"/>
      <c r="G55" s="54"/>
      <c r="H55" s="54"/>
      <c r="I55" s="54"/>
      <c r="J55" s="54"/>
    </row>
    <row r="56" spans="1:10" x14ac:dyDescent="0.25">
      <c r="B56" s="32" t="s">
        <v>75</v>
      </c>
      <c r="C56" s="35"/>
      <c r="D56" s="35"/>
      <c r="E56" s="35"/>
      <c r="F56" s="35"/>
      <c r="G56" s="35"/>
      <c r="H56" s="35"/>
    </row>
    <row r="57" spans="1:10" x14ac:dyDescent="0.25">
      <c r="B57" s="32" t="s">
        <v>25</v>
      </c>
      <c r="C57" s="35"/>
      <c r="D57" s="35"/>
      <c r="E57" s="35"/>
      <c r="F57" s="35"/>
      <c r="G57" s="35"/>
      <c r="H57" s="35"/>
    </row>
    <row r="58" spans="1:10" x14ac:dyDescent="0.25">
      <c r="B58" s="32" t="s">
        <v>76</v>
      </c>
      <c r="C58" s="33"/>
      <c r="D58" s="33"/>
      <c r="E58" s="33"/>
      <c r="F58" s="33"/>
      <c r="G58" s="33"/>
      <c r="H58" s="33"/>
    </row>
    <row r="62" spans="1:10" x14ac:dyDescent="0.25">
      <c r="C62" s="36"/>
      <c r="D62" s="36"/>
      <c r="E62" s="36"/>
      <c r="F62" s="36"/>
      <c r="G62" s="36"/>
      <c r="H62" s="36"/>
    </row>
  </sheetData>
  <sheetProtection algorithmName="SHA-512" hashValue="bTi1BWAt/TD/2k52QvmF6Xjwompyfnv8cC1OZDHplFNIg5Q+3uM2B0Jh1RLrQ7e4jUKyTW47aIvxP7Ru9aUKLg==" saltValue="CpCnijzOBbhrvWtuMGiKQg==" spinCount="100000" sheet="1" objects="1" scenarios="1"/>
  <phoneticPr fontId="9" type="noConversion"/>
  <hyperlinks>
    <hyperlink ref="B21" location="dfw!A1" display="Dallas-Fort Worth, Texas" xr:uid="{00000000-0004-0000-0100-000000000000}"/>
    <hyperlink ref="B23" location="day!A1" display="Dayton-Springfield, Ohio" xr:uid="{00000000-0004-0000-0100-000001000000}"/>
    <hyperlink ref="B24" location="den!A1" display="Denver-Boulder-Greeley, Colorado" xr:uid="{00000000-0004-0000-0100-000002000000}"/>
    <hyperlink ref="B25" location="det!A1" display="Detroit-Ann Arbor-Flint, Michigan" xr:uid="{00000000-0004-0000-0100-000003000000}"/>
    <hyperlink ref="B27" location="har!A1" display="Hartford, Connecticut (including all of New London County, CT)" xr:uid="{00000000-0004-0000-0100-000004000000}"/>
    <hyperlink ref="B29" location="hou!A1" display="Houston-Galveston-Brazoria, Texas" xr:uid="{00000000-0004-0000-0100-000005000000}"/>
    <hyperlink ref="B30" location="hnt!A1" display="Huntsville, Alabama" xr:uid="{00000000-0004-0000-0100-000006000000}"/>
    <hyperlink ref="B31" location="ind!A1" display="Indianapolis, Indiana" xr:uid="{00000000-0004-0000-0100-000007000000}"/>
    <hyperlink ref="B35" location="la!A1" display="Los Angeles-Riverside-Orange County, California " xr:uid="{00000000-0004-0000-0100-000008000000}"/>
    <hyperlink ref="B36" location="mfl!A1" display="Miami-Fort Lauderdale, Florida" xr:uid="{00000000-0004-0000-0100-000009000000}"/>
    <hyperlink ref="B37" location="mil!A1" display="Milwaukee-Racine, Wisconsin" xr:uid="{00000000-0004-0000-0100-00000A000000}"/>
    <hyperlink ref="B38" location="msp!A1" display="Minneapolis-St. Paul, Minnesota - Wisconsin" xr:uid="{00000000-0004-0000-0100-00000B000000}"/>
    <hyperlink ref="B39" location="ny!A1" display="New York-Northern New Jersey-Long Island, New York - New Jersey - Connecticut - Pennsylvania" xr:uid="{00000000-0004-0000-0100-00000C000000}"/>
    <hyperlink ref="B42" location="phl!A1" display="Philadelphia-Wilmington-Atlantic City, Pennsylvania - New Jersey - Delaware - Maryland" xr:uid="{00000000-0004-0000-0100-00000D000000}"/>
    <hyperlink ref="B43" location="px!A1" display="Phoenix, Arizona" xr:uid="{00000000-0004-0000-0100-00000E000000}"/>
    <hyperlink ref="B44" location="pit!A1" display="Pittsburgh, Pennsylvania" xr:uid="{00000000-0004-0000-0100-00000F000000}"/>
    <hyperlink ref="B45" location="por!A1" display="Portland-Salem, Oregon - Washington" xr:uid="{00000000-0004-0000-0100-000010000000}"/>
    <hyperlink ref="B46" location="ra!A1" display="Raleigh, North Carolina" xr:uid="{00000000-0004-0000-0100-000011000000}"/>
    <hyperlink ref="B47" location="rch!A1" display="Richmond-Petersburg, Virginia" xr:uid="{00000000-0004-0000-0100-000012000000}"/>
    <hyperlink ref="B48" location="sac!A1" display="Sacramento-Yolo, California" xr:uid="{00000000-0004-0000-0100-000013000000}"/>
    <hyperlink ref="B50" location="sd!A1" display="San Diego, California" xr:uid="{00000000-0004-0000-0100-000014000000}"/>
    <hyperlink ref="B51" location="sf!A1" display="San Francisco-Oakland-San Jose, California" xr:uid="{00000000-0004-0000-0100-000015000000}"/>
    <hyperlink ref="B52" location="sea!A1" display="Seattle-Tacoma-Bremerton, Washington" xr:uid="{00000000-0004-0000-0100-000016000000}"/>
    <hyperlink ref="B56" location="WDCB!A1" display="Washington-Baltimore, District of Columbia - Maryland - Virginia - West Virginia " xr:uid="{00000000-0004-0000-0100-000017000000}"/>
    <hyperlink ref="B58" location="rus!A1" display="Rest of United States  " xr:uid="{00000000-0004-0000-0100-000018000000}"/>
    <hyperlink ref="B57" location="Intl!A1" display="International" xr:uid="{00000000-0004-0000-0100-000019000000}"/>
    <hyperlink ref="B4" location="'NO LOCALITY'!A1" display="No Locality" xr:uid="{00000000-0004-0000-0100-00001A000000}"/>
    <hyperlink ref="B12" location="bu!A1" display="Buffalo" xr:uid="{00000000-0004-0000-0100-00001B000000}"/>
    <hyperlink ref="B28" location="hi!A1" display="Hawaii" xr:uid="{00000000-0004-0000-0100-00001C000000}"/>
    <hyperlink ref="B5" location="ak!A1" display="Alaska" xr:uid="{00000000-0004-0000-0100-00001D000000}"/>
    <hyperlink ref="B6" location="Albany!A1" display="Albany, NY" xr:uid="{00000000-0004-0000-0100-00001E000000}"/>
    <hyperlink ref="B7" location="Albuquerque!A1" display="Albuquerque-Santa Fe, NM" xr:uid="{00000000-0004-0000-0100-00001F000000}"/>
    <hyperlink ref="B8" location="atl!A1" display="Atlanta, GA" xr:uid="{00000000-0004-0000-0100-000020000000}"/>
    <hyperlink ref="B9" location="Austin!A1" display="Austin, TX" xr:uid="{00000000-0004-0000-0100-000021000000}"/>
    <hyperlink ref="B11" location="bos!A1" display="Boston, Worcester-Lawrence, Massachusetts - New Hampshire - Maine - Connecticut" xr:uid="{00000000-0004-0000-0100-000022000000}"/>
    <hyperlink ref="B14" location="Charlotte!A1" display="Charlotte-Concord, NC-SC" xr:uid="{00000000-0004-0000-0100-000023000000}"/>
    <hyperlink ref="B15" location="chi!A1" display="Chicago-Gary-Kenosha, Illinois - Indiana - Wisconsin" xr:uid="{00000000-0004-0000-0100-000024000000}"/>
    <hyperlink ref="B16" location="cin!A1" display="Cincinnati-Hamilton, Ohio - Kentucky - Indiana" xr:uid="{00000000-0004-0000-0100-000025000000}"/>
    <hyperlink ref="B17" location="cle!A1" display="Cleveland-Akron, Ohio" xr:uid="{00000000-0004-0000-0100-000026000000}"/>
    <hyperlink ref="B18" location="'Colorado Springs'!A1" display="Colorado Springs, CO" xr:uid="{00000000-0004-0000-0100-000027000000}"/>
    <hyperlink ref="B19" location="col!A1" display="Columbus, Ohio" xr:uid="{00000000-0004-0000-0100-000028000000}"/>
    <hyperlink ref="B22" location="Davenport!A1" display="Davenport-Moline, IA-IL" xr:uid="{00000000-0004-0000-0100-000029000000}"/>
    <hyperlink ref="B26" location="Harrisburg!A1" display="Harrisburg-Lebanon,PA" xr:uid="{00000000-0004-0000-0100-00002A000000}"/>
    <hyperlink ref="B32" location="'Kansas City'!A1" display="Kansas City, MO-KS" xr:uid="{00000000-0004-0000-0100-00002B000000}"/>
    <hyperlink ref="B33" location="Laredo!A1" display="Laredo, TX" xr:uid="{00000000-0004-0000-0100-00002C000000}"/>
    <hyperlink ref="B34" location="'Las Vegas'!A1" display="Las Vegas-Henderson, NV-AZ" xr:uid="{00000000-0004-0000-0100-00002D000000}"/>
    <hyperlink ref="B41" location="'Palm Bay'!A1" display="Palm Bay, Florida" xr:uid="{00000000-0004-0000-0100-00002E000000}"/>
    <hyperlink ref="B53" location="'St Louis'!A1" display="St Louis-St Charlies-Farmingron, MO-IL" xr:uid="{00000000-0004-0000-0100-00002F000000}"/>
    <hyperlink ref="B54" location="Tucson!A1" display="Tucson, AZ" xr:uid="{00000000-0004-0000-0100-000030000000}"/>
    <hyperlink ref="B10" location="Birm!A1" display="Birmingham-Hoover-Talladega, AL" xr:uid="{00000000-0004-0000-0100-000031000000}"/>
    <hyperlink ref="B13" location="Burl!A1" display="Burlington-South Burlington, VT" xr:uid="{00000000-0004-0000-0100-000032000000}"/>
    <hyperlink ref="B20" location="CorpusC!A1" display="Corpus Christi-Kingsvillle-Alice, TX" xr:uid="{00000000-0004-0000-0100-000033000000}"/>
    <hyperlink ref="B40" location="Omaha!A1" display="Omaha-Council Bluffs-Fremont, NE-IA" xr:uid="{00000000-0004-0000-0100-000034000000}"/>
    <hyperlink ref="B49" location="'San An'!A1" display="San Antonio-New Braunfels-Pearsall, TX" xr:uid="{00000000-0004-0000-0100-000035000000}"/>
    <hyperlink ref="B55" location="VABN!A1" display="Virginia Beach-Norfolk, VA-NC" xr:uid="{00000000-0004-0000-0100-000036000000}"/>
  </hyperlinks>
  <pageMargins left="0.75" right="0.75" top="1" bottom="1" header="0.5" footer="0.5"/>
  <pageSetup scale="6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2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28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0.25679999999999997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182236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196060.79999999999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172684.31999999998</v>
      </c>
      <c r="F14" s="24" t="s">
        <v>39</v>
      </c>
      <c r="G14" s="23">
        <f>IF('NO LOCALITY'!G14*(1+$G$6)&gt;'Locality and Max Pay'!D7,'Locality and Max Pay'!D7,'NO LOCALITY'!G14*(1+$G$6))</f>
        <v>196060.79999999999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188897.03999999998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163384</v>
      </c>
      <c r="F18" s="24" t="s">
        <v>39</v>
      </c>
      <c r="G18" s="23">
        <f>IF('NO LOCALITY'!G18*(1+$G$6)&gt;'Locality and Max Pay'!D7,'Locality and Max Pay'!D7,'NO LOCALITY'!G18*(1+$G$6))</f>
        <v>188897.03999999998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37" priority="1" stopIfTrue="1" operator="greaterThan">
      <formula>165200</formula>
    </cfRule>
  </conditionalFormatting>
  <hyperlinks>
    <hyperlink ref="B23:D23" location="'LOCALITY INDEX'!A1" display="Return to Locality Index" xr:uid="{00000000-0004-0000-13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88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0.17580000000000001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190832.34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170491</v>
      </c>
      <c r="F10" s="24" t="s">
        <v>39</v>
      </c>
      <c r="G10" s="23">
        <f>IF('NO LOCALITY'!G10*(1+$G$6)&gt;'Locality and Max Pay'!D7,'Locality and Max Pay'!D7,'NO LOCALITY'!G10*(1+$G$6))</f>
        <v>190832.34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183424.8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161554.91999999998</v>
      </c>
      <c r="F14" s="24" t="s">
        <v>39</v>
      </c>
      <c r="G14" s="23">
        <f>IF('NO LOCALITY'!G14*(1+$G$6)&gt;'Locality and Max Pay'!D7,'Locality and Max Pay'!D7,'NO LOCALITY'!G14*(1+$G$6))</f>
        <v>183424.8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200709.06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176722.74</v>
      </c>
      <c r="F17" s="24" t="s">
        <v>39</v>
      </c>
      <c r="G17" s="23">
        <f>IF('NO LOCALITY'!G17*(1+$G$6)&gt;'Locality and Max Pay'!D7,'Locality and Max Pay'!D7,'NO LOCALITY'!G17*(1+$G$6))</f>
        <v>200709.06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152854</v>
      </c>
      <c r="F18" s="24" t="s">
        <v>39</v>
      </c>
      <c r="G18" s="23">
        <f>IF('NO LOCALITY'!G18*(1+$G$6)&gt;'Locality and Max Pay'!D7,'Locality and Max Pay'!D7,'NO LOCALITY'!G18*(1+$G$6))</f>
        <v>176722.74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36" priority="1" stopIfTrue="1" operator="greaterThan">
      <formula>165200</formula>
    </cfRule>
  </conditionalFormatting>
  <hyperlinks>
    <hyperlink ref="B23:D23" location="'LOCALITY INDEX'!A1" display="Return to Locality Index" xr:uid="{00000000-0004-0000-14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3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29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0.1993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194646.39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173898.5</v>
      </c>
      <c r="F10" s="24" t="s">
        <v>39</v>
      </c>
      <c r="G10" s="23">
        <f>IF('NO LOCALITY'!G10*(1+$G$6)&gt;'Locality and Max Pay'!D7,'Locality and Max Pay'!D7,'NO LOCALITY'!G10*(1+$G$6))</f>
        <v>194646.39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187090.80000000002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164783.82</v>
      </c>
      <c r="F14" s="24" t="s">
        <v>39</v>
      </c>
      <c r="G14" s="23">
        <f>IF('NO LOCALITY'!G14*(1+$G$6)&gt;'Locality and Max Pay'!D7,'Locality and Max Pay'!D7,'NO LOCALITY'!G14*(1+$G$6))</f>
        <v>187090.80000000002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180254.79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155909</v>
      </c>
      <c r="F18" s="24" t="s">
        <v>39</v>
      </c>
      <c r="G18" s="23">
        <f>IF('NO LOCALITY'!G18*(1+$G$6)&gt;'Locality and Max Pay'!D7,'Locality and Max Pay'!D7,'NO LOCALITY'!G18*(1+$G$6))</f>
        <v>180254.79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35" priority="1" stopIfTrue="1" operator="greaterThan">
      <formula>165200</formula>
    </cfRule>
  </conditionalFormatting>
  <hyperlinks>
    <hyperlink ref="B23:D23" location="'LOCALITY INDEX'!A1" display="Return to Locality Index" xr:uid="{00000000-0004-0000-15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7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0.28100000000000003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185745.00000000003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199836.00000000003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176009.40000000002</v>
      </c>
      <c r="F14" s="24" t="s">
        <v>39</v>
      </c>
      <c r="G14" s="23">
        <f>IF('NO LOCALITY'!G14*(1+$G$6)&gt;'Locality and Max Pay'!D7,'Locality and Max Pay'!D7,'NO LOCALITY'!G14*(1+$G$6))</f>
        <v>199836.00000000003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192534.30000000002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166530.00000000003</v>
      </c>
      <c r="F18" s="24" t="s">
        <v>39</v>
      </c>
      <c r="G18" s="23">
        <f>IF('NO LOCALITY'!G18*(1+$G$6)&gt;'Locality and Max Pay'!D7,'Locality and Max Pay'!D7,'NO LOCALITY'!G18*(1+$G$6))</f>
        <v>192534.30000000002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34" priority="1" stopIfTrue="1" operator="greaterThan">
      <formula>165200</formula>
    </cfRule>
  </conditionalFormatting>
  <hyperlinks>
    <hyperlink ref="B23:D23" location="'LOCALITY INDEX'!A1" display="Return to Locality Index" xr:uid="{00000000-0004-0000-16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5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30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0.27860000000000001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185397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199461.6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175679.63999999998</v>
      </c>
      <c r="F14" s="24" t="s">
        <v>39</v>
      </c>
      <c r="G14" s="23">
        <f>IF('NO LOCALITY'!G14*(1+$G$6)&gt;'Locality and Max Pay'!D7,'Locality and Max Pay'!D7,'NO LOCALITY'!G14*(1+$G$6))</f>
        <v>199461.6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192173.58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166218</v>
      </c>
      <c r="F18" s="24" t="s">
        <v>39</v>
      </c>
      <c r="G18" s="23">
        <f>IF('NO LOCALITY'!G18*(1+$G$6)&gt;'Locality and Max Pay'!D7,'Locality and Max Pay'!D7,'NO LOCALITY'!G18*(1+$G$6))</f>
        <v>192173.58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33" priority="1" stopIfTrue="1" operator="greaterThan">
      <formula>165200</formula>
    </cfRule>
  </conditionalFormatting>
  <hyperlinks>
    <hyperlink ref="B23:D23" location="'LOCALITY INDEX'!A1" display="Return to Locality Index" xr:uid="{00000000-0004-0000-17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89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0.17899999999999999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191351.7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170955</v>
      </c>
      <c r="F10" s="24" t="s">
        <v>39</v>
      </c>
      <c r="G10" s="23">
        <f>IF('NO LOCALITY'!G10*(1+$G$6)&gt;'Locality and Max Pay'!D7,'Locality and Max Pay'!D7,'NO LOCALITY'!G10*(1+$G$6))</f>
        <v>191351.7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183924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161994.6</v>
      </c>
      <c r="F14" s="24" t="s">
        <v>39</v>
      </c>
      <c r="G14" s="23">
        <f>IF('NO LOCALITY'!G14*(1+$G$6)&gt;'Locality and Max Pay'!D7,'Locality and Max Pay'!D7,'NO LOCALITY'!G14*(1+$G$6))</f>
        <v>183924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201255.30000000002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177203.7</v>
      </c>
      <c r="F17" s="24" t="s">
        <v>39</v>
      </c>
      <c r="G17" s="23">
        <f>IF('NO LOCALITY'!G17*(1+$G$6)&gt;'Locality and Max Pay'!D7,'Locality and Max Pay'!D7,'NO LOCALITY'!G17*(1+$G$6))</f>
        <v>201255.30000000002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153270</v>
      </c>
      <c r="F18" s="24" t="s">
        <v>39</v>
      </c>
      <c r="G18" s="23">
        <f>IF('NO LOCALITY'!G18*(1+$G$6)&gt;'Locality and Max Pay'!D7,'Locality and Max Pay'!D7,'NO LOCALITY'!G18*(1+$G$6))</f>
        <v>177203.7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32" priority="1" stopIfTrue="1" operator="greaterThan">
      <formula>165200</formula>
    </cfRule>
  </conditionalFormatting>
  <hyperlinks>
    <hyperlink ref="B23:D23" location="'LOCALITY INDEX'!A1" display="Return to Locality Index" xr:uid="{00000000-0004-0000-18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6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8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0.30199999999999999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188790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203112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178894.80000000002</v>
      </c>
      <c r="F14" s="24" t="s">
        <v>39</v>
      </c>
      <c r="G14" s="23">
        <f>IF('NO LOCALITY'!G14*(1+$G$6)&gt;'Locality and Max Pay'!D7,'Locality and Max Pay'!D7,'NO LOCALITY'!G14*(1+$G$6))</f>
        <v>203112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195690.6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169260</v>
      </c>
      <c r="F18" s="24" t="s">
        <v>39</v>
      </c>
      <c r="G18" s="23">
        <f>IF('NO LOCALITY'!G18*(1+$G$6)&gt;'Locality and Max Pay'!D7,'Locality and Max Pay'!D7,'NO LOCALITY'!G18*(1+$G$6))</f>
        <v>195690.6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31" priority="1" stopIfTrue="1" operator="greaterThan">
      <formula>165200</formula>
    </cfRule>
  </conditionalFormatting>
  <hyperlinks>
    <hyperlink ref="B23:D23" location="'LOCALITY INDEX'!A1" display="Return to Locality Index" xr:uid="{00000000-0004-0000-19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17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78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0.20399999999999999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195409.19999999998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174580</v>
      </c>
      <c r="F10" s="24" t="s">
        <v>39</v>
      </c>
      <c r="G10" s="23">
        <f>IF('NO LOCALITY'!G10*(1+$G$6)&gt;'Locality and Max Pay'!D7,'Locality and Max Pay'!D7,'NO LOCALITY'!G10*(1+$G$6))</f>
        <v>195409.19999999998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187824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165429.6</v>
      </c>
      <c r="F14" s="24" t="s">
        <v>39</v>
      </c>
      <c r="G14" s="23">
        <f>IF('NO LOCALITY'!G14*(1+$G$6)&gt;'Locality and Max Pay'!D7,'Locality and Max Pay'!D7,'NO LOCALITY'!G14*(1+$G$6))</f>
        <v>187824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180961.19999999998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156520</v>
      </c>
      <c r="F18" s="24" t="s">
        <v>39</v>
      </c>
      <c r="G18" s="23">
        <f>IF('NO LOCALITY'!G18*(1+$G$6)&gt;'Locality and Max Pay'!D7,'Locality and Max Pay'!D7,'NO LOCALITY'!G18*(1+$G$6))</f>
        <v>180961.19999999998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30" priority="1" stopIfTrue="1" operator="greaterThan">
      <formula>165200</formula>
    </cfRule>
  </conditionalFormatting>
  <hyperlinks>
    <hyperlink ref="B23:D23" location="'LOCALITY INDEX'!A1" display="Return to Locality Index" xr:uid="{00000000-0004-0000-1A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18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9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0.33960000000000001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194242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203700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184061.03999999998</v>
      </c>
      <c r="F14" s="24" t="s">
        <v>39</v>
      </c>
      <c r="G14" s="23">
        <f>IF('NO LOCALITY'!G14*(1+$G$6)&gt;'Locality and Max Pay'!D7,'Locality and Max Pay'!D7,'NO LOCALITY'!G14*(1+$G$6))</f>
        <v>203700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201341.87999999998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174148</v>
      </c>
      <c r="F18" s="24" t="s">
        <v>39</v>
      </c>
      <c r="G18" s="23">
        <f>IF('NO LOCALITY'!G18*(1+$G$6)&gt;'Locality and Max Pay'!D7,'Locality and Max Pay'!D7,'NO LOCALITY'!G18*(1+$G$6))</f>
        <v>201341.87999999998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29" priority="1" stopIfTrue="1" operator="greaterThan">
      <formula>165200</formula>
    </cfRule>
  </conditionalFormatting>
  <hyperlinks>
    <hyperlink ref="B23:D23" location="'LOCALITY INDEX'!A1" display="Return to Locality Index" xr:uid="{00000000-0004-0000-1B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19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10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0.20449999999999999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195490.34999999998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174652.5</v>
      </c>
      <c r="F10" s="24" t="s">
        <v>39</v>
      </c>
      <c r="G10" s="23">
        <f>IF('NO LOCALITY'!G10*(1+$G$6)&gt;'Locality and Max Pay'!D7,'Locality and Max Pay'!D7,'NO LOCALITY'!G10*(1+$G$6))</f>
        <v>195490.34999999998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187901.99999999997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165498.29999999999</v>
      </c>
      <c r="F14" s="24" t="s">
        <v>39</v>
      </c>
      <c r="G14" s="23">
        <f>IF('NO LOCALITY'!G14*(1+$G$6)&gt;'Locality and Max Pay'!D7,'Locality and Max Pay'!D7,'NO LOCALITY'!G14*(1+$G$6))</f>
        <v>187901.99999999997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181036.34999999998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156585</v>
      </c>
      <c r="F18" s="24" t="s">
        <v>39</v>
      </c>
      <c r="G18" s="23">
        <f>IF('NO LOCALITY'!G18*(1+$G$6)&gt;'Locality and Max Pay'!D7,'Locality and Max Pay'!D7,'NO LOCALITY'!G18*(1+$G$6))</f>
        <v>181036.34999999998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28" priority="1" stopIfTrue="1" operator="greaterThan">
      <formula>165200</formula>
    </cfRule>
  </conditionalFormatting>
  <hyperlinks>
    <hyperlink ref="B23:D23" location="'LOCALITY INDEX'!A1" display="Return to Locality Index" xr:uid="{00000000-0004-0000-1C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K49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77734375" customWidth="1"/>
    <col min="6" max="6" width="2.77734375" customWidth="1"/>
    <col min="7" max="7" width="32.77734375" customWidth="1"/>
    <col min="8" max="11" width="9.21875" customWidth="1"/>
  </cols>
  <sheetData>
    <row r="1" spans="2:11" ht="13.8" thickBot="1" x14ac:dyDescent="0.3"/>
    <row r="2" spans="2:11" s="1" customFormat="1" ht="15.6" x14ac:dyDescent="0.25">
      <c r="B2" s="65" t="s">
        <v>38</v>
      </c>
      <c r="C2" s="66"/>
      <c r="D2" s="66"/>
      <c r="E2" s="66"/>
      <c r="F2" s="66"/>
      <c r="G2" s="67"/>
    </row>
    <row r="3" spans="2:11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11" s="1" customFormat="1" ht="13.8" thickBot="1" x14ac:dyDescent="0.3">
      <c r="B4" s="68" t="s">
        <v>81</v>
      </c>
      <c r="C4" s="69"/>
      <c r="D4" s="69"/>
      <c r="E4" s="69"/>
      <c r="F4" s="69"/>
      <c r="G4" s="70"/>
    </row>
    <row r="5" spans="2:11" s="1" customFormat="1" ht="13.8" thickBot="1" x14ac:dyDescent="0.3">
      <c r="B5" s="19"/>
      <c r="C5" s="20"/>
      <c r="D5" s="20"/>
      <c r="E5" s="21" t="s">
        <v>41</v>
      </c>
      <c r="F5" s="20"/>
      <c r="G5" s="22" t="s">
        <v>2</v>
      </c>
    </row>
    <row r="6" spans="2:11" s="1" customFormat="1" x14ac:dyDescent="0.25">
      <c r="B6" s="19"/>
      <c r="C6" s="20"/>
      <c r="D6" s="20"/>
      <c r="E6" s="21" t="s">
        <v>40</v>
      </c>
      <c r="F6" s="20"/>
      <c r="G6" s="27" t="s">
        <v>2</v>
      </c>
    </row>
    <row r="7" spans="2:11" x14ac:dyDescent="0.25">
      <c r="B7" s="77" t="s">
        <v>36</v>
      </c>
      <c r="C7" s="78"/>
      <c r="D7" s="3"/>
      <c r="E7" s="81"/>
      <c r="F7" s="82"/>
      <c r="G7" s="83"/>
      <c r="H7" s="2"/>
    </row>
    <row r="8" spans="2:11" ht="30" customHeight="1" x14ac:dyDescent="0.25">
      <c r="B8" s="79">
        <v>1</v>
      </c>
      <c r="C8" s="80"/>
      <c r="D8" s="14" t="s">
        <v>0</v>
      </c>
      <c r="E8" s="18">
        <f>IF(175600*K8&gt;'Locality and Max Pay'!D7,'Locality and Max Pay'!D7,ROUND(175600*K8,-2))</f>
        <v>179500</v>
      </c>
      <c r="F8" s="17" t="s">
        <v>39</v>
      </c>
      <c r="G8" s="18">
        <f>IF(192600*K8&gt;'Locality and Max Pay'!D7,'Locality and Max Pay'!D7,ROUND(192600*K8,-2))</f>
        <v>196800</v>
      </c>
      <c r="H8" s="2"/>
      <c r="K8" s="63">
        <v>1.022</v>
      </c>
    </row>
    <row r="9" spans="2:11" ht="30" customHeight="1" x14ac:dyDescent="0.25">
      <c r="B9" s="79"/>
      <c r="C9" s="80"/>
      <c r="D9" s="14" t="s">
        <v>37</v>
      </c>
      <c r="E9" s="18">
        <f>IF(158800*K8&gt;'Locality and Max Pay'!D7,'Locality and Max Pay'!D7,ROUND(158800*K8,-2))</f>
        <v>162300</v>
      </c>
      <c r="F9" s="17" t="s">
        <v>39</v>
      </c>
      <c r="G9" s="18">
        <f>IF(175600*K8&gt;'Locality and Max Pay'!D7,'Locality and Max Pay'!D7,ROUND(175600*K8,-2))</f>
        <v>179500</v>
      </c>
      <c r="H9" s="2"/>
    </row>
    <row r="10" spans="2:11" ht="30" customHeight="1" x14ac:dyDescent="0.25">
      <c r="B10" s="79"/>
      <c r="C10" s="80"/>
      <c r="D10" s="16" t="s">
        <v>1</v>
      </c>
      <c r="E10" s="18">
        <f>IF(141900*K8&gt;'Locality and Max Pay'!D7,'Locality and Max Pay'!D7,ROUND(141900*K8,-2))</f>
        <v>145000</v>
      </c>
      <c r="F10" s="24" t="s">
        <v>39</v>
      </c>
      <c r="G10" s="18">
        <f>IF(158800*K8&gt;'Locality and Max Pay'!D7,'Locality and Max Pay'!D7,ROUND(158800*K8,-2))</f>
        <v>162300</v>
      </c>
      <c r="H10" s="2"/>
    </row>
    <row r="11" spans="2:11" ht="12" customHeight="1" x14ac:dyDescent="0.25">
      <c r="B11" s="10"/>
      <c r="C11" s="7"/>
      <c r="D11" s="15"/>
      <c r="E11" s="5"/>
      <c r="F11" s="5"/>
      <c r="G11" s="11"/>
      <c r="H11" s="2"/>
    </row>
    <row r="12" spans="2:11" ht="30" customHeight="1" x14ac:dyDescent="0.25">
      <c r="B12" s="71">
        <v>2</v>
      </c>
      <c r="C12" s="72"/>
      <c r="D12" s="14" t="s">
        <v>0</v>
      </c>
      <c r="E12" s="18">
        <f>IF(170900*K8&gt;'Locality and Max Pay'!D7,'Locality and Max Pay'!D7,ROUND(170900*K8,-2))</f>
        <v>174700</v>
      </c>
      <c r="F12" s="17" t="s">
        <v>39</v>
      </c>
      <c r="G12" s="18">
        <f>IF(189100*K8&gt;'Locality and Max Pay'!D7,'Locality and Max Pay'!D7,ROUND(189100*K8,-2))</f>
        <v>193300</v>
      </c>
      <c r="H12" s="2"/>
    </row>
    <row r="13" spans="2:11" ht="30" customHeight="1" x14ac:dyDescent="0.25">
      <c r="B13" s="73"/>
      <c r="C13" s="74"/>
      <c r="D13" s="14" t="s">
        <v>37</v>
      </c>
      <c r="E13" s="18">
        <f>IF(152600*K8&gt;'Locality and Max Pay'!D7,'Locality and Max Pay'!D7,ROUND(152600*K8,-2))</f>
        <v>156000</v>
      </c>
      <c r="F13" s="17" t="s">
        <v>39</v>
      </c>
      <c r="G13" s="18">
        <f>IF(170900*K8&gt;'Locality and Max Pay'!D7,'Locality and Max Pay'!D7,ROUND(170900*K8,-2))</f>
        <v>174700</v>
      </c>
      <c r="H13" s="2"/>
    </row>
    <row r="14" spans="2:11" ht="30" customHeight="1" x14ac:dyDescent="0.25">
      <c r="B14" s="75"/>
      <c r="C14" s="76"/>
      <c r="D14" s="16" t="s">
        <v>1</v>
      </c>
      <c r="E14" s="18">
        <f>IF(134400*K8&gt;'Locality and Max Pay'!D7,'Locality and Max Pay'!D7,ROUND(134400*K8,-2))</f>
        <v>137400</v>
      </c>
      <c r="F14" s="24" t="s">
        <v>39</v>
      </c>
      <c r="G14" s="18">
        <f>IF(152600*K8&gt;'Locality and Max Pay'!D7,'Locality and Max Pay'!D7,ROUND(152600*K8,-2))</f>
        <v>156000</v>
      </c>
      <c r="H14" s="2"/>
    </row>
    <row r="15" spans="2:11" ht="12" customHeight="1" x14ac:dyDescent="0.25">
      <c r="B15" s="38"/>
      <c r="C15" s="39"/>
      <c r="D15" s="40"/>
      <c r="E15" s="6"/>
      <c r="F15" s="6"/>
      <c r="G15" s="11"/>
      <c r="H15" s="2"/>
    </row>
    <row r="16" spans="2:11" ht="30" customHeight="1" x14ac:dyDescent="0.25">
      <c r="B16" s="71">
        <v>3</v>
      </c>
      <c r="C16" s="72"/>
      <c r="D16" s="14" t="s">
        <v>0</v>
      </c>
      <c r="E16" s="18">
        <f>IF(167000*K8&gt;'Locality and Max Pay'!D7,'Locality and Max Pay'!D7,ROUND(167000*K8,-2))</f>
        <v>170700</v>
      </c>
      <c r="F16" s="17" t="s">
        <v>39</v>
      </c>
      <c r="G16" s="18">
        <f>IF(186900*K8&gt;'Locality and Max Pay'!D7,'Locality and Max Pay'!D7,ROUND(186900*K8,-2))</f>
        <v>191000</v>
      </c>
      <c r="H16" s="2"/>
    </row>
    <row r="17" spans="2:8" ht="30" customHeight="1" x14ac:dyDescent="0.25">
      <c r="B17" s="73"/>
      <c r="C17" s="74"/>
      <c r="D17" s="14" t="s">
        <v>37</v>
      </c>
      <c r="E17" s="18">
        <f>IF(147100*K8&gt;'Locality and Max Pay'!D7,'Locality and Max Pay'!D7,ROUND(147100*K8,-2))</f>
        <v>150300</v>
      </c>
      <c r="F17" s="17" t="s">
        <v>39</v>
      </c>
      <c r="G17" s="18">
        <f>IF(167000*K8&gt;'Locality and Max Pay'!D7,'Locality and Max Pay'!D7,ROUND(167000*K8,-2))</f>
        <v>170700</v>
      </c>
      <c r="H17" s="2"/>
    </row>
    <row r="18" spans="2:8" ht="30" customHeight="1" x14ac:dyDescent="0.25">
      <c r="B18" s="75"/>
      <c r="C18" s="76"/>
      <c r="D18" s="16" t="s">
        <v>1</v>
      </c>
      <c r="E18" s="18">
        <f>IF(127200*K8&gt;'Locality and Max Pay'!D7,'Locality and Max Pay'!D7,ROUND(127200*K8,-2))</f>
        <v>130000</v>
      </c>
      <c r="F18" s="17" t="s">
        <v>39</v>
      </c>
      <c r="G18" s="18">
        <f>IF(147100*K8&gt;'Locality and Max Pay'!D7,'Locality and Max Pay'!D7,ROUND(147100*K8,-2))</f>
        <v>150300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</sheetData>
  <sheetProtection algorithmName="SHA-512" hashValue="xc14wkmsJl7d7b+PWpvkbwq/cgeGWCjJgy3Iek+zqx67TsEo+ewwbUhzOr8t6m67HR0UAmoM4pdApAaCp/3Q+g==" saltValue="Eqd9ksXMzCAIcRMg7B/8fg==" spinCount="100000" sheet="1" objects="1" scenarios="1"/>
  <mergeCells count="10">
    <mergeCell ref="B23:D23"/>
    <mergeCell ref="B2:G2"/>
    <mergeCell ref="B4:G4"/>
    <mergeCell ref="B12:C14"/>
    <mergeCell ref="B16:C18"/>
    <mergeCell ref="B7:C7"/>
    <mergeCell ref="B8:C10"/>
    <mergeCell ref="E7:G7"/>
    <mergeCell ref="B3:G3"/>
    <mergeCell ref="B21:G21"/>
  </mergeCells>
  <phoneticPr fontId="0" type="noConversion"/>
  <conditionalFormatting sqref="A2:A6 H2:IV6 B2:G2 B4:G6">
    <cfRule type="cellIs" dxfId="54" priority="1" stopIfTrue="1" operator="greaterThan">
      <formula>165200</formula>
    </cfRule>
  </conditionalFormatting>
  <hyperlinks>
    <hyperlink ref="B23:D23" location="'LOCALITY INDEX'!A1" display="Return to Locality Index" xr:uid="{00000000-0004-0000-02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0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11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0.1726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190312.98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170027</v>
      </c>
      <c r="F10" s="24" t="s">
        <v>39</v>
      </c>
      <c r="G10" s="23">
        <f>IF('NO LOCALITY'!G10*(1+$G$6)&gt;'Locality and Max Pay'!D7,'Locality and Max Pay'!D7,'NO LOCALITY'!G10*(1+$G$6))</f>
        <v>190312.98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182925.6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161115.24000000002</v>
      </c>
      <c r="F14" s="24" t="s">
        <v>39</v>
      </c>
      <c r="G14" s="23">
        <f>IF('NO LOCALITY'!G14*(1+$G$6)&gt;'Locality and Max Pay'!D7,'Locality and Max Pay'!D7,'NO LOCALITY'!G14*(1+$G$6))</f>
        <v>182925.6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200162.82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176241.78</v>
      </c>
      <c r="F17" s="24" t="s">
        <v>39</v>
      </c>
      <c r="G17" s="23">
        <f>IF('NO LOCALITY'!G17*(1+$G$6)&gt;'Locality and Max Pay'!D7,'Locality and Max Pay'!D7,'NO LOCALITY'!G17*(1+$G$6))</f>
        <v>200162.82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152438</v>
      </c>
      <c r="F18" s="24" t="s">
        <v>39</v>
      </c>
      <c r="G18" s="23">
        <f>IF('NO LOCALITY'!G18*(1+$G$6)&gt;'Locality and Max Pay'!D7,'Locality and Max Pay'!D7,'NO LOCALITY'!G18*(1+$G$6))</f>
        <v>176241.78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27" priority="1" stopIfTrue="1" operator="greaterThan">
      <formula>165200</formula>
    </cfRule>
  </conditionalFormatting>
  <hyperlinks>
    <hyperlink ref="B23:D23" location="'LOCALITY INDEX'!A1" display="Return to Locality Index" xr:uid="{00000000-0004-0000-1D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90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0.1767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190978.41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170621.5</v>
      </c>
      <c r="F10" s="24" t="s">
        <v>39</v>
      </c>
      <c r="G10" s="23">
        <f>IF('NO LOCALITY'!G10*(1+$G$6)&gt;'Locality and Max Pay'!D7,'Locality and Max Pay'!D7,'NO LOCALITY'!G10*(1+$G$6))</f>
        <v>190978.41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183565.2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161678.58000000002</v>
      </c>
      <c r="F14" s="24" t="s">
        <v>39</v>
      </c>
      <c r="G14" s="23">
        <f>IF('NO LOCALITY'!G14*(1+$G$6)&gt;'Locality and Max Pay'!D7,'Locality and Max Pay'!D7,'NO LOCALITY'!G14*(1+$G$6))</f>
        <v>183565.2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200862.69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176858.01</v>
      </c>
      <c r="F17" s="24" t="s">
        <v>39</v>
      </c>
      <c r="G17" s="23">
        <f>IF('NO LOCALITY'!G17*(1+$G$6)&gt;'Locality and Max Pay'!D7,'Locality and Max Pay'!D7,'NO LOCALITY'!G17*(1+$G$6))</f>
        <v>200862.69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152971</v>
      </c>
      <c r="F18" s="24" t="s">
        <v>39</v>
      </c>
      <c r="G18" s="23">
        <f>IF('NO LOCALITY'!G18*(1+$G$6)&gt;'Locality and Max Pay'!D7,'Locality and Max Pay'!D7,'NO LOCALITY'!G18*(1+$G$6))</f>
        <v>176858.01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26" priority="1" stopIfTrue="1" operator="greaterThan">
      <formula>165200</formula>
    </cfRule>
  </conditionalFormatting>
  <hyperlinks>
    <hyperlink ref="B23:D23" location="'LOCALITY INDEX'!A1" display="Return to Locality Index" xr:uid="{00000000-0004-0000-1E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91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0.19850000000000001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194516.55000000002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173782.50000000003</v>
      </c>
      <c r="F10" s="24" t="s">
        <v>39</v>
      </c>
      <c r="G10" s="23">
        <f>IF('NO LOCALITY'!G10*(1+$G$6)&gt;'Locality and Max Pay'!D7,'Locality and Max Pay'!D7,'NO LOCALITY'!G10*(1+$G$6))</f>
        <v>194516.55000000002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186966.00000000003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164673.90000000002</v>
      </c>
      <c r="F14" s="24" t="s">
        <v>39</v>
      </c>
      <c r="G14" s="23">
        <f>IF('NO LOCALITY'!G14*(1+$G$6)&gt;'Locality and Max Pay'!D7,'Locality and Max Pay'!D7,'NO LOCALITY'!G14*(1+$G$6))</f>
        <v>186966.00000000003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180134.55000000002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155805.00000000003</v>
      </c>
      <c r="F18" s="24" t="s">
        <v>39</v>
      </c>
      <c r="G18" s="23">
        <f>IF('NO LOCALITY'!G18*(1+$G$6)&gt;'Locality and Max Pay'!D7,'Locality and Max Pay'!D7,'NO LOCALITY'!G18*(1+$G$6))</f>
        <v>180134.55000000002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25" priority="1" stopIfTrue="1" operator="greaterThan">
      <formula>165200</formula>
    </cfRule>
  </conditionalFormatting>
  <hyperlinks>
    <hyperlink ref="B23:D23" location="'LOCALITY INDEX'!A1" display="Return to Locality Index" xr:uid="{00000000-0004-0000-1F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92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0.1825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191919.75000000003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171462.50000000003</v>
      </c>
      <c r="F10" s="24" t="s">
        <v>39</v>
      </c>
      <c r="G10" s="23">
        <f>IF('NO LOCALITY'!G10*(1+$G$6)&gt;'Locality and Max Pay'!D7,'Locality and Max Pay'!D7,'NO LOCALITY'!G10*(1+$G$6))</f>
        <v>191919.75000000003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184470.00000000003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162475.50000000003</v>
      </c>
      <c r="F14" s="24" t="s">
        <v>39</v>
      </c>
      <c r="G14" s="23">
        <f>IF('NO LOCALITY'!G14*(1+$G$6)&gt;'Locality and Max Pay'!D7,'Locality and Max Pay'!D7,'NO LOCALITY'!G14*(1+$G$6))</f>
        <v>184470.00000000003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201852.75000000003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177729.75000000003</v>
      </c>
      <c r="F17" s="24" t="s">
        <v>39</v>
      </c>
      <c r="G17" s="23">
        <f>IF('NO LOCALITY'!G17*(1+$G$6)&gt;'Locality and Max Pay'!D7,'Locality and Max Pay'!D7,'NO LOCALITY'!G17*(1+$G$6))</f>
        <v>201852.75000000003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153725</v>
      </c>
      <c r="F18" s="24" t="s">
        <v>39</v>
      </c>
      <c r="G18" s="23">
        <f>IF('NO LOCALITY'!G18*(1+$G$6)&gt;'Locality and Max Pay'!D7,'Locality and Max Pay'!D7,'NO LOCALITY'!G18*(1+$G$6))</f>
        <v>177729.75000000003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24" priority="1" stopIfTrue="1" operator="greaterThan">
      <formula>165200</formula>
    </cfRule>
  </conditionalFormatting>
  <hyperlinks>
    <hyperlink ref="B23:D23" location="'LOCALITY INDEX'!A1" display="Return to Locality Index" xr:uid="{00000000-0004-0000-20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21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12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0.33610000000000001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193734.5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203700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183580.14</v>
      </c>
      <c r="F14" s="24" t="s">
        <v>39</v>
      </c>
      <c r="G14" s="23">
        <f>IF('NO LOCALITY'!G14*(1+$G$6)&gt;'Locality and Max Pay'!D7,'Locality and Max Pay'!D7,'NO LOCALITY'!G14*(1+$G$6))</f>
        <v>203700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200815.83000000002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173693</v>
      </c>
      <c r="F18" s="24" t="s">
        <v>39</v>
      </c>
      <c r="G18" s="23">
        <f>IF('NO LOCALITY'!G18*(1+$G$6)&gt;'Locality and Max Pay'!D7,'Locality and Max Pay'!D7,'NO LOCALITY'!G18*(1+$G$6))</f>
        <v>200815.83000000002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23" priority="1" stopIfTrue="1" operator="greaterThan">
      <formula>165200</formula>
    </cfRule>
  </conditionalFormatting>
  <hyperlinks>
    <hyperlink ref="B23:D23" location="'LOCALITY INDEX'!A1" display="Return to Locality Index" xr:uid="{00000000-0004-0000-21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22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31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0.23799999999999999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200927.4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179510</v>
      </c>
      <c r="F10" s="24" t="s">
        <v>39</v>
      </c>
      <c r="G10" s="23">
        <f>IF('NO LOCALITY'!G10*(1+$G$6)&gt;'Locality and Max Pay'!D7,'Locality and Max Pay'!D7,'NO LOCALITY'!G10*(1+$G$6))</f>
        <v>200927.4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193128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170101.2</v>
      </c>
      <c r="F14" s="24" t="s">
        <v>39</v>
      </c>
      <c r="G14" s="23">
        <f>IF('NO LOCALITY'!G14*(1+$G$6)&gt;'Locality and Max Pay'!D7,'Locality and Max Pay'!D7,'NO LOCALITY'!G14*(1+$G$6))</f>
        <v>193128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186071.4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160940</v>
      </c>
      <c r="F18" s="24" t="s">
        <v>39</v>
      </c>
      <c r="G18" s="23">
        <f>IF('NO LOCALITY'!G18*(1+$G$6)&gt;'Locality and Max Pay'!D7,'Locality and Max Pay'!D7,'NO LOCALITY'!G18*(1+$G$6))</f>
        <v>186071.4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22" priority="1" stopIfTrue="1" operator="greaterThan">
      <formula>165200</formula>
    </cfRule>
  </conditionalFormatting>
  <hyperlinks>
    <hyperlink ref="B23:D23" location="'LOCALITY INDEX'!A1" display="Return to Locality Index" xr:uid="{00000000-0004-0000-22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23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32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0.2132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196902.36000000002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175914</v>
      </c>
      <c r="F10" s="24" t="s">
        <v>39</v>
      </c>
      <c r="G10" s="23">
        <f>IF('NO LOCALITY'!G10*(1+$G$6)&gt;'Locality and Max Pay'!D7,'Locality and Max Pay'!D7,'NO LOCALITY'!G10*(1+$G$6))</f>
        <v>196902.36000000002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189259.2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166693.68000000002</v>
      </c>
      <c r="F14" s="24" t="s">
        <v>39</v>
      </c>
      <c r="G14" s="23">
        <f>IF('NO LOCALITY'!G14*(1+$G$6)&gt;'Locality and Max Pay'!D7,'Locality and Max Pay'!D7,'NO LOCALITY'!G14*(1+$G$6))</f>
        <v>189259.2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182343.96000000002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157716</v>
      </c>
      <c r="F18" s="24" t="s">
        <v>39</v>
      </c>
      <c r="G18" s="23">
        <f>IF('NO LOCALITY'!G18*(1+$G$6)&gt;'Locality and Max Pay'!D7,'Locality and Max Pay'!D7,'NO LOCALITY'!G18*(1+$G$6))</f>
        <v>182343.96000000002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21" priority="1" stopIfTrue="1" operator="greaterThan">
      <formula>165200</formula>
    </cfRule>
  </conditionalFormatting>
  <hyperlinks>
    <hyperlink ref="B23:D23" location="'LOCALITY INDEX'!A1" display="Return to Locality Index" xr:uid="{00000000-0004-0000-23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24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33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0.25490000000000002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203670.27000000002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181960.50000000003</v>
      </c>
      <c r="F10" s="24" t="s">
        <v>39</v>
      </c>
      <c r="G10" s="23">
        <f>IF('NO LOCALITY'!G10*(1+$G$6)&gt;'Locality and Max Pay'!D7,'Locality and Max Pay'!D7,'NO LOCALITY'!G10*(1+$G$6))</f>
        <v>203670.27000000002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195764.40000000002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172423.26</v>
      </c>
      <c r="F14" s="24" t="s">
        <v>39</v>
      </c>
      <c r="G14" s="23">
        <f>IF('NO LOCALITY'!G14*(1+$G$6)&gt;'Locality and Max Pay'!D7,'Locality and Max Pay'!D7,'NO LOCALITY'!G14*(1+$G$6))</f>
        <v>195764.40000000002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188611.47000000003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163137.00000000003</v>
      </c>
      <c r="F18" s="24" t="s">
        <v>39</v>
      </c>
      <c r="G18" s="23">
        <f>IF('NO LOCALITY'!G18*(1+$G$6)&gt;'Locality and Max Pay'!D7,'Locality and Max Pay'!D7,'NO LOCALITY'!G18*(1+$G$6))</f>
        <v>188611.47000000003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C1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20" priority="1" stopIfTrue="1" operator="greaterThan">
      <formula>165200</formula>
    </cfRule>
  </conditionalFormatting>
  <hyperlinks>
    <hyperlink ref="B23:D23" location="'LOCALITY INDEX'!A1" display="Return to Locality Index" xr:uid="{00000000-0004-0000-24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25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13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0.35060000000000002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195837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203700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185572.44</v>
      </c>
      <c r="F14" s="24" t="s">
        <v>39</v>
      </c>
      <c r="G14" s="23">
        <f>IF('NO LOCALITY'!G14*(1+$G$6)&gt;'Locality and Max Pay'!D7,'Locality and Max Pay'!D7,'NO LOCALITY'!G14*(1+$G$6))</f>
        <v>203700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202995.18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175578</v>
      </c>
      <c r="F18" s="24" t="s">
        <v>39</v>
      </c>
      <c r="G18" s="23">
        <f>IF('NO LOCALITY'!G18*(1+$G$6)&gt;'Locality and Max Pay'!D7,'Locality and Max Pay'!D7,'NO LOCALITY'!G18*(1+$G$6))</f>
        <v>202995.18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19" priority="1" stopIfTrue="1" operator="greaterThan">
      <formula>165200</formula>
    </cfRule>
  </conditionalFormatting>
  <hyperlinks>
    <hyperlink ref="B23:D23" location="'LOCALITY INDEX'!A1" display="Return to Locality Index" xr:uid="{00000000-0004-0000-25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113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0.16930000000000001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189777.39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169548.5</v>
      </c>
      <c r="F10" s="24" t="s">
        <v>39</v>
      </c>
      <c r="G10" s="23">
        <f>IF('NO LOCALITY'!G10*(1+$G$6)&gt;'Locality and Max Pay'!D7,'Locality and Max Pay'!D7,'NO LOCALITY'!G10*(1+$G$6))</f>
        <v>189777.39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182410.8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160661.82</v>
      </c>
      <c r="F14" s="24" t="s">
        <v>39</v>
      </c>
      <c r="G14" s="23">
        <f>IF('NO LOCALITY'!G14*(1+$G$6)&gt;'Locality and Max Pay'!D7,'Locality and Max Pay'!D7,'NO LOCALITY'!G14*(1+$G$6))</f>
        <v>182410.8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199599.51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175745.79</v>
      </c>
      <c r="F17" s="24" t="s">
        <v>39</v>
      </c>
      <c r="G17" s="23">
        <f>IF('NO LOCALITY'!G17*(1+$G$6)&gt;'Locality and Max Pay'!D7,'Locality and Max Pay'!D7,'NO LOCALITY'!G17*(1+$G$6))</f>
        <v>199599.51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152009</v>
      </c>
      <c r="F18" s="24" t="s">
        <v>39</v>
      </c>
      <c r="G18" s="23">
        <f>IF('NO LOCALITY'!G18*(1+$G$6)&gt;'Locality and Max Pay'!D7,'Locality and Max Pay'!D7,'NO LOCALITY'!G18*(1+$G$6))</f>
        <v>175745.79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Kgo5QQAqpw7J/ZuIdM3RZj9+qQW3V1ujLWZXs0AMzTqG0Ab3Haj7sBsJHbU7MLZIFWPYyfwHQzh2jJrHZmtUiw==" saltValue="aZQMxSaOKG/N87trOzJL9Q==" spinCount="100000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18" priority="1" stopIfTrue="1" operator="greaterThan">
      <formula>165200</formula>
    </cfRule>
  </conditionalFormatting>
  <hyperlinks>
    <hyperlink ref="B23:D23" location="'LOCALITY INDEX'!A1" display="Return to Locality Index" xr:uid="{00000000-0004-0000-26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77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0.30420000000000003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189109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203455.2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179197.08000000002</v>
      </c>
      <c r="F14" s="24" t="s">
        <v>39</v>
      </c>
      <c r="G14" s="23">
        <f>IF('NO LOCALITY'!G14*(1+$G$6)&gt;'Locality and Max Pay'!D7,'Locality and Max Pay'!D7,'NO LOCALITY'!G14*(1+$G$6))</f>
        <v>203455.2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196021.26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169546</v>
      </c>
      <c r="F18" s="24" t="s">
        <v>39</v>
      </c>
      <c r="G18" s="23">
        <f>IF('NO LOCALITY'!G18*(1+$G$6)&gt;'Locality and Max Pay'!D7,'Locality and Max Pay'!D7,'NO LOCALITY'!G18*(1+$G$6))</f>
        <v>196021.26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53" priority="1" stopIfTrue="1" operator="greaterThan">
      <formula>165200</formula>
    </cfRule>
  </conditionalFormatting>
  <hyperlinks>
    <hyperlink ref="B23:D23" location="'LOCALITY INDEX'!A1" display="Return to Locality Index" xr:uid="{00000000-0004-0000-03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93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189907.22999999998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169664.5</v>
      </c>
      <c r="F10" s="24" t="s">
        <v>39</v>
      </c>
      <c r="G10" s="23">
        <f>IF('NO LOCALITY'!G10*(1+$G$6)&gt;'Locality and Max Pay'!D7,'Locality and Max Pay'!D7,'NO LOCALITY'!G10*(1+$G$6))</f>
        <v>189907.22999999998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182535.59999999998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160771.74</v>
      </c>
      <c r="F14" s="24" t="s">
        <v>39</v>
      </c>
      <c r="G14" s="23">
        <f>IF('NO LOCALITY'!G14*(1+$G$6)&gt;'Locality and Max Pay'!D7,'Locality and Max Pay'!D7,'NO LOCALITY'!G14*(1+$G$6))</f>
        <v>182535.59999999998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199736.06999999998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175866.03</v>
      </c>
      <c r="F17" s="24" t="s">
        <v>39</v>
      </c>
      <c r="G17" s="23">
        <f>IF('NO LOCALITY'!G17*(1+$G$6)&gt;'Locality and Max Pay'!D7,'Locality and Max Pay'!D7,'NO LOCALITY'!G17*(1+$G$6))</f>
        <v>199736.06999999998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152113</v>
      </c>
      <c r="F18" s="24" t="s">
        <v>39</v>
      </c>
      <c r="G18" s="23">
        <f>IF('NO LOCALITY'!G18*(1+$G$6)&gt;'Locality and Max Pay'!D7,'Locality and Max Pay'!D7,'NO LOCALITY'!G18*(1+$G$6))</f>
        <v>175866.03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17" priority="1" stopIfTrue="1" operator="greaterThan">
      <formula>165200</formula>
    </cfRule>
  </conditionalFormatting>
  <hyperlinks>
    <hyperlink ref="B23:D23" location="'LOCALITY INDEX'!A1" display="Return to Locality Index" xr:uid="{00000000-0004-0000-27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26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34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0.26950000000000002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184077.5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198042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174429.30000000002</v>
      </c>
      <c r="F14" s="24" t="s">
        <v>39</v>
      </c>
      <c r="G14" s="23">
        <f>IF('NO LOCALITY'!G14*(1+$G$6)&gt;'Locality and Max Pay'!D7,'Locality and Max Pay'!D7,'NO LOCALITY'!G14*(1+$G$6))</f>
        <v>198042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190805.85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165035</v>
      </c>
      <c r="F18" s="24" t="s">
        <v>39</v>
      </c>
      <c r="G18" s="23">
        <f>IF('NO LOCALITY'!G18*(1+$G$6)&gt;'Locality and Max Pay'!D7,'Locality and Max Pay'!D7,'NO LOCALITY'!G18*(1+$G$6))</f>
        <v>190805.85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16" priority="1" stopIfTrue="1" operator="greaterThan">
      <formula>165200</formula>
    </cfRule>
  </conditionalFormatting>
  <hyperlinks>
    <hyperlink ref="B23:D23" location="'LOCALITY INDEX'!A1" display="Return to Locality Index" xr:uid="{00000000-0004-0000-28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27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14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0.2084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196123.31999999998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175218</v>
      </c>
      <c r="F10" s="24" t="s">
        <v>39</v>
      </c>
      <c r="G10" s="23">
        <f>IF('NO LOCALITY'!G10*(1+$G$6)&gt;'Locality and Max Pay'!D7,'Locality and Max Pay'!D7,'NO LOCALITY'!G10*(1+$G$6))</f>
        <v>196123.31999999998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188510.4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166034.15999999997</v>
      </c>
      <c r="F14" s="24" t="s">
        <v>39</v>
      </c>
      <c r="G14" s="23">
        <f>IF('NO LOCALITY'!G14*(1+$G$6)&gt;'Locality and Max Pay'!D7,'Locality and Max Pay'!D7,'NO LOCALITY'!G14*(1+$G$6))</f>
        <v>188510.4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181622.52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157092</v>
      </c>
      <c r="F18" s="24" t="s">
        <v>39</v>
      </c>
      <c r="G18" s="23">
        <f>IF('NO LOCALITY'!G18*(1+$G$6)&gt;'Locality and Max Pay'!D7,'Locality and Max Pay'!D7,'NO LOCALITY'!G18*(1+$G$6))</f>
        <v>181622.52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15" priority="1" stopIfTrue="1" operator="greaterThan">
      <formula>165200</formula>
    </cfRule>
  </conditionalFormatting>
  <hyperlinks>
    <hyperlink ref="B23:D23" location="'LOCALITY INDEX'!A1" display="Return to Locality Index" xr:uid="{00000000-0004-0000-29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8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15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0.19900000000000001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194597.7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173855</v>
      </c>
      <c r="F10" s="24" t="s">
        <v>39</v>
      </c>
      <c r="G10" s="23">
        <f>IF('NO LOCALITY'!G10*(1+$G$6)&gt;'Locality and Max Pay'!D7,'Locality and Max Pay'!D7,'NO LOCALITY'!G10*(1+$G$6))</f>
        <v>194597.7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187044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164742.6</v>
      </c>
      <c r="F14" s="24" t="s">
        <v>39</v>
      </c>
      <c r="G14" s="23">
        <f>IF('NO LOCALITY'!G14*(1+$G$6)&gt;'Locality and Max Pay'!D7,'Locality and Max Pay'!D7,'NO LOCALITY'!G14*(1+$G$6))</f>
        <v>187044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180209.7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155870</v>
      </c>
      <c r="F18" s="24" t="s">
        <v>39</v>
      </c>
      <c r="G18" s="23">
        <f>IF('NO LOCALITY'!G18*(1+$G$6)&gt;'Locality and Max Pay'!D7,'Locality and Max Pay'!D7,'NO LOCALITY'!G18*(1+$G$6))</f>
        <v>180209.7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14" priority="1" stopIfTrue="1" operator="greaterThan">
      <formula>165200</formula>
    </cfRule>
  </conditionalFormatting>
  <hyperlinks>
    <hyperlink ref="B23:D23" location="'LOCALITY INDEX'!A1" display="Return to Locality Index" xr:uid="{00000000-0004-0000-2A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29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22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0.24340000000000001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201803.82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180293</v>
      </c>
      <c r="F10" s="24" t="s">
        <v>39</v>
      </c>
      <c r="G10" s="23">
        <f>IF('NO LOCALITY'!G10*(1+$G$6)&gt;'Locality and Max Pay'!D7,'Locality and Max Pay'!D7,'NO LOCALITY'!G10*(1+$G$6))</f>
        <v>201803.82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193970.40000000002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170843.16</v>
      </c>
      <c r="F14" s="24" t="s">
        <v>39</v>
      </c>
      <c r="G14" s="23">
        <f>IF('NO LOCALITY'!G14*(1+$G$6)&gt;'Locality and Max Pay'!D7,'Locality and Max Pay'!D7,'NO LOCALITY'!G14*(1+$G$6))</f>
        <v>193970.40000000002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186883.02000000002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161642</v>
      </c>
      <c r="F18" s="24" t="s">
        <v>39</v>
      </c>
      <c r="G18" s="23">
        <f>IF('NO LOCALITY'!G18*(1+$G$6)&gt;'Locality and Max Pay'!D7,'Locality and Max Pay'!D7,'NO LOCALITY'!G18*(1+$G$6))</f>
        <v>186883.02000000002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13" priority="1" stopIfTrue="1" operator="greaterThan">
      <formula>165200</formula>
    </cfRule>
  </conditionalFormatting>
  <hyperlinks>
    <hyperlink ref="B23:D23" location="'LOCALITY INDEX'!A1" display="Return to Locality Index" xr:uid="{00000000-0004-0000-2B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30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16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0.2094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196285.62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175363</v>
      </c>
      <c r="F10" s="24" t="s">
        <v>39</v>
      </c>
      <c r="G10" s="23">
        <f>IF('NO LOCALITY'!G10*(1+$G$6)&gt;'Locality and Max Pay'!D7,'Locality and Max Pay'!D7,'NO LOCALITY'!G10*(1+$G$6))</f>
        <v>196285.62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188666.4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166171.56</v>
      </c>
      <c r="F14" s="24" t="s">
        <v>39</v>
      </c>
      <c r="G14" s="23">
        <f>IF('NO LOCALITY'!G14*(1+$G$6)&gt;'Locality and Max Pay'!D7,'Locality and Max Pay'!D7,'NO LOCALITY'!G14*(1+$G$6))</f>
        <v>188666.4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181772.82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157222</v>
      </c>
      <c r="F18" s="24" t="s">
        <v>39</v>
      </c>
      <c r="G18" s="23">
        <f>IF('NO LOCALITY'!G18*(1+$G$6)&gt;'Locality and Max Pay'!D7,'Locality and Max Pay'!D7,'NO LOCALITY'!G18*(1+$G$6))</f>
        <v>181772.82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12" priority="1" stopIfTrue="1" operator="greaterThan">
      <formula>165200</formula>
    </cfRule>
  </conditionalFormatting>
  <hyperlinks>
    <hyperlink ref="B23:D23" location="'LOCALITY INDEX'!A1" display="Return to Locality Index" xr:uid="{00000000-0004-0000-2C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31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17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0.2064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195798.71999999997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174928</v>
      </c>
      <c r="F10" s="24" t="s">
        <v>39</v>
      </c>
      <c r="G10" s="23">
        <f>IF('NO LOCALITY'!G10*(1+$G$6)&gt;'Locality and Max Pay'!D7,'Locality and Max Pay'!D7,'NO LOCALITY'!G10*(1+$G$6))</f>
        <v>195798.71999999997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188198.39999999999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165759.35999999999</v>
      </c>
      <c r="F14" s="24" t="s">
        <v>39</v>
      </c>
      <c r="G14" s="23">
        <f>IF('NO LOCALITY'!G14*(1+$G$6)&gt;'Locality and Max Pay'!D7,'Locality and Max Pay'!D7,'NO LOCALITY'!G14*(1+$G$6))</f>
        <v>188198.39999999999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181321.91999999998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156832</v>
      </c>
      <c r="F18" s="24" t="s">
        <v>39</v>
      </c>
      <c r="G18" s="23">
        <f>IF('NO LOCALITY'!G18*(1+$G$6)&gt;'Locality and Max Pay'!D7,'Locality and Max Pay'!D7,'NO LOCALITY'!G18*(1+$G$6))</f>
        <v>181321.91999999998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11" priority="1" stopIfTrue="1" operator="greaterThan">
      <formula>165200</formula>
    </cfRule>
  </conditionalFormatting>
  <hyperlinks>
    <hyperlink ref="B23:D23" location="'LOCALITY INDEX'!A1" display="Return to Locality Index" xr:uid="{00000000-0004-0000-2D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32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18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0.27300000000000002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184585.00000000003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198588.00000000003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174910.2</v>
      </c>
      <c r="F14" s="24" t="s">
        <v>39</v>
      </c>
      <c r="G14" s="23">
        <f>IF('NO LOCALITY'!G14*(1+$G$6)&gt;'Locality and Max Pay'!D7,'Locality and Max Pay'!D7,'NO LOCALITY'!G14*(1+$G$6))</f>
        <v>198588.00000000003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191331.90000000002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165490.00000000003</v>
      </c>
      <c r="F18" s="24" t="s">
        <v>39</v>
      </c>
      <c r="G18" s="23">
        <f>IF('NO LOCALITY'!G18*(1+$G$6)&gt;'Locality and Max Pay'!D7,'Locality and Max Pay'!D7,'NO LOCALITY'!G18*(1+$G$6))</f>
        <v>191331.90000000002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10" priority="1" stopIfTrue="1" operator="greaterThan">
      <formula>165200</formula>
    </cfRule>
  </conditionalFormatting>
  <hyperlinks>
    <hyperlink ref="B23:D23" location="'LOCALITY INDEX'!A1" display="Return to Locality Index" xr:uid="{00000000-0004-0000-2E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114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0.1739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190523.97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170215.5</v>
      </c>
      <c r="F10" s="24" t="s">
        <v>39</v>
      </c>
      <c r="G10" s="23">
        <f>IF('NO LOCALITY'!G10*(1+$G$6)&gt;'Locality and Max Pay'!D7,'Locality and Max Pay'!D7,'NO LOCALITY'!G10*(1+$G$6))</f>
        <v>190523.97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183128.4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161293.85999999999</v>
      </c>
      <c r="F14" s="24" t="s">
        <v>39</v>
      </c>
      <c r="G14" s="23">
        <f>IF('NO LOCALITY'!G14*(1+$G$6)&gt;'Locality and Max Pay'!D7,'Locality and Max Pay'!D7,'NO LOCALITY'!G14*(1+$G$6))</f>
        <v>183128.4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200384.72999999998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176437.16999999998</v>
      </c>
      <c r="F17" s="24" t="s">
        <v>39</v>
      </c>
      <c r="G17" s="23">
        <f>IF('NO LOCALITY'!G17*(1+$G$6)&gt;'Locality and Max Pay'!D7,'Locality and Max Pay'!D7,'NO LOCALITY'!G17*(1+$G$6))</f>
        <v>200384.72999999998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152607</v>
      </c>
      <c r="F18" s="24" t="s">
        <v>39</v>
      </c>
      <c r="G18" s="23">
        <f>IF('NO LOCALITY'!G18*(1+$G$6)&gt;'Locality and Max Pay'!D7,'Locality and Max Pay'!D7,'NO LOCALITY'!G18*(1+$G$6))</f>
        <v>176437.16999999998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8wCr9Cod75yQ2M2tmcYyCv1B/6bsNEMdCvcpJMOuKNgirA3sZ17a/1QmmUCwoJcoGLYr+dyZpP5R/QJU7Ht3GQ==" saltValue="A8K2Rf2TmPtaCX0wJNQDRw==" spinCount="100000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9" priority="1" stopIfTrue="1" operator="greaterThan">
      <formula>165200</formula>
    </cfRule>
  </conditionalFormatting>
  <hyperlinks>
    <hyperlink ref="B23:D23" location="'LOCALITY INDEX'!A1" display="Return to Locality Index" xr:uid="{00000000-0004-0000-2F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33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19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0.30869999999999997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189761.5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203700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179815.38</v>
      </c>
      <c r="F14" s="24" t="s">
        <v>39</v>
      </c>
      <c r="G14" s="23">
        <f>IF('NO LOCALITY'!G14*(1+$G$6)&gt;'Locality and Max Pay'!D7,'Locality and Max Pay'!D7,'NO LOCALITY'!G14*(1+$G$6))</f>
        <v>203700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196697.61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170131</v>
      </c>
      <c r="F18" s="24" t="s">
        <v>39</v>
      </c>
      <c r="G18" s="23">
        <f>IF('NO LOCALITY'!G18*(1+$G$6)&gt;'Locality and Max Pay'!D7,'Locality and Max Pay'!D7,'NO LOCALITY'!G18*(1+$G$6))</f>
        <v>196697.61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8" priority="1" stopIfTrue="1" operator="greaterThan">
      <formula>165200</formula>
    </cfRule>
  </conditionalFormatting>
  <hyperlinks>
    <hyperlink ref="B23:D23" location="'LOCALITY INDEX'!A1" display="Return to Locality Index" xr:uid="{00000000-0004-0000-30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83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0.18679999999999999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192617.64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172086</v>
      </c>
      <c r="F10" s="24" t="s">
        <v>39</v>
      </c>
      <c r="G10" s="23">
        <f>IF('NO LOCALITY'!G10*(1+$G$6)&gt;'Locality and Max Pay'!D7,'Locality and Max Pay'!D7,'NO LOCALITY'!G10*(1+$G$6))</f>
        <v>192617.64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185140.80000000002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163066.32</v>
      </c>
      <c r="F14" s="24" t="s">
        <v>39</v>
      </c>
      <c r="G14" s="23">
        <f>IF('NO LOCALITY'!G14*(1+$G$6)&gt;'Locality and Max Pay'!D7,'Locality and Max Pay'!D7,'NO LOCALITY'!G14*(1+$G$6))</f>
        <v>185140.80000000002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202586.76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178376.04</v>
      </c>
      <c r="F17" s="24" t="s">
        <v>39</v>
      </c>
      <c r="G17" s="23">
        <f>IF('NO LOCALITY'!G17*(1+$G$6)&gt;'Locality and Max Pay'!D7,'Locality and Max Pay'!D7,'NO LOCALITY'!G17*(1+$G$6))</f>
        <v>202586.76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154284</v>
      </c>
      <c r="F18" s="24" t="s">
        <v>39</v>
      </c>
      <c r="G18" s="23">
        <f>IF('NO LOCALITY'!G18*(1+$G$6)&gt;'Locality and Max Pay'!D7,'Locality and Max Pay'!D7,'NO LOCALITY'!G18*(1+$G$6))</f>
        <v>178376.04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52" priority="1" stopIfTrue="1" operator="greaterThan">
      <formula>165200</formula>
    </cfRule>
  </conditionalFormatting>
  <hyperlinks>
    <hyperlink ref="B23:D23" location="'LOCALITY INDEX'!A1" display="Return to Locality Index" xr:uid="{00000000-0004-0000-04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34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35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0.4274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203700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203700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196124.76</v>
      </c>
      <c r="F14" s="24" t="s">
        <v>39</v>
      </c>
      <c r="G14" s="23">
        <f>IF('NO LOCALITY'!G14*(1+$G$6)&gt;'Locality and Max Pay'!D7,'Locality and Max Pay'!D7,'NO LOCALITY'!G14*(1+$G$6))</f>
        <v>203700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203700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185562</v>
      </c>
      <c r="F18" s="24" t="s">
        <v>39</v>
      </c>
      <c r="G18" s="23">
        <f>IF('NO LOCALITY'!G18*(1+$G$6)&gt;'Locality and Max Pay'!D7,'Locality and Max Pay'!D7,'NO LOCALITY'!G18*(1+$G$6))</f>
        <v>203700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7" priority="1" stopIfTrue="1" operator="greaterThan">
      <formula>165200</formula>
    </cfRule>
  </conditionalFormatting>
  <hyperlinks>
    <hyperlink ref="B23:D23" location="'LOCALITY INDEX'!A1" display="Return to Locality Index" xr:uid="{00000000-0004-0000-31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5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20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0.2828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186006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200116.8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176256.72</v>
      </c>
      <c r="F14" s="24" t="s">
        <v>39</v>
      </c>
      <c r="G14" s="23">
        <f>IF('NO LOCALITY'!G14*(1+$G$6)&gt;'Locality and Max Pay'!D7,'Locality and Max Pay'!D7,'NO LOCALITY'!G14*(1+$G$6))</f>
        <v>200116.8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192804.84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166764</v>
      </c>
      <c r="F18" s="24" t="s">
        <v>39</v>
      </c>
      <c r="G18" s="23">
        <f>IF('NO LOCALITY'!G18*(1+$G$6)&gt;'Locality and Max Pay'!D7,'Locality and Max Pay'!D7,'NO LOCALITY'!G18*(1+$G$6))</f>
        <v>192804.84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6" priority="1" stopIfTrue="1" operator="greaterThan">
      <formula>165200</formula>
    </cfRule>
  </conditionalFormatting>
  <hyperlinks>
    <hyperlink ref="B23:D23" location="'LOCALITY INDEX'!A1" display="Return to Locality Index" xr:uid="{00000000-0004-0000-32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94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0.1835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192082.05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171607.5</v>
      </c>
      <c r="F10" s="24" t="s">
        <v>39</v>
      </c>
      <c r="G10" s="23">
        <f>IF('NO LOCALITY'!G10*(1+$G$6)&gt;'Locality and Max Pay'!D7,'Locality and Max Pay'!D7,'NO LOCALITY'!G10*(1+$G$6))</f>
        <v>192082.05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184626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162612.9</v>
      </c>
      <c r="F14" s="24" t="s">
        <v>39</v>
      </c>
      <c r="G14" s="23">
        <f>IF('NO LOCALITY'!G14*(1+$G$6)&gt;'Locality and Max Pay'!D7,'Locality and Max Pay'!D7,'NO LOCALITY'!G14*(1+$G$6))</f>
        <v>184626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202023.45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177880.05</v>
      </c>
      <c r="F17" s="24" t="s">
        <v>39</v>
      </c>
      <c r="G17" s="23">
        <f>IF('NO LOCALITY'!G17*(1+$G$6)&gt;'Locality and Max Pay'!D7,'Locality and Max Pay'!D7,'NO LOCALITY'!G17*(1+$G$6))</f>
        <v>202023.45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153855</v>
      </c>
      <c r="F18" s="24" t="s">
        <v>39</v>
      </c>
      <c r="G18" s="23">
        <f>IF('NO LOCALITY'!G18*(1+$G$6)&gt;'Locality and Max Pay'!D7,'Locality and Max Pay'!D7,'NO LOCALITY'!G18*(1+$G$6))</f>
        <v>177880.05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5" priority="1" stopIfTrue="1" operator="greaterThan">
      <formula>165200</formula>
    </cfRule>
  </conditionalFormatting>
  <hyperlinks>
    <hyperlink ref="B23:D23" location="'LOCALITY INDEX'!A1" display="Return to Locality Index" xr:uid="{00000000-0004-0000-33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95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0.1777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191140.71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170766.5</v>
      </c>
      <c r="F10" s="24" t="s">
        <v>39</v>
      </c>
      <c r="G10" s="23">
        <f>IF('NO LOCALITY'!G10*(1+$G$6)&gt;'Locality and Max Pay'!D7,'Locality and Max Pay'!D7,'NO LOCALITY'!G10*(1+$G$6))</f>
        <v>191140.71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183721.19999999998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161815.97999999998</v>
      </c>
      <c r="F14" s="24" t="s">
        <v>39</v>
      </c>
      <c r="G14" s="23">
        <f>IF('NO LOCALITY'!G14*(1+$G$6)&gt;'Locality and Max Pay'!D7,'Locality and Max Pay'!D7,'NO LOCALITY'!G14*(1+$G$6))</f>
        <v>183721.19999999998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201033.38999999998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177008.31</v>
      </c>
      <c r="F17" s="24" t="s">
        <v>39</v>
      </c>
      <c r="G17" s="23">
        <f>IF('NO LOCALITY'!G17*(1+$G$6)&gt;'Locality and Max Pay'!D7,'Locality and Max Pay'!D7,'NO LOCALITY'!G17*(1+$G$6))</f>
        <v>201033.38999999998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153101</v>
      </c>
      <c r="F18" s="24" t="s">
        <v>39</v>
      </c>
      <c r="G18" s="23">
        <f>IF('NO LOCALITY'!G18*(1+$G$6)&gt;'Locality and Max Pay'!D7,'Locality and Max Pay'!D7,'NO LOCALITY'!G18*(1+$G$6))</f>
        <v>177008.31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4" priority="1" stopIfTrue="1" operator="greaterThan">
      <formula>165200</formula>
    </cfRule>
  </conditionalFormatting>
  <hyperlinks>
    <hyperlink ref="B23:D23" location="'LOCALITY INDEX'!A1" display="Return to Locality Index" xr:uid="{00000000-0004-0000-34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115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0.17180000000000001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190183.13999999998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169911</v>
      </c>
      <c r="F10" s="24" t="s">
        <v>39</v>
      </c>
      <c r="G10" s="23">
        <f>IF('NO LOCALITY'!G10*(1+$G$6)&gt;'Locality and Max Pay'!D7,'Locality and Max Pay'!D7,'NO LOCALITY'!G10*(1+$G$6))</f>
        <v>190183.13999999998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182800.8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161005.32</v>
      </c>
      <c r="F14" s="24" t="s">
        <v>39</v>
      </c>
      <c r="G14" s="23">
        <f>IF('NO LOCALITY'!G14*(1+$G$6)&gt;'Locality and Max Pay'!D7,'Locality and Max Pay'!D7,'NO LOCALITY'!G14*(1+$G$6))</f>
        <v>182800.8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200026.25999999998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176121.53999999998</v>
      </c>
      <c r="F17" s="24" t="s">
        <v>39</v>
      </c>
      <c r="G17" s="23">
        <f>IF('NO LOCALITY'!G17*(1+$G$6)&gt;'Locality and Max Pay'!D7,'Locality and Max Pay'!D7,'NO LOCALITY'!G17*(1+$G$6))</f>
        <v>200026.25999999998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152334</v>
      </c>
      <c r="F18" s="24" t="s">
        <v>39</v>
      </c>
      <c r="G18" s="23">
        <f>IF('NO LOCALITY'!G18*(1+$G$6)&gt;'Locality and Max Pay'!D7,'Locality and Max Pay'!D7,'NO LOCALITY'!G18*(1+$G$6))</f>
        <v>176121.53999999998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vY3M+V9GdY1UBNg8DwDU+h7KAf2wgkYPWU8CiwF0kJ9PHEilXzuVQvJkG1fUFZs+DORBO4fbAVBVMPJ8sMeF8w==" saltValue="BFTeB6sNHFn1CLvgDwWJkQ==" spinCount="100000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3" priority="1" stopIfTrue="1" operator="greaterThan">
      <formula>165200</formula>
    </cfRule>
  </conditionalFormatting>
  <hyperlinks>
    <hyperlink ref="B23:D23" location="'LOCALITY INDEX'!A1" display="Return to Locality Index" xr:uid="{00000000-0004-0000-35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36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23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0.31530000000000002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203700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190718.50000000003</v>
      </c>
      <c r="F10" s="24" t="s">
        <v>39</v>
      </c>
      <c r="G10" s="23">
        <f>IF('NO LOCALITY'!G10*(1+$G$6)&gt;'Locality and Max Pay'!D7,'Locality and Max Pay'!D7,'NO LOCALITY'!G10*(1+$G$6))</f>
        <v>203700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203700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180722.22000000003</v>
      </c>
      <c r="F14" s="24" t="s">
        <v>39</v>
      </c>
      <c r="G14" s="23">
        <f>IF('NO LOCALITY'!G14*(1+$G$6)&gt;'Locality and Max Pay'!D7,'Locality and Max Pay'!D7,'NO LOCALITY'!G14*(1+$G$6))</f>
        <v>203700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197689.59000000003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170989.00000000003</v>
      </c>
      <c r="F18" s="24" t="s">
        <v>39</v>
      </c>
      <c r="G18" s="23">
        <f>IF('NO LOCALITY'!G18*(1+$G$6)&gt;'Locality and Max Pay'!D7,'Locality and Max Pay'!D7,'NO LOCALITY'!G18*(1+$G$6))</f>
        <v>197689.59000000003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2" priority="1" stopIfTrue="1" operator="greaterThan">
      <formula>165200</formula>
    </cfRule>
  </conditionalFormatting>
  <hyperlinks>
    <hyperlink ref="B23:D23" location="'LOCALITY INDEX'!A1" display="Return to Locality Index" xr:uid="{00000000-0004-0000-36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37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25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0.2102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196415.46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175479</v>
      </c>
      <c r="F10" s="24" t="s">
        <v>39</v>
      </c>
      <c r="G10" s="23">
        <f>IF('NO LOCALITY'!G10*(1+$G$6)&gt;'Locality and Max Pay'!D7,'Locality and Max Pay'!D7,'NO LOCALITY'!G10*(1+$G$6))</f>
        <v>196415.46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188791.19999999998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166281.47999999998</v>
      </c>
      <c r="F14" s="24" t="s">
        <v>39</v>
      </c>
      <c r="G14" s="23">
        <f>IF('NO LOCALITY'!G14*(1+$G$6)&gt;'Locality and Max Pay'!D7,'Locality and Max Pay'!D7,'NO LOCALITY'!G14*(1+$G$6))</f>
        <v>188791.19999999998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181893.06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157326</v>
      </c>
      <c r="F18" s="24" t="s">
        <v>39</v>
      </c>
      <c r="G18" s="23">
        <f>IF('NO LOCALITY'!G18*(1+$G$6)&gt;'Locality and Max Pay'!D7,'Locality and Max Pay'!D7,'NO LOCALITY'!G18*(1+$G$6))</f>
        <v>181893.06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1" priority="1" stopIfTrue="1" operator="greaterThan">
      <formula>165200</formula>
    </cfRule>
  </conditionalFormatting>
  <hyperlinks>
    <hyperlink ref="B23:D23" location="'LOCALITY INDEX'!A1" display="Return to Locality Index" xr:uid="{00000000-0004-0000-37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38"/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24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0.16200000000000001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188592.59999999998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168490</v>
      </c>
      <c r="F10" s="24" t="s">
        <v>39</v>
      </c>
      <c r="G10" s="23">
        <f>IF('NO LOCALITY'!G10*(1+$G$6)&gt;'Locality and Max Pay'!D7,'Locality and Max Pay'!D7,'NO LOCALITY'!G10*(1+$G$6))</f>
        <v>188592.59999999998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203001.4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181272</v>
      </c>
      <c r="F13" s="24" t="s">
        <v>39</v>
      </c>
      <c r="G13" s="23">
        <f>IF('NO LOCALITY'!G13*(1+$G$6)&gt;'Locality and Max Pay'!D7,'Locality and Max Pay'!D7,'NO LOCALITY'!G13*(1+$G$6))</f>
        <v>203001.4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159658.79999999999</v>
      </c>
      <c r="F14" s="24" t="s">
        <v>39</v>
      </c>
      <c r="G14" s="23">
        <f>IF('NO LOCALITY'!G14*(1+$G$6)&gt;'Locality and Max Pay'!D7,'Locality and Max Pay'!D7,'NO LOCALITY'!G14*(1+$G$6))</f>
        <v>181272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198353.4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174648.59999999998</v>
      </c>
      <c r="F17" s="24" t="s">
        <v>39</v>
      </c>
      <c r="G17" s="23">
        <f>IF('NO LOCALITY'!G17*(1+$G$6)&gt;'Locality and Max Pay'!D7,'Locality and Max Pay'!D7,'NO LOCALITY'!G17*(1+$G$6))</f>
        <v>198353.4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151060</v>
      </c>
      <c r="F18" s="24" t="s">
        <v>39</v>
      </c>
      <c r="G18" s="23">
        <f>IF('NO LOCALITY'!G18*(1+$G$6)&gt;'Locality and Max Pay'!D7,'Locality and Max Pay'!D7,'NO LOCALITY'!G18*(1+$G$6))</f>
        <v>174648.59999999998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0" priority="1" stopIfTrue="1" operator="greaterThan">
      <formula>165200</formula>
    </cfRule>
  </conditionalFormatting>
  <hyperlinks>
    <hyperlink ref="B23:D23" location="'LOCALITY INDEX'!A1" display="Return to Locality Index" xr:uid="{00000000-0004-0000-38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84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0.1714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190118.22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169853</v>
      </c>
      <c r="F10" s="24" t="s">
        <v>39</v>
      </c>
      <c r="G10" s="23">
        <f>IF('NO LOCALITY'!G10*(1+$G$6)&gt;'Locality and Max Pay'!D7,'Locality and Max Pay'!D7,'NO LOCALITY'!G10*(1+$G$6))</f>
        <v>190118.22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182738.4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160950.35999999999</v>
      </c>
      <c r="F14" s="24" t="s">
        <v>39</v>
      </c>
      <c r="G14" s="23">
        <f>IF('NO LOCALITY'!G14*(1+$G$6)&gt;'Locality and Max Pay'!D7,'Locality and Max Pay'!D7,'NO LOCALITY'!G14*(1+$G$6))</f>
        <v>182738.4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199957.98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176061.42</v>
      </c>
      <c r="F17" s="24" t="s">
        <v>39</v>
      </c>
      <c r="G17" s="23">
        <f>IF('NO LOCALITY'!G17*(1+$G$6)&gt;'Locality and Max Pay'!D7,'Locality and Max Pay'!D7,'NO LOCALITY'!G17*(1+$G$6))</f>
        <v>199957.98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152282</v>
      </c>
      <c r="F18" s="24" t="s">
        <v>39</v>
      </c>
      <c r="G18" s="23">
        <f>IF('NO LOCALITY'!G18*(1+$G$6)&gt;'Locality and Max Pay'!D7,'Locality and Max Pay'!D7,'NO LOCALITY'!G18*(1+$G$6))</f>
        <v>176061.42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51" priority="1" stopIfTrue="1" operator="greaterThan">
      <formula>165200</formula>
    </cfRule>
  </conditionalFormatting>
  <hyperlinks>
    <hyperlink ref="B23:D23" location="'LOCALITY INDEX'!A1" display="Return to Locality Index" xr:uid="{00000000-0004-0000-05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3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0.2263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199028.49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177813.5</v>
      </c>
      <c r="F10" s="24" t="s">
        <v>39</v>
      </c>
      <c r="G10" s="23">
        <f>IF('NO LOCALITY'!G10*(1+$G$6)&gt;'Locality and Max Pay'!D7,'Locality and Max Pay'!D7,'NO LOCALITY'!G10*(1+$G$6))</f>
        <v>199028.49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191302.8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168493.62</v>
      </c>
      <c r="F14" s="24" t="s">
        <v>39</v>
      </c>
      <c r="G14" s="23">
        <f>IF('NO LOCALITY'!G14*(1+$G$6)&gt;'Locality and Max Pay'!D7,'Locality and Max Pay'!D7,'NO LOCALITY'!G14*(1+$G$6))</f>
        <v>191302.8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203700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184312.88999999998</v>
      </c>
      <c r="F17" s="24" t="s">
        <v>39</v>
      </c>
      <c r="G17" s="23">
        <f>IF('NO LOCALITY'!G17*(1+$G$6)&gt;'Locality and Max Pay'!D7,'Locality and Max Pay'!D7,'NO LOCALITY'!G17*(1+$G$6))</f>
        <v>203700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159419</v>
      </c>
      <c r="F18" s="24" t="s">
        <v>39</v>
      </c>
      <c r="G18" s="23">
        <f>IF('NO LOCALITY'!G18*(1+$G$6)&gt;'Locality and Max Pay'!D7,'Locality and Max Pay'!D7,'NO LOCALITY'!G18*(1+$G$6))</f>
        <v>184312.88999999998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23:D23"/>
    <mergeCell ref="B2:G2"/>
    <mergeCell ref="B4:G4"/>
    <mergeCell ref="B12:C14"/>
    <mergeCell ref="B16:C18"/>
    <mergeCell ref="B7:C7"/>
    <mergeCell ref="E7:G7"/>
    <mergeCell ref="B8:C10"/>
    <mergeCell ref="B3:G3"/>
    <mergeCell ref="B21:G21"/>
  </mergeCells>
  <phoneticPr fontId="0" type="noConversion"/>
  <conditionalFormatting sqref="A2:A6 H2:IV6 B2:G2 B4:G6">
    <cfRule type="cellIs" dxfId="50" priority="1" stopIfTrue="1" operator="greaterThan">
      <formula>165200</formula>
    </cfRule>
  </conditionalFormatting>
  <hyperlinks>
    <hyperlink ref="B23:D23" location="'LOCALITY INDEX'!A1" display="Return to Locality Index" xr:uid="{00000000-0004-0000-06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H50"/>
  <sheetViews>
    <sheetView zoomScaleNormal="100"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85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0.188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192812.4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172260</v>
      </c>
      <c r="F10" s="24" t="s">
        <v>39</v>
      </c>
      <c r="G10" s="23">
        <f>IF('NO LOCALITY'!G10*(1+$G$6)&gt;'Locality and Max Pay'!D7,'Locality and Max Pay'!D7,'NO LOCALITY'!G10*(1+$G$6))</f>
        <v>192812.4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185328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163231.19999999998</v>
      </c>
      <c r="F14" s="24" t="s">
        <v>39</v>
      </c>
      <c r="G14" s="23">
        <f>IF('NO LOCALITY'!G14*(1+$G$6)&gt;'Locality and Max Pay'!D7,'Locality and Max Pay'!D7,'NO LOCALITY'!G14*(1+$G$6))</f>
        <v>185328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202791.59999999998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178556.4</v>
      </c>
      <c r="F17" s="24" t="s">
        <v>39</v>
      </c>
      <c r="G17" s="23">
        <f>IF('NO LOCALITY'!G17*(1+$G$6)&gt;'Locality and Max Pay'!D7,'Locality and Max Pay'!D7,'NO LOCALITY'!G17*(1+$G$6))</f>
        <v>202791.59999999998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154440</v>
      </c>
      <c r="F18" s="24" t="s">
        <v>39</v>
      </c>
      <c r="G18" s="23">
        <f>IF('NO LOCALITY'!G18*(1+$G$6)&gt;'Locality and Max Pay'!D7,'Locality and Max Pay'!D7,'NO LOCALITY'!G18*(1+$G$6))</f>
        <v>178556.4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password="DDDE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49" priority="1" stopIfTrue="1" operator="greaterThan">
      <formula>165200</formula>
    </cfRule>
  </conditionalFormatting>
  <hyperlinks>
    <hyperlink ref="B23:D23" location="'LOCALITY INDEX'!A1" display="Return to Locality Index" xr:uid="{00000000-0004-0000-07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50"/>
  <sheetViews>
    <sheetView workbookViewId="0">
      <selection activeCell="H6" sqref="H6"/>
    </sheetView>
  </sheetViews>
  <sheetFormatPr defaultColWidth="0" defaultRowHeight="13.2" zeroHeight="1" x14ac:dyDescent="0.25"/>
  <cols>
    <col min="1" max="1" width="2.44140625" customWidth="1"/>
    <col min="2" max="2" width="9.21875" customWidth="1"/>
    <col min="3" max="3" width="4.21875" customWidth="1"/>
    <col min="4" max="4" width="17.77734375" customWidth="1"/>
    <col min="5" max="5" width="32.5546875" customWidth="1"/>
    <col min="6" max="6" width="2.77734375" customWidth="1"/>
    <col min="7" max="7" width="32.5546875" customWidth="1"/>
    <col min="8" max="11" width="9.21875" customWidth="1"/>
  </cols>
  <sheetData>
    <row r="1" spans="2:8" ht="13.8" thickBot="1" x14ac:dyDescent="0.3"/>
    <row r="2" spans="2:8" s="1" customFormat="1" ht="15.6" x14ac:dyDescent="0.25">
      <c r="B2" s="65" t="s">
        <v>38</v>
      </c>
      <c r="C2" s="66"/>
      <c r="D2" s="66"/>
      <c r="E2" s="66"/>
      <c r="F2" s="66"/>
      <c r="G2" s="67"/>
    </row>
    <row r="3" spans="2:8" s="1" customFormat="1" ht="13.8" x14ac:dyDescent="0.25">
      <c r="B3" s="84" t="str">
        <f>'Locality and Max Pay'!F13</f>
        <v>Effective January 2, 2022</v>
      </c>
      <c r="C3" s="85"/>
      <c r="D3" s="85"/>
      <c r="E3" s="85"/>
      <c r="F3" s="85"/>
      <c r="G3" s="86"/>
    </row>
    <row r="4" spans="2:8" s="1" customFormat="1" ht="13.8" thickBot="1" x14ac:dyDescent="0.3">
      <c r="B4" s="68" t="s">
        <v>82</v>
      </c>
      <c r="C4" s="69"/>
      <c r="D4" s="69"/>
      <c r="E4" s="69"/>
      <c r="F4" s="69"/>
      <c r="G4" s="70"/>
    </row>
    <row r="5" spans="2:8" s="1" customFormat="1" ht="13.8" thickBot="1" x14ac:dyDescent="0.3">
      <c r="B5" s="19"/>
      <c r="C5" s="20"/>
      <c r="D5" s="20"/>
      <c r="E5" s="21" t="s">
        <v>41</v>
      </c>
      <c r="F5" s="20"/>
      <c r="G5" s="22" t="s">
        <v>110</v>
      </c>
    </row>
    <row r="6" spans="2:8" s="1" customFormat="1" ht="13.8" thickBot="1" x14ac:dyDescent="0.3">
      <c r="B6" s="19"/>
      <c r="C6" s="20"/>
      <c r="D6" s="20"/>
      <c r="E6" s="21" t="s">
        <v>40</v>
      </c>
      <c r="F6" s="20"/>
      <c r="G6" s="26">
        <f>VLOOKUP(G5,'Locality and Max Pay'!A7:B61,2,FALSE)</f>
        <v>0.1681</v>
      </c>
    </row>
    <row r="7" spans="2:8" x14ac:dyDescent="0.25">
      <c r="B7" s="90" t="s">
        <v>36</v>
      </c>
      <c r="C7" s="91"/>
      <c r="D7" s="28"/>
      <c r="E7" s="92" t="s">
        <v>42</v>
      </c>
      <c r="F7" s="93"/>
      <c r="G7" s="94"/>
      <c r="H7" s="2"/>
    </row>
    <row r="8" spans="2:8" ht="30" customHeight="1" x14ac:dyDescent="0.25">
      <c r="B8" s="79">
        <v>1</v>
      </c>
      <c r="C8" s="80"/>
      <c r="D8" s="16" t="s">
        <v>0</v>
      </c>
      <c r="E8" s="23">
        <f>IF('NO LOCALITY'!E8*(1+$G$6)&gt;'Locality and Max Pay'!D7,'Locality and Max Pay'!D7,'NO LOCALITY'!E8*(1+$G$6))</f>
        <v>203700</v>
      </c>
      <c r="F8" s="24" t="s">
        <v>39</v>
      </c>
      <c r="G8" s="23">
        <f>IF('NO LOCALITY'!G8*(1+$G$6)&gt;'Locality and Max Pay'!D7,'Locality and Max Pay'!D7,'NO LOCALITY'!G8*(1+$G$6))</f>
        <v>203700</v>
      </c>
      <c r="H8" s="2"/>
    </row>
    <row r="9" spans="2:8" ht="30" customHeight="1" x14ac:dyDescent="0.25">
      <c r="B9" s="79"/>
      <c r="C9" s="80"/>
      <c r="D9" s="16" t="s">
        <v>37</v>
      </c>
      <c r="E9" s="23">
        <f>IF('NO LOCALITY'!E9*(1+$G$6)&gt;'Locality and Max Pay'!D7,'Locality and Max Pay'!D7,'NO LOCALITY'!E9*(1+$G$6))</f>
        <v>189582.62999999998</v>
      </c>
      <c r="F9" s="24" t="s">
        <v>39</v>
      </c>
      <c r="G9" s="23">
        <f>IF('NO LOCALITY'!G9*(1+$G$6)&gt;'Locality and Max Pay'!D7,'Locality and Max Pay'!D7,'NO LOCALITY'!G9*(1+$G$6))</f>
        <v>203700</v>
      </c>
      <c r="H9" s="2"/>
    </row>
    <row r="10" spans="2:8" ht="30" customHeight="1" x14ac:dyDescent="0.25">
      <c r="B10" s="79"/>
      <c r="C10" s="80"/>
      <c r="D10" s="16" t="s">
        <v>1</v>
      </c>
      <c r="E10" s="23">
        <f>IF('NO LOCALITY'!E10*(1+$G$6)&gt;'Locality and Max Pay'!D7,'Locality and Max Pay'!D7,'NO LOCALITY'!E10*(1+$G$6))</f>
        <v>169374.5</v>
      </c>
      <c r="F10" s="24" t="s">
        <v>39</v>
      </c>
      <c r="G10" s="23">
        <f>IF('NO LOCALITY'!G10*(1+$G$6)&gt;'Locality and Max Pay'!D7,'Locality and Max Pay'!D7,'NO LOCALITY'!G10*(1+$G$6))</f>
        <v>189582.62999999998</v>
      </c>
      <c r="H10" s="2"/>
    </row>
    <row r="11" spans="2:8" ht="12" customHeight="1" x14ac:dyDescent="0.25">
      <c r="B11" s="10"/>
      <c r="C11" s="7"/>
      <c r="D11" s="15"/>
      <c r="E11" s="5"/>
      <c r="F11" s="5"/>
      <c r="G11" s="11"/>
      <c r="H11" s="2"/>
    </row>
    <row r="12" spans="2:8" ht="30" customHeight="1" x14ac:dyDescent="0.25">
      <c r="B12" s="71">
        <v>2</v>
      </c>
      <c r="C12" s="72"/>
      <c r="D12" s="16" t="s">
        <v>0</v>
      </c>
      <c r="E12" s="23">
        <f>IF('NO LOCALITY'!E12*(1+$G$6)&gt;'Locality and Max Pay'!D7,'Locality and Max Pay'!D7,'NO LOCALITY'!E12*(1+$G$6))</f>
        <v>203700</v>
      </c>
      <c r="F12" s="24" t="s">
        <v>39</v>
      </c>
      <c r="G12" s="23">
        <f>IF('NO LOCALITY'!G12*(1+$G$6)&gt;'Locality and Max Pay'!D7,'Locality and Max Pay'!D7,'NO LOCALITY'!G12*(1+$G$6))</f>
        <v>203700</v>
      </c>
      <c r="H12" s="2"/>
    </row>
    <row r="13" spans="2:8" ht="30" customHeight="1" x14ac:dyDescent="0.25">
      <c r="B13" s="73"/>
      <c r="C13" s="74"/>
      <c r="D13" s="16" t="s">
        <v>37</v>
      </c>
      <c r="E13" s="23">
        <f>IF('NO LOCALITY'!E13*(1+$G$6)&gt;'Locality and Max Pay'!D7,'Locality and Max Pay'!D7,'NO LOCALITY'!E13*(1+$G$6))</f>
        <v>182223.59999999998</v>
      </c>
      <c r="F13" s="24" t="s">
        <v>39</v>
      </c>
      <c r="G13" s="23">
        <f>IF('NO LOCALITY'!G13*(1+$G$6)&gt;'Locality and Max Pay'!D7,'Locality and Max Pay'!D7,'NO LOCALITY'!G13*(1+$G$6))</f>
        <v>203700</v>
      </c>
      <c r="H13" s="2"/>
    </row>
    <row r="14" spans="2:8" ht="30" customHeight="1" x14ac:dyDescent="0.25">
      <c r="B14" s="73"/>
      <c r="C14" s="74"/>
      <c r="D14" s="16" t="s">
        <v>1</v>
      </c>
      <c r="E14" s="23">
        <f>IF('NO LOCALITY'!E14*(1+$G$6)&gt;'Locality and Max Pay'!D7,'Locality and Max Pay'!D7,'NO LOCALITY'!E14*(1+$G$6))</f>
        <v>160496.94</v>
      </c>
      <c r="F14" s="24" t="s">
        <v>39</v>
      </c>
      <c r="G14" s="23">
        <f>IF('NO LOCALITY'!G14*(1+$G$6)&gt;'Locality and Max Pay'!D7,'Locality and Max Pay'!D7,'NO LOCALITY'!G14*(1+$G$6))</f>
        <v>182223.59999999998</v>
      </c>
      <c r="H14" s="2"/>
    </row>
    <row r="15" spans="2:8" ht="12" customHeight="1" x14ac:dyDescent="0.25">
      <c r="B15" s="12"/>
      <c r="C15" s="9"/>
      <c r="D15" s="15"/>
      <c r="E15" s="6"/>
      <c r="F15" s="8"/>
      <c r="G15" s="25"/>
      <c r="H15" s="2"/>
    </row>
    <row r="16" spans="2:8" ht="30" customHeight="1" x14ac:dyDescent="0.25">
      <c r="B16" s="71">
        <v>3</v>
      </c>
      <c r="C16" s="72"/>
      <c r="D16" s="16" t="s">
        <v>0</v>
      </c>
      <c r="E16" s="23">
        <f>IF('NO LOCALITY'!E16*(1+$G$6)&gt;'Locality and Max Pay'!D7,'Locality and Max Pay'!D7,'NO LOCALITY'!E16*(1+$G$6))</f>
        <v>199394.66999999998</v>
      </c>
      <c r="F16" s="24" t="s">
        <v>39</v>
      </c>
      <c r="G16" s="23">
        <f>IF('NO LOCALITY'!G16*(1+$G$6)&gt;'Locality and Max Pay'!D7,'Locality and Max Pay'!D7,'NO LOCALITY'!G16*(1+$G$6))</f>
        <v>203700</v>
      </c>
      <c r="H16" s="2"/>
    </row>
    <row r="17" spans="2:8" ht="30" customHeight="1" x14ac:dyDescent="0.25">
      <c r="B17" s="73"/>
      <c r="C17" s="74"/>
      <c r="D17" s="16" t="s">
        <v>37</v>
      </c>
      <c r="E17" s="23">
        <f>IF('NO LOCALITY'!E17*(1+$G$6)&gt;'Locality and Max Pay'!D7,'Locality and Max Pay'!D7,'NO LOCALITY'!E17*(1+$G$6))</f>
        <v>175565.43</v>
      </c>
      <c r="F17" s="24" t="s">
        <v>39</v>
      </c>
      <c r="G17" s="23">
        <f>IF('NO LOCALITY'!G17*(1+$G$6)&gt;'Locality and Max Pay'!D7,'Locality and Max Pay'!D7,'NO LOCALITY'!G17*(1+$G$6))</f>
        <v>199394.66999999998</v>
      </c>
      <c r="H17" s="2"/>
    </row>
    <row r="18" spans="2:8" ht="30" customHeight="1" x14ac:dyDescent="0.25">
      <c r="B18" s="75"/>
      <c r="C18" s="76"/>
      <c r="D18" s="16" t="s">
        <v>1</v>
      </c>
      <c r="E18" s="23">
        <f>IF('NO LOCALITY'!E18*(1+$G$6)&gt;'Locality and Max Pay'!D7,'Locality and Max Pay'!D7,'NO LOCALITY'!E18*(1+$G$6))</f>
        <v>151853</v>
      </c>
      <c r="F18" s="24" t="s">
        <v>39</v>
      </c>
      <c r="G18" s="23">
        <f>IF('NO LOCALITY'!G18*(1+$G$6)&gt;'Locality and Max Pay'!D7,'Locality and Max Pay'!D7,'NO LOCALITY'!G18*(1+$G$6))</f>
        <v>175565.43</v>
      </c>
      <c r="H18" s="2"/>
    </row>
    <row r="19" spans="2:8" ht="12" customHeight="1" x14ac:dyDescent="0.25">
      <c r="B19" s="13"/>
      <c r="C19" s="3"/>
      <c r="D19" s="4"/>
      <c r="E19" s="4"/>
      <c r="F19" s="4"/>
      <c r="G19" s="4"/>
      <c r="H19" s="2"/>
    </row>
    <row r="20" spans="2:8" ht="13.8" thickBot="1" x14ac:dyDescent="0.3"/>
    <row r="21" spans="2:8" ht="42.75" customHeight="1" thickBot="1" x14ac:dyDescent="0.3">
      <c r="B21" s="87" t="str">
        <f>'Locality and Max Pay'!F6</f>
        <v xml:space="preserve">Note:  Pay rates for FAA employees, including locality pay, are capped by law at $203,700 — the rate for level II of the Executive Schedule (P.L. 104-264 paragraph 40122 c). </v>
      </c>
      <c r="C21" s="88"/>
      <c r="D21" s="88"/>
      <c r="E21" s="88"/>
      <c r="F21" s="88"/>
      <c r="G21" s="89"/>
    </row>
    <row r="22" spans="2:8" x14ac:dyDescent="0.25"/>
    <row r="23" spans="2:8" x14ac:dyDescent="0.25">
      <c r="B23" s="64" t="s">
        <v>80</v>
      </c>
      <c r="C23" s="64"/>
      <c r="D23" s="64"/>
    </row>
    <row r="24" spans="2:8" x14ac:dyDescent="0.25"/>
    <row r="25" spans="2:8" x14ac:dyDescent="0.25"/>
    <row r="26" spans="2:8" x14ac:dyDescent="0.25"/>
    <row r="27" spans="2:8" x14ac:dyDescent="0.25"/>
    <row r="28" spans="2:8" x14ac:dyDescent="0.25"/>
    <row r="29" spans="2:8" x14ac:dyDescent="0.25"/>
    <row r="30" spans="2:8" x14ac:dyDescent="0.25"/>
    <row r="31" spans="2:8" x14ac:dyDescent="0.25"/>
    <row r="32" spans="2:8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sheetProtection algorithmName="SHA-512" hashValue="/x1dq+btNQXMsvW7CpMpfjdfybeef6tGtlpCIGo/juU0c0NYHJTOa5GrEFWD1TjwEvSPqDg6LuDD3GbMApOX/w==" saltValue="282D6YTMf7F4/S5K5v9vvg==" spinCount="100000" sheet="1" objects="1" scenarios="1"/>
  <mergeCells count="10">
    <mergeCell ref="B12:C14"/>
    <mergeCell ref="B16:C18"/>
    <mergeCell ref="B21:G21"/>
    <mergeCell ref="B23:D23"/>
    <mergeCell ref="B2:G2"/>
    <mergeCell ref="B3:G3"/>
    <mergeCell ref="B4:G4"/>
    <mergeCell ref="B7:C7"/>
    <mergeCell ref="E7:G7"/>
    <mergeCell ref="B8:C10"/>
  </mergeCells>
  <conditionalFormatting sqref="A2:A6 H2:IV6 B2:G2 B4:G6">
    <cfRule type="cellIs" dxfId="48" priority="1" stopIfTrue="1" operator="greaterThan">
      <formula>165200</formula>
    </cfRule>
  </conditionalFormatting>
  <hyperlinks>
    <hyperlink ref="B23:D23" location="'LOCALITY INDEX'!A1" display="Return to Locality Index" xr:uid="{00000000-0004-0000-08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&amp;L&amp;"Arial,Bold"AHB-300&amp;C&amp;"Arial,Bold"Executive Compensation Pay Bands&amp;R&amp;"Arial,Bold"&amp;A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57</vt:i4>
      </vt:variant>
      <vt:variant>
        <vt:lpstr>Named Ranges</vt:lpstr>
      </vt:variant>
      <vt:variant>
        <vt:i4>55</vt:i4>
      </vt:variant>
    </vt:vector>
  </HeadingPairs>
  <TitlesOfParts>
    <vt:vector size="112" baseType="lpstr">
      <vt:lpstr>Locality and Max Pay</vt:lpstr>
      <vt:lpstr>LOCALITY INDEX</vt:lpstr>
      <vt:lpstr>NO LOCALITY</vt:lpstr>
      <vt:lpstr>ak</vt:lpstr>
      <vt:lpstr>Albany</vt:lpstr>
      <vt:lpstr>Albuquerque</vt:lpstr>
      <vt:lpstr>atl</vt:lpstr>
      <vt:lpstr>Austin</vt:lpstr>
      <vt:lpstr>Birm</vt:lpstr>
      <vt:lpstr>bos</vt:lpstr>
      <vt:lpstr>bu</vt:lpstr>
      <vt:lpstr>Burl</vt:lpstr>
      <vt:lpstr>Charlotte</vt:lpstr>
      <vt:lpstr>chi</vt:lpstr>
      <vt:lpstr>cin</vt:lpstr>
      <vt:lpstr>cle</vt:lpstr>
      <vt:lpstr>Colorado Springs</vt:lpstr>
      <vt:lpstr>col</vt:lpstr>
      <vt:lpstr>CorpusC</vt:lpstr>
      <vt:lpstr>DFW</vt:lpstr>
      <vt:lpstr>Davenport</vt:lpstr>
      <vt:lpstr>day</vt:lpstr>
      <vt:lpstr>den</vt:lpstr>
      <vt:lpstr>det</vt:lpstr>
      <vt:lpstr>Harrisburg</vt:lpstr>
      <vt:lpstr>har</vt:lpstr>
      <vt:lpstr>hi</vt:lpstr>
      <vt:lpstr>hou</vt:lpstr>
      <vt:lpstr>hnt</vt:lpstr>
      <vt:lpstr>Ind</vt:lpstr>
      <vt:lpstr>Kansas City</vt:lpstr>
      <vt:lpstr>Laredo</vt:lpstr>
      <vt:lpstr>Las Vegas</vt:lpstr>
      <vt:lpstr>la</vt:lpstr>
      <vt:lpstr>mfl</vt:lpstr>
      <vt:lpstr>mil</vt:lpstr>
      <vt:lpstr>msp</vt:lpstr>
      <vt:lpstr>ny</vt:lpstr>
      <vt:lpstr>Omaha</vt:lpstr>
      <vt:lpstr>Palm Bay</vt:lpstr>
      <vt:lpstr>phl</vt:lpstr>
      <vt:lpstr>px</vt:lpstr>
      <vt:lpstr>pit</vt:lpstr>
      <vt:lpstr>por</vt:lpstr>
      <vt:lpstr>ra</vt:lpstr>
      <vt:lpstr>rch</vt:lpstr>
      <vt:lpstr>sac</vt:lpstr>
      <vt:lpstr>San An</vt:lpstr>
      <vt:lpstr>sd</vt:lpstr>
      <vt:lpstr>sf</vt:lpstr>
      <vt:lpstr>sea</vt:lpstr>
      <vt:lpstr>St Louis</vt:lpstr>
      <vt:lpstr>Tucson</vt:lpstr>
      <vt:lpstr>VABN</vt:lpstr>
      <vt:lpstr>WDCB</vt:lpstr>
      <vt:lpstr>Intl</vt:lpstr>
      <vt:lpstr>rus</vt:lpstr>
      <vt:lpstr>ak!Print_Area</vt:lpstr>
      <vt:lpstr>Albany!Print_Area</vt:lpstr>
      <vt:lpstr>Albuquerque!Print_Area</vt:lpstr>
      <vt:lpstr>atl!Print_Area</vt:lpstr>
      <vt:lpstr>Austin!Print_Area</vt:lpstr>
      <vt:lpstr>Birm!Print_Area</vt:lpstr>
      <vt:lpstr>bos!Print_Area</vt:lpstr>
      <vt:lpstr>bu!Print_Area</vt:lpstr>
      <vt:lpstr>Burl!Print_Area</vt:lpstr>
      <vt:lpstr>Charlotte!Print_Area</vt:lpstr>
      <vt:lpstr>chi!Print_Area</vt:lpstr>
      <vt:lpstr>cin!Print_Area</vt:lpstr>
      <vt:lpstr>cle!Print_Area</vt:lpstr>
      <vt:lpstr>col!Print_Area</vt:lpstr>
      <vt:lpstr>'Colorado Springs'!Print_Area</vt:lpstr>
      <vt:lpstr>CorpusC!Print_Area</vt:lpstr>
      <vt:lpstr>Davenport!Print_Area</vt:lpstr>
      <vt:lpstr>day!Print_Area</vt:lpstr>
      <vt:lpstr>den!Print_Area</vt:lpstr>
      <vt:lpstr>det!Print_Area</vt:lpstr>
      <vt:lpstr>DFW!Print_Area</vt:lpstr>
      <vt:lpstr>har!Print_Area</vt:lpstr>
      <vt:lpstr>Harrisburg!Print_Area</vt:lpstr>
      <vt:lpstr>hi!Print_Area</vt:lpstr>
      <vt:lpstr>hnt!Print_Area</vt:lpstr>
      <vt:lpstr>hou!Print_Area</vt:lpstr>
      <vt:lpstr>Ind!Print_Area</vt:lpstr>
      <vt:lpstr>Intl!Print_Area</vt:lpstr>
      <vt:lpstr>'Kansas City'!Print_Area</vt:lpstr>
      <vt:lpstr>la!Print_Area</vt:lpstr>
      <vt:lpstr>Laredo!Print_Area</vt:lpstr>
      <vt:lpstr>'Las Vegas'!Print_Area</vt:lpstr>
      <vt:lpstr>mfl!Print_Area</vt:lpstr>
      <vt:lpstr>mil!Print_Area</vt:lpstr>
      <vt:lpstr>msp!Print_Area</vt:lpstr>
      <vt:lpstr>'NO LOCALITY'!Print_Area</vt:lpstr>
      <vt:lpstr>ny!Print_Area</vt:lpstr>
      <vt:lpstr>Omaha!Print_Area</vt:lpstr>
      <vt:lpstr>'Palm Bay'!Print_Area</vt:lpstr>
      <vt:lpstr>phl!Print_Area</vt:lpstr>
      <vt:lpstr>pit!Print_Area</vt:lpstr>
      <vt:lpstr>por!Print_Area</vt:lpstr>
      <vt:lpstr>px!Print_Area</vt:lpstr>
      <vt:lpstr>ra!Print_Area</vt:lpstr>
      <vt:lpstr>rch!Print_Area</vt:lpstr>
      <vt:lpstr>rus!Print_Area</vt:lpstr>
      <vt:lpstr>sac!Print_Area</vt:lpstr>
      <vt:lpstr>'San An'!Print_Area</vt:lpstr>
      <vt:lpstr>sd!Print_Area</vt:lpstr>
      <vt:lpstr>sea!Print_Area</vt:lpstr>
      <vt:lpstr>sf!Print_Area</vt:lpstr>
      <vt:lpstr>'St Louis'!Print_Area</vt:lpstr>
      <vt:lpstr>Tucson!Print_Area</vt:lpstr>
      <vt:lpstr>VABN!Print_Area</vt:lpstr>
      <vt:lpstr>WDCB!Print_Area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DOT/FAA</dc:creator>
  <cp:lastModifiedBy>Baik, Min Hee CTR (OST)</cp:lastModifiedBy>
  <cp:lastPrinted>2018-12-06T19:44:43Z</cp:lastPrinted>
  <dcterms:created xsi:type="dcterms:W3CDTF">2006-06-07T17:38:51Z</dcterms:created>
  <dcterms:modified xsi:type="dcterms:W3CDTF">2022-02-17T22:59:22Z</dcterms:modified>
</cp:coreProperties>
</file>