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nhee.baik.ctr\Desktop\FAA\Section Migration - Jobs\Documents\Pay and Benefits\"/>
    </mc:Choice>
  </mc:AlternateContent>
  <xr:revisionPtr revIDLastSave="0" documentId="8_{11F43622-3B75-479A-9A2E-D3EBB477BCD0}" xr6:coauthVersionLast="45" xr6:coauthVersionMax="45" xr10:uidLastSave="{00000000-0000-0000-0000-000000000000}"/>
  <workbookProtection workbookAlgorithmName="SHA-512" workbookHashValue="MXrJwnfKYap60+W2qI0Rdb5X0lvRS1hAFf5GSILIq+NMhjcLBttLyybvZ+hNT/itU/7fz1UDO+eo7jy3+9EzuQ==" workbookSaltValue="7WPZm17Pjdb9H4dc4kGW7Q==" workbookSpinCount="100000" lockStructure="1"/>
  <bookViews>
    <workbookView xWindow="-108" yWindow="-108" windowWidth="23256" windowHeight="12576" tabRatio="801" firstSheet="1" activeTab="1" xr2:uid="{00000000-000D-0000-FFFF-FFFF00000000}"/>
  </bookViews>
  <sheets>
    <sheet name="Locality and Max Pay" sheetId="40" state="hidden" r:id="rId1"/>
    <sheet name="LOCALITY INDEX" sheetId="74" r:id="rId2"/>
    <sheet name="NO LOCALITY" sheetId="1" r:id="rId3"/>
    <sheet name="Ak" sheetId="75" r:id="rId4"/>
    <sheet name="Albany" sheetId="77" r:id="rId5"/>
    <sheet name="Albuquerque" sheetId="78" r:id="rId6"/>
    <sheet name="atl" sheetId="3" r:id="rId7"/>
    <sheet name="Austin" sheetId="79" r:id="rId8"/>
    <sheet name="Birm" sheetId="90" r:id="rId9"/>
    <sheet name="Bos" sheetId="41" r:id="rId10"/>
    <sheet name="Buf" sheetId="42" r:id="rId11"/>
    <sheet name="Burl" sheetId="91" r:id="rId12"/>
    <sheet name="Charlotte" sheetId="80" r:id="rId13"/>
    <sheet name="chi" sheetId="43" r:id="rId14"/>
    <sheet name="cin" sheetId="44" r:id="rId15"/>
    <sheet name="cle" sheetId="45" r:id="rId16"/>
    <sheet name="Colorado Springs" sheetId="81" r:id="rId17"/>
    <sheet name="col" sheetId="46" r:id="rId18"/>
    <sheet name="CorpC" sheetId="92" r:id="rId19"/>
    <sheet name="DFW" sheetId="47" r:id="rId20"/>
    <sheet name="Davenport" sheetId="82" r:id="rId21"/>
    <sheet name="day" sheetId="48" r:id="rId22"/>
    <sheet name="den" sheetId="49" r:id="rId23"/>
    <sheet name="det" sheetId="50" r:id="rId24"/>
    <sheet name="Harrisburg" sheetId="83" r:id="rId25"/>
    <sheet name="har" sheetId="51" r:id="rId26"/>
    <sheet name="Hi" sheetId="76" r:id="rId27"/>
    <sheet name="hou" sheetId="52" r:id="rId28"/>
    <sheet name="hnt" sheetId="53" r:id="rId29"/>
    <sheet name="Ind" sheetId="54" r:id="rId30"/>
    <sheet name="Kansas City" sheetId="84" r:id="rId31"/>
    <sheet name="Laredo" sheetId="85" r:id="rId32"/>
    <sheet name="Las Vegas" sheetId="86" r:id="rId33"/>
    <sheet name="la" sheetId="55" r:id="rId34"/>
    <sheet name="mfl" sheetId="56" r:id="rId35"/>
    <sheet name="mil" sheetId="57" r:id="rId36"/>
    <sheet name="msp" sheetId="58" r:id="rId37"/>
    <sheet name="ny" sheetId="59" r:id="rId38"/>
    <sheet name="Omaha" sheetId="93" r:id="rId39"/>
    <sheet name="Palm Bay" sheetId="87" r:id="rId40"/>
    <sheet name="phl" sheetId="60" r:id="rId41"/>
    <sheet name="px" sheetId="61" r:id="rId42"/>
    <sheet name="pit" sheetId="62" r:id="rId43"/>
    <sheet name="por" sheetId="63" r:id="rId44"/>
    <sheet name="ra" sheetId="64" r:id="rId45"/>
    <sheet name="rch" sheetId="65" r:id="rId46"/>
    <sheet name="sac" sheetId="66" r:id="rId47"/>
    <sheet name="SanAn" sheetId="94" r:id="rId48"/>
    <sheet name="SD" sheetId="67" r:id="rId49"/>
    <sheet name="sf" sheetId="68" r:id="rId50"/>
    <sheet name="sea" sheetId="69" r:id="rId51"/>
    <sheet name="St Louis" sheetId="88" r:id="rId52"/>
    <sheet name="Tucson" sheetId="89" r:id="rId53"/>
    <sheet name="VABN" sheetId="95" r:id="rId54"/>
    <sheet name="WDCB" sheetId="70" r:id="rId55"/>
    <sheet name="Intl" sheetId="72" r:id="rId56"/>
    <sheet name="rus" sheetId="73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0" l="1"/>
  <c r="E10" i="1" l="1"/>
  <c r="E13" i="1"/>
  <c r="E12" i="1"/>
  <c r="E9" i="1"/>
  <c r="E7" i="1"/>
  <c r="E6" i="1"/>
  <c r="B14" i="95" l="1"/>
  <c r="H5" i="95"/>
  <c r="B2" i="95"/>
  <c r="B14" i="94"/>
  <c r="H5" i="94"/>
  <c r="B2" i="94"/>
  <c r="B14" i="93"/>
  <c r="H5" i="93"/>
  <c r="B2" i="93"/>
  <c r="B14" i="92"/>
  <c r="H5" i="92"/>
  <c r="B2" i="92"/>
  <c r="B14" i="91"/>
  <c r="H5" i="91"/>
  <c r="B2" i="91"/>
  <c r="B14" i="90"/>
  <c r="H5" i="90"/>
  <c r="B2" i="90"/>
  <c r="D7" i="40" l="1"/>
  <c r="E13" i="90" l="1"/>
  <c r="E12" i="93"/>
  <c r="E12" i="95"/>
  <c r="E7" i="95"/>
  <c r="E10" i="94"/>
  <c r="E13" i="94"/>
  <c r="E10" i="93"/>
  <c r="E10" i="92"/>
  <c r="E12" i="91"/>
  <c r="E9" i="90"/>
  <c r="E13" i="95"/>
  <c r="E9" i="93"/>
  <c r="E7" i="90"/>
  <c r="E12" i="92"/>
  <c r="E9" i="94"/>
  <c r="E9" i="95"/>
  <c r="E6" i="94"/>
  <c r="E13" i="93"/>
  <c r="E6" i="93"/>
  <c r="E6" i="92"/>
  <c r="E7" i="91"/>
  <c r="E10" i="90"/>
  <c r="E6" i="90"/>
  <c r="E6" i="95"/>
  <c r="E6" i="91"/>
  <c r="E12" i="90"/>
  <c r="E13" i="92"/>
  <c r="E10" i="95"/>
  <c r="E12" i="94"/>
  <c r="E7" i="93"/>
  <c r="E7" i="92"/>
  <c r="E10" i="91"/>
  <c r="E13" i="91"/>
  <c r="E9" i="91"/>
  <c r="E7" i="94"/>
  <c r="E9" i="92"/>
  <c r="B14" i="78"/>
  <c r="B60" i="74" l="1"/>
  <c r="B14" i="89" l="1"/>
  <c r="H5" i="89"/>
  <c r="B2" i="89"/>
  <c r="B14" i="88"/>
  <c r="H5" i="88"/>
  <c r="B2" i="88"/>
  <c r="B14" i="87"/>
  <c r="H5" i="87"/>
  <c r="B2" i="87"/>
  <c r="B14" i="86"/>
  <c r="H5" i="86"/>
  <c r="B2" i="86"/>
  <c r="B14" i="85"/>
  <c r="H5" i="85"/>
  <c r="B2" i="85"/>
  <c r="B14" i="84"/>
  <c r="H5" i="84"/>
  <c r="B2" i="84"/>
  <c r="B14" i="83"/>
  <c r="H5" i="83"/>
  <c r="B2" i="83"/>
  <c r="B14" i="82"/>
  <c r="H5" i="82"/>
  <c r="B2" i="82"/>
  <c r="B14" i="81"/>
  <c r="H5" i="81"/>
  <c r="B2" i="81"/>
  <c r="B14" i="80"/>
  <c r="H5" i="80"/>
  <c r="B2" i="80"/>
  <c r="B14" i="79"/>
  <c r="H5" i="79"/>
  <c r="B2" i="79"/>
  <c r="H5" i="78"/>
  <c r="B2" i="78"/>
  <c r="B14" i="77"/>
  <c r="H5" i="77"/>
  <c r="B2" i="77"/>
  <c r="E10" i="87" l="1"/>
  <c r="E9" i="87"/>
  <c r="E10" i="78"/>
  <c r="E9" i="78"/>
  <c r="E10" i="82"/>
  <c r="E9" i="82"/>
  <c r="E10" i="77"/>
  <c r="E9" i="77"/>
  <c r="E9" i="81"/>
  <c r="E10" i="81"/>
  <c r="E10" i="85"/>
  <c r="E9" i="85"/>
  <c r="E9" i="89"/>
  <c r="E10" i="89"/>
  <c r="E10" i="79"/>
  <c r="E9" i="79"/>
  <c r="E10" i="83"/>
  <c r="E9" i="83"/>
  <c r="E10" i="86"/>
  <c r="E9" i="86"/>
  <c r="E10" i="80"/>
  <c r="E9" i="80"/>
  <c r="E10" i="84"/>
  <c r="E9" i="84"/>
  <c r="E10" i="88"/>
  <c r="E9" i="88"/>
  <c r="E13" i="78"/>
  <c r="E13" i="82"/>
  <c r="E13" i="86"/>
  <c r="E13" i="79"/>
  <c r="E13" i="83"/>
  <c r="E13" i="87"/>
  <c r="E13" i="77"/>
  <c r="E13" i="81"/>
  <c r="E13" i="85"/>
  <c r="E13" i="89"/>
  <c r="E13" i="80"/>
  <c r="E13" i="84"/>
  <c r="E13" i="88"/>
  <c r="E12" i="86"/>
  <c r="E12" i="77"/>
  <c r="E12" i="81"/>
  <c r="E12" i="85"/>
  <c r="E12" i="89"/>
  <c r="E12" i="79"/>
  <c r="E12" i="83"/>
  <c r="E12" i="87"/>
  <c r="E12" i="78"/>
  <c r="E12" i="82"/>
  <c r="E12" i="80"/>
  <c r="E12" i="84"/>
  <c r="E12" i="88"/>
  <c r="E7" i="83"/>
  <c r="E7" i="82"/>
  <c r="E6" i="89"/>
  <c r="E7" i="89"/>
  <c r="E6" i="88"/>
  <c r="E7" i="88"/>
  <c r="E6" i="87"/>
  <c r="E7" i="87"/>
  <c r="E7" i="86"/>
  <c r="E6" i="86"/>
  <c r="E7" i="85"/>
  <c r="E6" i="85"/>
  <c r="E6" i="84"/>
  <c r="E7" i="84"/>
  <c r="E6" i="83"/>
  <c r="E6" i="82"/>
  <c r="E7" i="81"/>
  <c r="E6" i="81"/>
  <c r="E7" i="80"/>
  <c r="E6" i="80"/>
  <c r="E7" i="79"/>
  <c r="E6" i="79"/>
  <c r="E7" i="78"/>
  <c r="E6" i="78"/>
  <c r="E7" i="77"/>
  <c r="E6" i="77"/>
  <c r="B14" i="75" l="1"/>
  <c r="B14" i="3"/>
  <c r="B14" i="41"/>
  <c r="B14" i="42"/>
  <c r="B14" i="43"/>
  <c r="B14" i="44"/>
  <c r="B14" i="45"/>
  <c r="B14" i="46"/>
  <c r="B14" i="47"/>
  <c r="B14" i="48"/>
  <c r="B14" i="49"/>
  <c r="B14" i="50"/>
  <c r="B14" i="51"/>
  <c r="B14" i="76"/>
  <c r="B14" i="52"/>
  <c r="B14" i="53"/>
  <c r="B14" i="54"/>
  <c r="B14" i="55"/>
  <c r="B14" i="56"/>
  <c r="B14" i="57"/>
  <c r="B14" i="58"/>
  <c r="B14" i="59"/>
  <c r="B14" i="60"/>
  <c r="B14" i="61"/>
  <c r="B14" i="62"/>
  <c r="B14" i="63"/>
  <c r="B14" i="64"/>
  <c r="B14" i="65"/>
  <c r="B14" i="66"/>
  <c r="B14" i="67"/>
  <c r="B14" i="68"/>
  <c r="B14" i="69"/>
  <c r="B14" i="70"/>
  <c r="B14" i="72"/>
  <c r="B14" i="73"/>
  <c r="B14" i="1"/>
  <c r="B2" i="3"/>
  <c r="B2" i="41"/>
  <c r="B2" i="42"/>
  <c r="B2" i="43"/>
  <c r="B2" i="44"/>
  <c r="B2" i="45"/>
  <c r="B2" i="46"/>
  <c r="B2" i="47"/>
  <c r="B2" i="48"/>
  <c r="B2" i="49"/>
  <c r="B2" i="50"/>
  <c r="B2" i="51"/>
  <c r="B2" i="76"/>
  <c r="B2" i="52"/>
  <c r="B2" i="53"/>
  <c r="B2" i="54"/>
  <c r="B2" i="55"/>
  <c r="B2" i="56"/>
  <c r="B2" i="57"/>
  <c r="B2" i="58"/>
  <c r="B2" i="59"/>
  <c r="B2" i="60"/>
  <c r="B2" i="61"/>
  <c r="B2" i="62"/>
  <c r="B2" i="63"/>
  <c r="B2" i="64"/>
  <c r="B2" i="65"/>
  <c r="B2" i="66"/>
  <c r="B2" i="67"/>
  <c r="B2" i="68"/>
  <c r="B2" i="69"/>
  <c r="B2" i="70"/>
  <c r="B2" i="72"/>
  <c r="B2" i="73"/>
  <c r="B2" i="75"/>
  <c r="B2" i="1"/>
  <c r="H5" i="73"/>
  <c r="H5" i="72"/>
  <c r="H5" i="70"/>
  <c r="H5" i="69"/>
  <c r="H5" i="68"/>
  <c r="H5" i="67"/>
  <c r="H5" i="66"/>
  <c r="H5" i="65"/>
  <c r="H5" i="64"/>
  <c r="H5" i="63"/>
  <c r="H5" i="62"/>
  <c r="H5" i="61"/>
  <c r="H5" i="60"/>
  <c r="H5" i="59"/>
  <c r="H5" i="58"/>
  <c r="H5" i="57"/>
  <c r="H5" i="56"/>
  <c r="H5" i="55"/>
  <c r="H5" i="54"/>
  <c r="H5" i="53"/>
  <c r="H5" i="52"/>
  <c r="H5" i="76"/>
  <c r="H5" i="51"/>
  <c r="H5" i="50"/>
  <c r="H5" i="49"/>
  <c r="H5" i="48"/>
  <c r="H5" i="47"/>
  <c r="H5" i="46"/>
  <c r="H5" i="45"/>
  <c r="H5" i="44"/>
  <c r="H5" i="43"/>
  <c r="H5" i="42"/>
  <c r="H5" i="41"/>
  <c r="H5" i="3"/>
  <c r="H5" i="75"/>
  <c r="E10" i="42" l="1"/>
  <c r="E9" i="42"/>
  <c r="E10" i="50"/>
  <c r="E9" i="50"/>
  <c r="E10" i="57"/>
  <c r="E9" i="57"/>
  <c r="E10" i="65"/>
  <c r="E9" i="65"/>
  <c r="E10" i="43"/>
  <c r="E9" i="43"/>
  <c r="E9" i="51"/>
  <c r="E10" i="51"/>
  <c r="E10" i="62"/>
  <c r="E9" i="62"/>
  <c r="E10" i="70"/>
  <c r="E9" i="70"/>
  <c r="E9" i="3"/>
  <c r="E10" i="3"/>
  <c r="E10" i="44"/>
  <c r="E9" i="44"/>
  <c r="E10" i="48"/>
  <c r="E9" i="48"/>
  <c r="E9" i="76"/>
  <c r="E10" i="76"/>
  <c r="E10" i="55"/>
  <c r="E9" i="55"/>
  <c r="E9" i="59"/>
  <c r="E10" i="59"/>
  <c r="E9" i="63"/>
  <c r="E10" i="63"/>
  <c r="E10" i="67"/>
  <c r="E9" i="67"/>
  <c r="E10" i="72"/>
  <c r="E9" i="72"/>
  <c r="E10" i="46"/>
  <c r="E9" i="46"/>
  <c r="E10" i="53"/>
  <c r="E9" i="53"/>
  <c r="E10" i="61"/>
  <c r="E9" i="61"/>
  <c r="E10" i="69"/>
  <c r="E9" i="69"/>
  <c r="E10" i="75"/>
  <c r="E9" i="75"/>
  <c r="E10" i="47"/>
  <c r="E9" i="47"/>
  <c r="E10" i="54"/>
  <c r="E9" i="54"/>
  <c r="E10" i="58"/>
  <c r="E9" i="58"/>
  <c r="E9" i="66"/>
  <c r="E10" i="66"/>
  <c r="E10" i="41"/>
  <c r="E9" i="41"/>
  <c r="E10" i="45"/>
  <c r="E9" i="45"/>
  <c r="E10" i="49"/>
  <c r="E9" i="49"/>
  <c r="E10" i="52"/>
  <c r="E9" i="52"/>
  <c r="E9" i="56"/>
  <c r="E10" i="56"/>
  <c r="E10" i="60"/>
  <c r="E9" i="60"/>
  <c r="E10" i="64"/>
  <c r="E9" i="64"/>
  <c r="E10" i="68"/>
  <c r="E9" i="68"/>
  <c r="E9" i="73"/>
  <c r="E10" i="73"/>
  <c r="E13" i="75"/>
  <c r="E13" i="47"/>
  <c r="E13" i="51"/>
  <c r="E13" i="58"/>
  <c r="E13" i="66"/>
  <c r="E13" i="3"/>
  <c r="E13" i="44"/>
  <c r="E13" i="76"/>
  <c r="E13" i="59"/>
  <c r="E13" i="67"/>
  <c r="E13" i="41"/>
  <c r="E13" i="45"/>
  <c r="E13" i="52"/>
  <c r="E13" i="42"/>
  <c r="E13" i="46"/>
  <c r="E13" i="50"/>
  <c r="E13" i="53"/>
  <c r="E13" i="57"/>
  <c r="E13" i="61"/>
  <c r="E13" i="65"/>
  <c r="E13" i="69"/>
  <c r="E13" i="43"/>
  <c r="E13" i="54"/>
  <c r="E13" i="62"/>
  <c r="E13" i="70"/>
  <c r="E13" i="48"/>
  <c r="E13" i="55"/>
  <c r="E13" i="63"/>
  <c r="E13" i="72"/>
  <c r="E13" i="49"/>
  <c r="E13" i="56"/>
  <c r="E13" i="60"/>
  <c r="E13" i="64"/>
  <c r="E13" i="68"/>
  <c r="E13" i="73"/>
  <c r="E12" i="42"/>
  <c r="E12" i="50"/>
  <c r="E12" i="61"/>
  <c r="E12" i="69"/>
  <c r="E12" i="75"/>
  <c r="E12" i="47"/>
  <c r="E12" i="54"/>
  <c r="E12" i="58"/>
  <c r="E12" i="66"/>
  <c r="E12" i="3"/>
  <c r="E12" i="44"/>
  <c r="E12" i="48"/>
  <c r="E12" i="76"/>
  <c r="E12" i="55"/>
  <c r="E12" i="59"/>
  <c r="E12" i="63"/>
  <c r="E12" i="67"/>
  <c r="E12" i="72"/>
  <c r="E12" i="46"/>
  <c r="E12" i="53"/>
  <c r="E12" i="57"/>
  <c r="E12" i="65"/>
  <c r="E12" i="43"/>
  <c r="E12" i="51"/>
  <c r="E12" i="62"/>
  <c r="E12" i="70"/>
  <c r="E12" i="41"/>
  <c r="E12" i="45"/>
  <c r="E12" i="49"/>
  <c r="E12" i="52"/>
  <c r="E12" i="56"/>
  <c r="E12" i="60"/>
  <c r="E12" i="64"/>
  <c r="E12" i="68"/>
  <c r="E12" i="73"/>
  <c r="E6" i="70"/>
  <c r="E6" i="45"/>
  <c r="E6" i="47"/>
  <c r="E6" i="53"/>
  <c r="E6" i="66"/>
  <c r="E7" i="75"/>
  <c r="E6" i="75"/>
  <c r="E7" i="49"/>
  <c r="E6" i="41"/>
  <c r="E6" i="50"/>
  <c r="E6" i="59"/>
  <c r="E6" i="44"/>
  <c r="E6" i="57"/>
  <c r="E6" i="64"/>
  <c r="E6" i="73"/>
  <c r="E6" i="68"/>
  <c r="E6" i="72"/>
  <c r="E6" i="62"/>
  <c r="E7" i="41"/>
  <c r="E7" i="67"/>
  <c r="E7" i="63"/>
  <c r="E6" i="55"/>
  <c r="E6" i="58"/>
  <c r="E6" i="61"/>
  <c r="E7" i="57"/>
  <c r="E6" i="56"/>
  <c r="E6" i="51"/>
  <c r="E6" i="42"/>
  <c r="E6" i="46"/>
  <c r="E6" i="76"/>
  <c r="E6" i="3"/>
  <c r="E6" i="43"/>
  <c r="E6" i="52"/>
  <c r="E6" i="48"/>
  <c r="E6" i="49"/>
  <c r="E6" i="54"/>
  <c r="E6" i="65"/>
  <c r="E6" i="60"/>
  <c r="E6" i="63"/>
  <c r="E6" i="69"/>
  <c r="E6" i="67"/>
  <c r="E7" i="46"/>
  <c r="E7" i="73"/>
  <c r="E7" i="66"/>
  <c r="E7" i="65"/>
  <c r="E7" i="60"/>
  <c r="E7" i="59"/>
  <c r="E7" i="76"/>
  <c r="E7" i="48"/>
  <c r="E7" i="45"/>
  <c r="E7" i="43"/>
  <c r="E7" i="70"/>
  <c r="E7" i="58"/>
  <c r="E7" i="51"/>
  <c r="E7" i="47"/>
  <c r="E7" i="72"/>
  <c r="E7" i="61"/>
  <c r="E7" i="55"/>
  <c r="E7" i="53"/>
  <c r="E7" i="52"/>
  <c r="E7" i="50"/>
  <c r="E7" i="44"/>
  <c r="E7" i="54"/>
  <c r="E7" i="64"/>
  <c r="E7" i="62"/>
  <c r="E7" i="56"/>
  <c r="E7" i="68"/>
  <c r="E7" i="3"/>
  <c r="E7" i="42"/>
  <c r="E7" i="69"/>
</calcChain>
</file>

<file path=xl/sharedStrings.xml><?xml version="1.0" encoding="utf-8"?>
<sst xmlns="http://schemas.openxmlformats.org/spreadsheetml/2006/main" count="1209" uniqueCount="131">
  <si>
    <t>Maximum</t>
  </si>
  <si>
    <t>Minimum</t>
  </si>
  <si>
    <t>AG</t>
  </si>
  <si>
    <t>D3</t>
  </si>
  <si>
    <t>Career Level</t>
  </si>
  <si>
    <t>Atlanta</t>
  </si>
  <si>
    <t>Boston</t>
  </si>
  <si>
    <t>Buffalo</t>
  </si>
  <si>
    <t>Chicago</t>
  </si>
  <si>
    <t>Denver</t>
  </si>
  <si>
    <t>Hartford</t>
  </si>
  <si>
    <t>Houston</t>
  </si>
  <si>
    <t>Huntsville</t>
  </si>
  <si>
    <t>Indianapolis</t>
  </si>
  <si>
    <t>Los Angeles</t>
  </si>
  <si>
    <t>New York</t>
  </si>
  <si>
    <t>Phoenix</t>
  </si>
  <si>
    <t>Pittsburgh</t>
  </si>
  <si>
    <t>Raleigh</t>
  </si>
  <si>
    <t>Richmond</t>
  </si>
  <si>
    <t>Sacramento</t>
  </si>
  <si>
    <t>San Diego</t>
  </si>
  <si>
    <t>Seattle</t>
  </si>
  <si>
    <t>- including locality pay</t>
  </si>
  <si>
    <t>- exclusive of locality pay</t>
  </si>
  <si>
    <t>Locality Pay Rates</t>
  </si>
  <si>
    <t>Columbus, OH</t>
  </si>
  <si>
    <t>Portland, OR</t>
  </si>
  <si>
    <t>Washington</t>
  </si>
  <si>
    <t>Rest of United States</t>
  </si>
  <si>
    <t>International</t>
  </si>
  <si>
    <t>Cincinnati</t>
  </si>
  <si>
    <t>Cleveland</t>
  </si>
  <si>
    <t>Dallas</t>
  </si>
  <si>
    <t>Dayton</t>
  </si>
  <si>
    <t>Detroit</t>
  </si>
  <si>
    <t>Miami</t>
  </si>
  <si>
    <t>Milwaukee</t>
  </si>
  <si>
    <t>Minneapolis</t>
  </si>
  <si>
    <t>Philadelphia</t>
  </si>
  <si>
    <t>San Francisco</t>
  </si>
  <si>
    <t>LOCALITY INDEX</t>
  </si>
  <si>
    <t>Click on the appropriate link below to view the pay structure for a specific locality.</t>
  </si>
  <si>
    <t>No Locality</t>
  </si>
  <si>
    <t>Atlanta, GA</t>
  </si>
  <si>
    <t>Boston, Worcester-Lawrence, Massachusetts - New Hampshire - Maine - Connecticut</t>
  </si>
  <si>
    <t>Chicago-Gary-Kenosha, Illinois - Indiana - Wisconsin</t>
  </si>
  <si>
    <t>Cincinnati-Hamilton, Ohio - Kentucky - Indiana</t>
  </si>
  <si>
    <t>Cleveland-Akron, Ohio</t>
  </si>
  <si>
    <t>Columbus, Ohio</t>
  </si>
  <si>
    <t>Dallas-Fort Worth, Texas</t>
  </si>
  <si>
    <t>Dayton-Springfield, Ohio</t>
  </si>
  <si>
    <t>Denver-Boulder-Greeley, Colorado</t>
  </si>
  <si>
    <t>Detroit-Ann Arbor-Flint, Michigan</t>
  </si>
  <si>
    <t>Hartford, Connecticut (including all of New London County, CT)</t>
  </si>
  <si>
    <t>Houston-Galveston-Brazoria, Texas</t>
  </si>
  <si>
    <t>Huntsville, Alabama</t>
  </si>
  <si>
    <t>Indianapolis, Indiana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</si>
  <si>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</si>
  <si>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</si>
  <si>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</si>
  <si>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</si>
  <si>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</si>
  <si>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</si>
  <si>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</si>
  <si>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</si>
  <si>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</si>
  <si>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</si>
  <si>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Richmond-Petersburg, Virginia</t>
  </si>
  <si>
    <t>Sacramento-Yolo, California</t>
  </si>
  <si>
    <t>San Diego, California</t>
  </si>
  <si>
    <t>San Francisco-Oakland-San Jose, California</t>
  </si>
  <si>
    <t>Seattle-Tacoma-Bremerton, Washington</t>
  </si>
  <si>
    <t xml:space="preserve">Washington-Baltimore, District of Columbia - Maryland - Virginia - West Virginia </t>
  </si>
  <si>
    <t xml:space="preserve">Rest of United States  </t>
  </si>
  <si>
    <t>Alaska</t>
  </si>
  <si>
    <t>Hawaii</t>
  </si>
  <si>
    <t>Guam, Puerto</t>
  </si>
  <si>
    <t>Return to Locality Index</t>
  </si>
  <si>
    <t>Albany</t>
  </si>
  <si>
    <t>Albuquerque</t>
  </si>
  <si>
    <t>Austin</t>
  </si>
  <si>
    <t>Charlotte</t>
  </si>
  <si>
    <t>Colorado Springs</t>
  </si>
  <si>
    <t>Davenport</t>
  </si>
  <si>
    <t>Harrisburg</t>
  </si>
  <si>
    <t>Kansas City</t>
  </si>
  <si>
    <t>Laredo</t>
  </si>
  <si>
    <t>Las Vegas</t>
  </si>
  <si>
    <t>Palm Bay</t>
  </si>
  <si>
    <t>St Louis</t>
  </si>
  <si>
    <t>Tucson</t>
  </si>
  <si>
    <t>Pay Maximum Increase Rate</t>
  </si>
  <si>
    <t>Albuquerque-Santa Fe, NM</t>
  </si>
  <si>
    <t>Albany, NY</t>
  </si>
  <si>
    <t>Austin, TX</t>
  </si>
  <si>
    <t>Charlotte-Concord, NC-SC</t>
  </si>
  <si>
    <t>Colorado Springs, CO</t>
  </si>
  <si>
    <t>Davenport-Moline, IA-IL</t>
  </si>
  <si>
    <t>Harrisburg-Lebanon,PA</t>
  </si>
  <si>
    <t>Kansas City, MO-KS</t>
  </si>
  <si>
    <t>Laredo, TX</t>
  </si>
  <si>
    <t>Las Vegas-Henderson, NV-AZ</t>
  </si>
  <si>
    <t>Palm Bay, Florida</t>
  </si>
  <si>
    <t>St Louis-St Charlies-Farmingron, MO-IL</t>
  </si>
  <si>
    <t>Tucson, AZ</t>
  </si>
  <si>
    <t>Grade</t>
  </si>
  <si>
    <t>CPC</t>
  </si>
  <si>
    <t>Academy Grad</t>
  </si>
  <si>
    <t>New Hire</t>
  </si>
  <si>
    <t>AH</t>
  </si>
  <si>
    <t>AC</t>
  </si>
  <si>
    <t>AQ</t>
  </si>
  <si>
    <t>Locality Pay Area</t>
  </si>
  <si>
    <t>Locality Rate</t>
  </si>
  <si>
    <t>Birmingham</t>
  </si>
  <si>
    <t>Burlington</t>
  </si>
  <si>
    <t>Corpus Christi</t>
  </si>
  <si>
    <t>Omaha</t>
  </si>
  <si>
    <t>San Antonio</t>
  </si>
  <si>
    <t>Virginia Beach</t>
  </si>
  <si>
    <t>Birmingham-Hoover-Talladega, AL</t>
  </si>
  <si>
    <t>Burlington-South Burlington, VT</t>
  </si>
  <si>
    <t>Corpus Christi-Kingsville-Alice, TX</t>
  </si>
  <si>
    <t>Omaha-Council Bluffs-Fremont, NE-IA</t>
  </si>
  <si>
    <t>San Antonio-New Braunfels-Pearsall, TX</t>
  </si>
  <si>
    <t>Virginia Beach-Norfolk, VA-NC</t>
  </si>
  <si>
    <t>Des Moines, IA</t>
  </si>
  <si>
    <t>2022 Maximum Pay</t>
  </si>
  <si>
    <t>Flight Service Specialist Pay Bands, effective January 2, 2022</t>
  </si>
  <si>
    <t xml:space="preserve">Note:  Pay rates for FAA employees, including locality pay, are capped by law at $203,700 — the rate for level II of the Executive Schedule (P.L. 104-264 paragraph 40122 c).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</si>
</sst>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0"/>
    <numFmt numFmtId="165" formatCode="&quot;$&quot;#,##0"/>
    <numFmt numFmtId="166" formatCode="0.0%"/>
    <numFmt numFmtId="167" formatCode=";;;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Border="1"/>
    <xf numFmtId="164" fontId="0" fillId="0" borderId="0" xfId="0" applyNumberFormat="1"/>
    <xf numFmtId="0" fontId="2" fillId="2" borderId="9" xfId="0" applyFont="1" applyFill="1" applyBorder="1" applyAlignment="1">
      <alignment horizontal="center" vertical="center"/>
    </xf>
    <xf numFmtId="6" fontId="2" fillId="3" borderId="7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/>
    <xf numFmtId="0" fontId="2" fillId="0" borderId="0" xfId="0" applyFont="1" applyAlignment="1"/>
    <xf numFmtId="0" fontId="3" fillId="0" borderId="0" xfId="1" applyBorder="1" applyAlignment="1" applyProtection="1"/>
    <xf numFmtId="0" fontId="2" fillId="0" borderId="0" xfId="0" applyFont="1" applyBorder="1" applyAlignment="1"/>
    <xf numFmtId="0" fontId="6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166" fontId="2" fillId="6" borderId="22" xfId="0" applyNumberFormat="1" applyFont="1" applyFill="1" applyBorder="1" applyAlignment="1">
      <alignment horizontal="center" wrapText="1"/>
    </xf>
    <xf numFmtId="0" fontId="2" fillId="5" borderId="22" xfId="0" applyFont="1" applyFill="1" applyBorder="1" applyAlignment="1">
      <alignment wrapText="1"/>
    </xf>
    <xf numFmtId="6" fontId="2" fillId="0" borderId="0" xfId="0" applyNumberFormat="1" applyFont="1" applyFill="1" applyBorder="1" applyAlignment="1" applyProtection="1">
      <alignment horizontal="center"/>
      <protection hidden="1"/>
    </xf>
    <xf numFmtId="6" fontId="2" fillId="3" borderId="22" xfId="0" applyNumberFormat="1" applyFont="1" applyFill="1" applyBorder="1" applyAlignment="1" applyProtection="1">
      <alignment horizontal="center"/>
      <protection hidden="1"/>
    </xf>
    <xf numFmtId="0" fontId="2" fillId="6" borderId="22" xfId="0" applyFont="1" applyFill="1" applyBorder="1" applyAlignment="1" applyProtection="1">
      <alignment horizontal="left"/>
      <protection hidden="1"/>
    </xf>
    <xf numFmtId="0" fontId="4" fillId="6" borderId="22" xfId="0" applyFont="1" applyFill="1" applyBorder="1" applyAlignment="1">
      <alignment vertical="center"/>
    </xf>
    <xf numFmtId="0" fontId="6" fillId="0" borderId="0" xfId="0" applyFont="1" applyFill="1" applyBorder="1" applyProtection="1">
      <protection hidden="1"/>
    </xf>
    <xf numFmtId="0" fontId="3" fillId="0" borderId="0" xfId="1" applyFill="1" applyAlignment="1" applyProtection="1"/>
    <xf numFmtId="0" fontId="0" fillId="0" borderId="0" xfId="0" applyFill="1" applyBorder="1" applyAlignment="1"/>
    <xf numFmtId="0" fontId="3" fillId="0" borderId="0" xfId="1" applyFill="1" applyBorder="1" applyAlignment="1" applyProtection="1"/>
    <xf numFmtId="0" fontId="2" fillId="0" borderId="0" xfId="0" applyFont="1" applyFill="1" applyBorder="1" applyProtection="1">
      <protection hidden="1"/>
    </xf>
    <xf numFmtId="0" fontId="0" fillId="0" borderId="0" xfId="0" applyFill="1" applyBorder="1"/>
    <xf numFmtId="0" fontId="4" fillId="6" borderId="14" xfId="0" applyFont="1" applyFill="1" applyBorder="1"/>
    <xf numFmtId="0" fontId="0" fillId="6" borderId="15" xfId="0" applyFill="1" applyBorder="1" applyAlignment="1"/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6" fontId="2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vertical="center"/>
    </xf>
    <xf numFmtId="0" fontId="2" fillId="0" borderId="25" xfId="0" applyFont="1" applyBorder="1" applyAlignment="1">
      <alignment horizontal="center" wrapText="1"/>
    </xf>
    <xf numFmtId="0" fontId="2" fillId="2" borderId="18" xfId="0" applyFont="1" applyFill="1" applyBorder="1" applyAlignment="1">
      <alignment vertical="center"/>
    </xf>
    <xf numFmtId="0" fontId="0" fillId="0" borderId="14" xfId="0" applyBorder="1"/>
    <xf numFmtId="0" fontId="0" fillId="0" borderId="23" xfId="0" applyBorder="1"/>
    <xf numFmtId="0" fontId="0" fillId="0" borderId="15" xfId="0" applyBorder="1"/>
    <xf numFmtId="0" fontId="2" fillId="2" borderId="2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6" fillId="0" borderId="4" xfId="0" applyFont="1" applyBorder="1" applyProtection="1">
      <protection hidden="1"/>
    </xf>
    <xf numFmtId="10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Protection="1">
      <protection hidden="1"/>
    </xf>
    <xf numFmtId="0" fontId="2" fillId="7" borderId="4" xfId="0" quotePrefix="1" applyFont="1" applyFill="1" applyBorder="1" applyAlignment="1">
      <alignment vertical="center"/>
    </xf>
    <xf numFmtId="0" fontId="1" fillId="7" borderId="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/>
    <xf numFmtId="165" fontId="2" fillId="3" borderId="11" xfId="0" applyNumberFormat="1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6" fontId="2" fillId="3" borderId="11" xfId="0" applyNumberFormat="1" applyFont="1" applyFill="1" applyBorder="1" applyAlignment="1" applyProtection="1">
      <alignment horizontal="center" vertical="center"/>
      <protection hidden="1"/>
    </xf>
    <xf numFmtId="6" fontId="2" fillId="3" borderId="7" xfId="0" applyNumberFormat="1" applyFont="1" applyFill="1" applyBorder="1" applyAlignment="1" applyProtection="1">
      <alignment horizontal="center" vertical="center"/>
      <protection hidden="1"/>
    </xf>
    <xf numFmtId="10" fontId="9" fillId="0" borderId="28" xfId="0" applyNumberFormat="1" applyFont="1" applyBorder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10" fontId="9" fillId="0" borderId="2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3" borderId="22" xfId="0" applyNumberFormat="1" applyFont="1" applyFill="1" applyBorder="1" applyAlignment="1" applyProtection="1">
      <alignment horizontal="center"/>
      <protection hidden="1"/>
    </xf>
    <xf numFmtId="0" fontId="2" fillId="9" borderId="0" xfId="0" applyFont="1" applyFill="1"/>
    <xf numFmtId="167" fontId="0" fillId="7" borderId="0" xfId="0" applyNumberFormat="1" applyFill="1"/>
    <xf numFmtId="0" fontId="8" fillId="5" borderId="14" xfId="0" applyFont="1" applyFill="1" applyBorder="1" applyAlignment="1">
      <alignment wrapText="1"/>
    </xf>
    <xf numFmtId="0" fontId="8" fillId="5" borderId="23" xfId="0" applyFont="1" applyFill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2" fillId="0" borderId="2" xfId="0" quotePrefix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0" xfId="1" applyAlignment="1" applyProtection="1"/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left" wrapText="1"/>
    </xf>
    <xf numFmtId="0" fontId="2" fillId="5" borderId="19" xfId="0" applyFont="1" applyFill="1" applyBorder="1" applyAlignment="1">
      <alignment horizontal="left" wrapText="1"/>
    </xf>
    <xf numFmtId="0" fontId="2" fillId="5" borderId="20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62"/>
  <sheetViews>
    <sheetView workbookViewId="0">
      <selection activeCell="B5" sqref="B5"/>
    </sheetView>
  </sheetViews>
  <sheetFormatPr defaultRowHeight="13.2" x14ac:dyDescent="0.25"/>
  <cols>
    <col min="1" max="1" width="17.21875" customWidth="1"/>
    <col min="2" max="2" width="14.77734375" customWidth="1"/>
    <col min="3" max="3" width="2.77734375" customWidth="1"/>
    <col min="4" max="4" width="18.77734375" customWidth="1"/>
    <col min="5" max="5" width="2.77734375" customWidth="1"/>
    <col min="6" max="6" width="97.77734375" customWidth="1"/>
    <col min="7" max="7" width="2.77734375" customWidth="1"/>
  </cols>
  <sheetData>
    <row r="5" spans="1:18" ht="13.8" thickBot="1" x14ac:dyDescent="0.3">
      <c r="H5" s="2" t="s">
        <v>92</v>
      </c>
    </row>
    <row r="6" spans="1:18" ht="45.75" customHeight="1" thickBot="1" x14ac:dyDescent="0.3">
      <c r="A6" s="71" t="s">
        <v>25</v>
      </c>
      <c r="B6" s="66">
        <v>2022</v>
      </c>
      <c r="D6" s="22" t="s">
        <v>128</v>
      </c>
      <c r="F6" s="19" t="s">
        <v>130</v>
      </c>
      <c r="G6" s="17"/>
      <c r="H6" s="18">
        <v>1.022E-2</v>
      </c>
      <c r="I6" s="17"/>
      <c r="J6" s="17"/>
      <c r="K6" s="17"/>
      <c r="L6" s="17"/>
      <c r="M6" s="17"/>
      <c r="N6" s="17"/>
      <c r="O6" s="17"/>
      <c r="P6" s="17"/>
      <c r="Q6" s="17"/>
    </row>
    <row r="7" spans="1:18" ht="14.4" thickBot="1" x14ac:dyDescent="0.3">
      <c r="A7" s="15" t="s">
        <v>75</v>
      </c>
      <c r="B7" s="67">
        <v>0.30420000000000003</v>
      </c>
      <c r="D7" s="21">
        <f>ROUNDUP(D8,-2)</f>
        <v>203700</v>
      </c>
      <c r="F7" s="2"/>
    </row>
    <row r="8" spans="1:18" ht="14.4" thickBot="1" x14ac:dyDescent="0.3">
      <c r="A8" s="15" t="s">
        <v>79</v>
      </c>
      <c r="B8" s="65">
        <v>0.18679999999999999</v>
      </c>
      <c r="D8" s="70">
        <f>199300*1.022</f>
        <v>203684.6</v>
      </c>
      <c r="F8" s="2"/>
    </row>
    <row r="9" spans="1:18" ht="14.4" thickBot="1" x14ac:dyDescent="0.3">
      <c r="A9" s="15" t="s">
        <v>80</v>
      </c>
      <c r="B9" s="65">
        <v>0.1714</v>
      </c>
      <c r="D9" s="20"/>
      <c r="F9" s="2"/>
    </row>
    <row r="10" spans="1:18" ht="14.4" thickBot="1" x14ac:dyDescent="0.3">
      <c r="A10" s="14" t="s">
        <v>5</v>
      </c>
      <c r="B10" s="65">
        <v>0.2263</v>
      </c>
    </row>
    <row r="11" spans="1:18" ht="14.4" thickBot="1" x14ac:dyDescent="0.3">
      <c r="A11" s="14" t="s">
        <v>81</v>
      </c>
      <c r="B11" s="65">
        <v>0.188</v>
      </c>
    </row>
    <row r="12" spans="1:18" ht="14.4" thickBot="1" x14ac:dyDescent="0.3">
      <c r="A12" s="14" t="s">
        <v>115</v>
      </c>
      <c r="B12" s="65">
        <v>0.1681</v>
      </c>
    </row>
    <row r="13" spans="1:18" ht="16.2" thickBot="1" x14ac:dyDescent="0.3">
      <c r="A13" s="14" t="s">
        <v>6</v>
      </c>
      <c r="B13" s="65">
        <v>0.3009</v>
      </c>
      <c r="F13" s="23" t="s">
        <v>129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4.4" thickBot="1" x14ac:dyDescent="0.3">
      <c r="A14" s="14" t="s">
        <v>7</v>
      </c>
      <c r="B14" s="65">
        <v>0.20780000000000001</v>
      </c>
    </row>
    <row r="15" spans="1:18" ht="14.4" thickBot="1" x14ac:dyDescent="0.3">
      <c r="A15" s="14" t="s">
        <v>116</v>
      </c>
      <c r="B15" s="65">
        <v>0.1762</v>
      </c>
    </row>
    <row r="16" spans="1:18" ht="14.4" thickBot="1" x14ac:dyDescent="0.3">
      <c r="A16" s="14" t="s">
        <v>82</v>
      </c>
      <c r="B16" s="65">
        <v>0.18060000000000001</v>
      </c>
    </row>
    <row r="17" spans="1:2" ht="14.4" thickBot="1" x14ac:dyDescent="0.3">
      <c r="A17" s="14" t="s">
        <v>8</v>
      </c>
      <c r="B17" s="65">
        <v>0.2918</v>
      </c>
    </row>
    <row r="18" spans="1:2" ht="14.4" thickBot="1" x14ac:dyDescent="0.3">
      <c r="A18" s="14" t="s">
        <v>31</v>
      </c>
      <c r="B18" s="65">
        <v>0.2094</v>
      </c>
    </row>
    <row r="19" spans="1:2" ht="14.4" thickBot="1" x14ac:dyDescent="0.3">
      <c r="A19" s="14" t="s">
        <v>32</v>
      </c>
      <c r="B19" s="65">
        <v>0.21249999999999999</v>
      </c>
    </row>
    <row r="20" spans="1:2" ht="14.4" thickBot="1" x14ac:dyDescent="0.3">
      <c r="A20" s="14" t="s">
        <v>83</v>
      </c>
      <c r="B20" s="65">
        <v>0.1842</v>
      </c>
    </row>
    <row r="21" spans="1:2" ht="14.4" thickBot="1" x14ac:dyDescent="0.3">
      <c r="A21" s="14" t="s">
        <v>26</v>
      </c>
      <c r="B21" s="65">
        <v>0.2069</v>
      </c>
    </row>
    <row r="22" spans="1:2" ht="14.4" thickBot="1" x14ac:dyDescent="0.3">
      <c r="A22" s="14" t="s">
        <v>117</v>
      </c>
      <c r="B22" s="65">
        <v>0.16819999999999999</v>
      </c>
    </row>
    <row r="23" spans="1:2" ht="14.4" thickBot="1" x14ac:dyDescent="0.3">
      <c r="A23" s="14" t="s">
        <v>33</v>
      </c>
      <c r="B23" s="65">
        <v>0.25679999999999997</v>
      </c>
    </row>
    <row r="24" spans="1:2" ht="14.4" thickBot="1" x14ac:dyDescent="0.3">
      <c r="A24" s="14" t="s">
        <v>84</v>
      </c>
      <c r="B24" s="65">
        <v>0.17580000000000001</v>
      </c>
    </row>
    <row r="25" spans="1:2" ht="14.4" thickBot="1" x14ac:dyDescent="0.3">
      <c r="A25" s="14" t="s">
        <v>34</v>
      </c>
      <c r="B25" s="65">
        <v>0.1993</v>
      </c>
    </row>
    <row r="26" spans="1:2" ht="14.4" thickBot="1" x14ac:dyDescent="0.3">
      <c r="A26" s="14" t="s">
        <v>9</v>
      </c>
      <c r="B26" s="65">
        <v>0.28100000000000003</v>
      </c>
    </row>
    <row r="27" spans="1:2" ht="14.4" thickBot="1" x14ac:dyDescent="0.3">
      <c r="A27" s="14" t="s">
        <v>127</v>
      </c>
      <c r="B27" s="65">
        <v>0.16520000000000001</v>
      </c>
    </row>
    <row r="28" spans="1:2" ht="14.4" thickBot="1" x14ac:dyDescent="0.3">
      <c r="A28" s="14" t="s">
        <v>35</v>
      </c>
      <c r="B28" s="65">
        <v>0.27860000000000001</v>
      </c>
    </row>
    <row r="29" spans="1:2" ht="14.4" thickBot="1" x14ac:dyDescent="0.3">
      <c r="A29" s="14" t="s">
        <v>85</v>
      </c>
      <c r="B29" s="65">
        <v>0.17899999999999999</v>
      </c>
    </row>
    <row r="30" spans="1:2" ht="14.4" thickBot="1" x14ac:dyDescent="0.3">
      <c r="A30" s="14" t="s">
        <v>10</v>
      </c>
      <c r="B30" s="65">
        <v>0.30199999999999999</v>
      </c>
    </row>
    <row r="31" spans="1:2" ht="14.4" thickBot="1" x14ac:dyDescent="0.3">
      <c r="A31" s="14" t="s">
        <v>76</v>
      </c>
      <c r="B31" s="65">
        <v>0.20399999999999999</v>
      </c>
    </row>
    <row r="32" spans="1:2" ht="14.4" thickBot="1" x14ac:dyDescent="0.3">
      <c r="A32" s="14" t="s">
        <v>11</v>
      </c>
      <c r="B32" s="65">
        <v>0.33960000000000001</v>
      </c>
    </row>
    <row r="33" spans="1:2" ht="14.4" thickBot="1" x14ac:dyDescent="0.3">
      <c r="A33" s="14" t="s">
        <v>12</v>
      </c>
      <c r="B33" s="65">
        <v>0.20449999999999999</v>
      </c>
    </row>
    <row r="34" spans="1:2" ht="14.4" thickBot="1" x14ac:dyDescent="0.3">
      <c r="A34" s="14" t="s">
        <v>13</v>
      </c>
      <c r="B34" s="65">
        <v>0.1726</v>
      </c>
    </row>
    <row r="35" spans="1:2" ht="14.4" thickBot="1" x14ac:dyDescent="0.3">
      <c r="A35" s="14" t="s">
        <v>86</v>
      </c>
      <c r="B35" s="65">
        <v>0.1767</v>
      </c>
    </row>
    <row r="36" spans="1:2" ht="14.4" thickBot="1" x14ac:dyDescent="0.3">
      <c r="A36" s="14" t="s">
        <v>87</v>
      </c>
      <c r="B36" s="65">
        <v>0.19850000000000001</v>
      </c>
    </row>
    <row r="37" spans="1:2" ht="14.4" thickBot="1" x14ac:dyDescent="0.3">
      <c r="A37" s="14" t="s">
        <v>88</v>
      </c>
      <c r="B37" s="65">
        <v>0.1825</v>
      </c>
    </row>
    <row r="38" spans="1:2" ht="14.4" thickBot="1" x14ac:dyDescent="0.3">
      <c r="A38" s="14" t="s">
        <v>14</v>
      </c>
      <c r="B38" s="65">
        <v>0.33610000000000001</v>
      </c>
    </row>
    <row r="39" spans="1:2" ht="14.4" thickBot="1" x14ac:dyDescent="0.3">
      <c r="A39" s="14" t="s">
        <v>36</v>
      </c>
      <c r="B39" s="65">
        <v>0.23799999999999999</v>
      </c>
    </row>
    <row r="40" spans="1:2" ht="14.4" thickBot="1" x14ac:dyDescent="0.3">
      <c r="A40" s="14" t="s">
        <v>37</v>
      </c>
      <c r="B40" s="65">
        <v>0.2132</v>
      </c>
    </row>
    <row r="41" spans="1:2" ht="14.4" thickBot="1" x14ac:dyDescent="0.3">
      <c r="A41" s="14" t="s">
        <v>38</v>
      </c>
      <c r="B41" s="65">
        <v>0.25490000000000002</v>
      </c>
    </row>
    <row r="42" spans="1:2" ht="14.4" thickBot="1" x14ac:dyDescent="0.3">
      <c r="A42" s="14" t="s">
        <v>15</v>
      </c>
      <c r="B42" s="65">
        <v>0.35060000000000002</v>
      </c>
    </row>
    <row r="43" spans="1:2" ht="14.4" thickBot="1" x14ac:dyDescent="0.3">
      <c r="A43" s="14" t="s">
        <v>118</v>
      </c>
      <c r="B43" s="65">
        <v>0.16930000000000001</v>
      </c>
    </row>
    <row r="44" spans="1:2" ht="14.4" thickBot="1" x14ac:dyDescent="0.3">
      <c r="A44" s="14" t="s">
        <v>89</v>
      </c>
      <c r="B44" s="65">
        <v>0.1701</v>
      </c>
    </row>
    <row r="45" spans="1:2" ht="14.4" thickBot="1" x14ac:dyDescent="0.3">
      <c r="A45" s="14" t="s">
        <v>39</v>
      </c>
      <c r="B45" s="65">
        <v>0.26950000000000002</v>
      </c>
    </row>
    <row r="46" spans="1:2" ht="14.4" thickBot="1" x14ac:dyDescent="0.3">
      <c r="A46" s="14" t="s">
        <v>16</v>
      </c>
      <c r="B46" s="65">
        <v>0.2084</v>
      </c>
    </row>
    <row r="47" spans="1:2" ht="14.4" thickBot="1" x14ac:dyDescent="0.3">
      <c r="A47" s="14" t="s">
        <v>17</v>
      </c>
      <c r="B47" s="65">
        <v>0.19900000000000001</v>
      </c>
    </row>
    <row r="48" spans="1:2" ht="14.4" thickBot="1" x14ac:dyDescent="0.3">
      <c r="A48" s="14" t="s">
        <v>27</v>
      </c>
      <c r="B48" s="65">
        <v>0.24340000000000001</v>
      </c>
    </row>
    <row r="49" spans="1:2" ht="14.4" thickBot="1" x14ac:dyDescent="0.3">
      <c r="A49" s="14" t="s">
        <v>18</v>
      </c>
      <c r="B49" s="65">
        <v>0.2094</v>
      </c>
    </row>
    <row r="50" spans="1:2" ht="14.4" thickBot="1" x14ac:dyDescent="0.3">
      <c r="A50" s="14" t="s">
        <v>19</v>
      </c>
      <c r="B50" s="65">
        <v>0.2064</v>
      </c>
    </row>
    <row r="51" spans="1:2" ht="14.4" thickBot="1" x14ac:dyDescent="0.3">
      <c r="A51" s="14" t="s">
        <v>20</v>
      </c>
      <c r="B51" s="65">
        <v>0.27300000000000002</v>
      </c>
    </row>
    <row r="52" spans="1:2" ht="14.4" thickBot="1" x14ac:dyDescent="0.3">
      <c r="A52" s="14" t="s">
        <v>90</v>
      </c>
      <c r="B52" s="65">
        <v>0.1835</v>
      </c>
    </row>
    <row r="53" spans="1:2" ht="14.4" thickBot="1" x14ac:dyDescent="0.3">
      <c r="A53" s="14" t="s">
        <v>119</v>
      </c>
      <c r="B53" s="65">
        <v>0.1739</v>
      </c>
    </row>
    <row r="54" spans="1:2" ht="14.4" thickBot="1" x14ac:dyDescent="0.3">
      <c r="A54" s="14" t="s">
        <v>21</v>
      </c>
      <c r="B54" s="65">
        <v>0.30869999999999997</v>
      </c>
    </row>
    <row r="55" spans="1:2" ht="14.4" thickBot="1" x14ac:dyDescent="0.3">
      <c r="A55" s="14" t="s">
        <v>40</v>
      </c>
      <c r="B55" s="65">
        <v>0.4274</v>
      </c>
    </row>
    <row r="56" spans="1:2" ht="14.4" thickBot="1" x14ac:dyDescent="0.3">
      <c r="A56" s="14" t="s">
        <v>22</v>
      </c>
      <c r="B56" s="65">
        <v>0.2828</v>
      </c>
    </row>
    <row r="57" spans="1:2" ht="14.4" thickBot="1" x14ac:dyDescent="0.3">
      <c r="A57" s="14" t="s">
        <v>91</v>
      </c>
      <c r="B57" s="65">
        <v>0.1777</v>
      </c>
    </row>
    <row r="58" spans="1:2" ht="14.4" thickBot="1" x14ac:dyDescent="0.3">
      <c r="A58" s="14" t="s">
        <v>120</v>
      </c>
      <c r="B58" s="65">
        <v>0.17180000000000001</v>
      </c>
    </row>
    <row r="59" spans="1:2" ht="14.4" thickBot="1" x14ac:dyDescent="0.3">
      <c r="A59" s="14" t="s">
        <v>28</v>
      </c>
      <c r="B59" s="65">
        <v>0.31530000000000002</v>
      </c>
    </row>
    <row r="60" spans="1:2" ht="14.4" thickBot="1" x14ac:dyDescent="0.3">
      <c r="A60" s="14" t="s">
        <v>29</v>
      </c>
      <c r="B60" s="65">
        <v>0.16200000000000001</v>
      </c>
    </row>
    <row r="61" spans="1:2" ht="14.4" thickBot="1" x14ac:dyDescent="0.3">
      <c r="A61" s="14" t="s">
        <v>30</v>
      </c>
      <c r="B61" s="65">
        <v>0.2102</v>
      </c>
    </row>
    <row r="62" spans="1:2" x14ac:dyDescent="0.25">
      <c r="A62" s="1"/>
    </row>
  </sheetData>
  <sheetProtection algorithmName="SHA-512" hashValue="e09yuKR6JsiPycJ4Wcq+FdYDOilJwnpj1jmAhbgylk5q/njSc6iTro5vqR13nY5xNIFmm4cBrXsLPG2knEtd6w==" saltValue="RSX8fTR1dTzCb1Ktb09UKw==" spinCount="100000" sheet="1" objects="1" scenarios="1"/>
  <phoneticPr fontId="5" type="noConversion"/>
  <conditionalFormatting sqref="F13:R13">
    <cfRule type="cellIs" dxfId="55" priority="1" stopIfTrue="1" operator="greaterThan">
      <formula>165200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6" t="s">
        <v>6</v>
      </c>
      <c r="H5" s="55">
        <f>VLOOKUP(G5,'Locality and Max Pay'!A7:B61,2,FALSE)</f>
        <v>0.3009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114242.4362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80122.430999999997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80122.430999999997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73750.622799999997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54644.304499999998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40435.8747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47" priority="1" stopIfTrue="1" operator="greaterThan">
      <formula>165200</formula>
    </cfRule>
  </conditionalFormatting>
  <hyperlinks>
    <hyperlink ref="C16:D16" location="'LOCALITY INDEX'!A1" display="Return to Locality Index" xr:uid="{00000000-0004-0000-0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6" t="s">
        <v>7</v>
      </c>
      <c r="H5" s="55">
        <f>VLOOKUP(G5,'Locality and Max Pay'!A7:B61,2,FALSE)</f>
        <v>0.20780000000000001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106066.58039999999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74388.402000000002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74388.402000000002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68472.597599999994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50733.639000000003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37542.047400000003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46" priority="1" stopIfTrue="1" operator="greaterThan">
      <formula>165200</formula>
    </cfRule>
  </conditionalFormatting>
  <hyperlinks>
    <hyperlink ref="C16:D16" location="'LOCALITY INDEX'!A1" display="Return to Locality Index" xr:uid="{00000000-0004-0000-0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116</v>
      </c>
      <c r="H5" s="55">
        <f>VLOOKUP(G5,'Locality and Max Pay'!A7:B61,2,FALSE)</f>
        <v>0.1762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103291.53159999999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72442.157999999996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72442.157999999996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66681.130399999995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49406.280999999995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36559.8246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xf8VnDgaV7mXDNio/ocpVES5PCiPH86beMSYQAHNLOKv+u2DE+m+na2ue1aRVoiRu/yNSv9QDObv3r2ayIWwTQ==" saltValue="zL0/kKfYSVSLeRG8iPyNfg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45" priority="1" stopIfTrue="1" operator="greaterThan">
      <formula>165200</formula>
    </cfRule>
  </conditionalFormatting>
  <hyperlinks>
    <hyperlink ref="C16:D16" location="'LOCALITY INDEX'!A1" display="Return to Locality Index" xr:uid="{00000000-0004-0000-0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82</v>
      </c>
      <c r="H5" s="55">
        <f>VLOOKUP(G5,'Locality and Max Pay'!A7:B61,2,FALSE)</f>
        <v>0.18060000000000001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103677.9308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72713.15400000001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72713.15400000001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66930.575200000007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49591.103000000003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36696.589800000002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44" priority="1" stopIfTrue="1" operator="greaterThan">
      <formula>165200</formula>
    </cfRule>
  </conditionalFormatting>
  <hyperlinks>
    <hyperlink ref="C16:D16" location="'LOCALITY INDEX'!A1" display="Return to Locality Index" xr:uid="{00000000-0004-0000-0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6" t="s">
        <v>8</v>
      </c>
      <c r="H5" s="55">
        <f>VLOOKUP(G5,'Locality and Max Pay'!A7:B61,2,FALSE)</f>
        <v>0.2918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113443.29240000001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79561.962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79561.962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73234.725600000005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54262.059000000001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40153.019400000005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43" priority="1" stopIfTrue="1" operator="greaterThan">
      <formula>165200</formula>
    </cfRule>
  </conditionalFormatting>
  <hyperlinks>
    <hyperlink ref="C16:D16" location="'LOCALITY INDEX'!A1" display="Return to Locality Index" xr:uid="{00000000-0004-0000-0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31</v>
      </c>
      <c r="H5" s="55">
        <f>VLOOKUP(G5,'Locality and Max Pay'!A7:B61,2,FALSE)</f>
        <v>0.2094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106207.0892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74486.945999999996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74486.945999999996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68563.304799999998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50800.847000000002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37591.780200000001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42" priority="1" stopIfTrue="1" operator="greaterThan">
      <formula>165200</formula>
    </cfRule>
  </conditionalFormatting>
  <hyperlinks>
    <hyperlink ref="C16:D16" location="'LOCALITY INDEX'!A1" display="Return to Locality Index" xr:uid="{00000000-0004-0000-0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32</v>
      </c>
      <c r="H5" s="55">
        <f>VLOOKUP(G5,'Locality and Max Pay'!A7:B61,2,FALSE)</f>
        <v>0.21249999999999999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106479.325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74677.875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74677.875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68739.049999999988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50931.062499999993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37688.137499999997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41" priority="1" stopIfTrue="1" operator="greaterThan">
      <formula>165200</formula>
    </cfRule>
  </conditionalFormatting>
  <hyperlinks>
    <hyperlink ref="C16:D16" location="'LOCALITY INDEX'!A1" display="Return to Locality Index" xr:uid="{00000000-0004-0000-0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83</v>
      </c>
      <c r="H5" s="55">
        <f>VLOOKUP(G5,'Locality and Max Pay'!A7:B61,2,FALSE)</f>
        <v>0.1842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103994.0756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72934.877999999997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72934.877999999997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67134.666400000002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49742.320999999996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36808.488599999997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40" priority="1" stopIfTrue="1" operator="greaterThan">
      <formula>165200</formula>
    </cfRule>
  </conditionalFormatting>
  <hyperlinks>
    <hyperlink ref="C16:D16" location="'LOCALITY INDEX'!A1" display="Return to Locality Index" xr:uid="{00000000-0004-0000-1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26</v>
      </c>
      <c r="H5" s="55">
        <f>VLOOKUP(G5,'Locality and Max Pay'!A7:B61,2,FALSE)</f>
        <v>0.2069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105987.5442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74332.971000000005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74332.971000000005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68421.574800000002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50695.834500000004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37514.072700000004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39" priority="1" stopIfTrue="1" operator="greaterThan">
      <formula>165200</formula>
    </cfRule>
  </conditionalFormatting>
  <hyperlinks>
    <hyperlink ref="C16:D16" location="'LOCALITY INDEX'!A1" display="Return to Locality Index" xr:uid="{00000000-0004-0000-1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117</v>
      </c>
      <c r="H5" s="55">
        <f>VLOOKUP(G5,'Locality and Max Pay'!A7:B61,2,FALSE)</f>
        <v>0.16819999999999999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102588.98759999999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71949.437999999995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71949.437999999995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66227.594400000002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49070.240999999995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36311.160599999996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t4JAh3boIZLlmO2L9ds7sx3YiEqxmil67KI+6urEmXDI0ckv/1UwRpPfanNdaVhqpMQTHex431cmlCqE/li8oQ==" saltValue="cUi9PVnar7nIkU/LaIaiTw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38" priority="1" stopIfTrue="1" operator="greaterThan">
      <formula>165200</formula>
    </cfRule>
  </conditionalFormatting>
  <hyperlinks>
    <hyperlink ref="C16:D16" location="'LOCALITY INDEX'!A1" display="Return to Locality Index" xr:uid="{00000000-0004-0000-1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tabSelected="1" workbookViewId="0">
      <selection activeCell="B3" sqref="B3"/>
    </sheetView>
  </sheetViews>
  <sheetFormatPr defaultRowHeight="13.2" x14ac:dyDescent="0.25"/>
  <cols>
    <col min="1" max="1" width="7.77734375" customWidth="1"/>
    <col min="2" max="2" width="83.77734375" style="7" bestFit="1" customWidth="1"/>
    <col min="3" max="10" width="9.21875" style="7"/>
  </cols>
  <sheetData>
    <row r="1" spans="1:10" ht="16.2" thickBot="1" x14ac:dyDescent="0.35">
      <c r="A1" s="30" t="s">
        <v>41</v>
      </c>
      <c r="B1" s="31"/>
    </row>
    <row r="2" spans="1:10" x14ac:dyDescent="0.25">
      <c r="A2" s="8" t="s">
        <v>42</v>
      </c>
    </row>
    <row r="3" spans="1:10" x14ac:dyDescent="0.25">
      <c r="A3" s="9"/>
    </row>
    <row r="4" spans="1:10" x14ac:dyDescent="0.25">
      <c r="A4" s="11"/>
      <c r="B4" s="10" t="s">
        <v>43</v>
      </c>
    </row>
    <row r="5" spans="1:10" x14ac:dyDescent="0.25">
      <c r="A5" s="12"/>
      <c r="B5" s="10" t="s">
        <v>75</v>
      </c>
    </row>
    <row r="6" spans="1:10" s="1" customFormat="1" x14ac:dyDescent="0.25">
      <c r="A6" s="24"/>
      <c r="B6" s="25" t="s">
        <v>94</v>
      </c>
      <c r="C6" s="26"/>
      <c r="D6" s="26"/>
      <c r="E6" s="26"/>
      <c r="F6" s="26"/>
      <c r="G6" s="26"/>
      <c r="H6" s="26"/>
      <c r="I6" s="26"/>
      <c r="J6" s="26"/>
    </row>
    <row r="7" spans="1:10" s="1" customFormat="1" x14ac:dyDescent="0.25">
      <c r="A7" s="24"/>
      <c r="B7" s="27" t="s">
        <v>93</v>
      </c>
      <c r="C7" s="26"/>
      <c r="D7" s="26"/>
      <c r="E7" s="26"/>
      <c r="F7" s="26"/>
      <c r="G7" s="26"/>
      <c r="H7" s="26"/>
      <c r="I7" s="26"/>
      <c r="J7" s="26"/>
    </row>
    <row r="8" spans="1:10" x14ac:dyDescent="0.25">
      <c r="A8" s="13"/>
      <c r="B8" s="10" t="s">
        <v>44</v>
      </c>
    </row>
    <row r="9" spans="1:10" s="1" customFormat="1" x14ac:dyDescent="0.25">
      <c r="A9" s="28"/>
      <c r="B9" s="27" t="s">
        <v>95</v>
      </c>
      <c r="C9" s="26"/>
      <c r="D9" s="26"/>
      <c r="E9" s="26"/>
      <c r="F9" s="26"/>
      <c r="G9" s="26"/>
      <c r="H9" s="26"/>
      <c r="I9" s="26"/>
      <c r="J9" s="26"/>
    </row>
    <row r="10" spans="1:10" s="1" customFormat="1" x14ac:dyDescent="0.25">
      <c r="A10" s="28"/>
      <c r="B10" s="10" t="s">
        <v>121</v>
      </c>
      <c r="C10" s="26"/>
      <c r="D10" s="26"/>
      <c r="E10" s="26"/>
      <c r="F10" s="26"/>
      <c r="G10" s="26"/>
      <c r="H10" s="26"/>
      <c r="I10" s="26"/>
      <c r="J10" s="26"/>
    </row>
    <row r="11" spans="1:10" x14ac:dyDescent="0.25">
      <c r="A11" s="3"/>
      <c r="B11" s="10" t="s">
        <v>45</v>
      </c>
    </row>
    <row r="12" spans="1:10" x14ac:dyDescent="0.25">
      <c r="A12" s="3"/>
      <c r="B12" s="10" t="s">
        <v>7</v>
      </c>
    </row>
    <row r="13" spans="1:10" x14ac:dyDescent="0.25">
      <c r="A13" s="3"/>
      <c r="B13" s="27" t="s">
        <v>122</v>
      </c>
    </row>
    <row r="14" spans="1:10" s="1" customFormat="1" x14ac:dyDescent="0.25">
      <c r="A14" s="29"/>
      <c r="B14" s="27" t="s">
        <v>96</v>
      </c>
      <c r="C14" s="26"/>
      <c r="D14" s="26"/>
      <c r="E14" s="26"/>
      <c r="F14" s="26"/>
      <c r="G14" s="26"/>
      <c r="H14" s="26"/>
      <c r="I14" s="26"/>
      <c r="J14" s="26"/>
    </row>
    <row r="15" spans="1:10" x14ac:dyDescent="0.25">
      <c r="A15" s="3"/>
      <c r="B15" s="10" t="s">
        <v>46</v>
      </c>
    </row>
    <row r="16" spans="1:10" x14ac:dyDescent="0.25">
      <c r="A16" s="3"/>
      <c r="B16" s="10" t="s">
        <v>47</v>
      </c>
    </row>
    <row r="17" spans="1:10" x14ac:dyDescent="0.25">
      <c r="A17" s="3"/>
      <c r="B17" s="10" t="s">
        <v>48</v>
      </c>
    </row>
    <row r="18" spans="1:10" s="1" customFormat="1" x14ac:dyDescent="0.25">
      <c r="A18" s="29"/>
      <c r="B18" s="27" t="s">
        <v>97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25">
      <c r="A19" s="3"/>
      <c r="B19" s="10" t="s">
        <v>49</v>
      </c>
    </row>
    <row r="20" spans="1:10" x14ac:dyDescent="0.25">
      <c r="A20" s="3"/>
      <c r="B20" s="10" t="s">
        <v>123</v>
      </c>
    </row>
    <row r="21" spans="1:10" x14ac:dyDescent="0.25">
      <c r="A21" s="3"/>
      <c r="B21" s="10" t="s">
        <v>50</v>
      </c>
    </row>
    <row r="22" spans="1:10" s="1" customFormat="1" x14ac:dyDescent="0.25">
      <c r="A22" s="29"/>
      <c r="B22" s="27" t="s">
        <v>98</v>
      </c>
      <c r="C22" s="26"/>
      <c r="D22" s="26"/>
      <c r="E22" s="26"/>
      <c r="F22" s="26"/>
      <c r="G22" s="26"/>
      <c r="H22" s="26"/>
      <c r="I22" s="26"/>
      <c r="J22" s="26"/>
    </row>
    <row r="23" spans="1:10" x14ac:dyDescent="0.25">
      <c r="A23" s="3"/>
      <c r="B23" s="10" t="s">
        <v>51</v>
      </c>
    </row>
    <row r="24" spans="1:10" x14ac:dyDescent="0.25">
      <c r="A24" s="3"/>
      <c r="B24" s="10" t="s">
        <v>52</v>
      </c>
    </row>
    <row r="25" spans="1:10" x14ac:dyDescent="0.25">
      <c r="A25" s="3"/>
      <c r="B25" s="10" t="s">
        <v>53</v>
      </c>
    </row>
    <row r="26" spans="1:10" s="1" customFormat="1" x14ac:dyDescent="0.25">
      <c r="A26" s="29"/>
      <c r="B26" s="27" t="s">
        <v>99</v>
      </c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3"/>
      <c r="B27" s="10" t="s">
        <v>54</v>
      </c>
    </row>
    <row r="28" spans="1:10" x14ac:dyDescent="0.25">
      <c r="A28" s="3"/>
      <c r="B28" s="10" t="s">
        <v>76</v>
      </c>
    </row>
    <row r="29" spans="1:10" x14ac:dyDescent="0.25">
      <c r="A29" s="3"/>
      <c r="B29" s="10" t="s">
        <v>55</v>
      </c>
    </row>
    <row r="30" spans="1:10" x14ac:dyDescent="0.25">
      <c r="A30" s="3"/>
      <c r="B30" s="10" t="s">
        <v>56</v>
      </c>
    </row>
    <row r="31" spans="1:10" x14ac:dyDescent="0.25">
      <c r="A31" s="3"/>
      <c r="B31" s="10" t="s">
        <v>57</v>
      </c>
    </row>
    <row r="32" spans="1:10" s="1" customFormat="1" x14ac:dyDescent="0.25">
      <c r="A32" s="29"/>
      <c r="B32" s="27" t="s">
        <v>100</v>
      </c>
      <c r="C32" s="26"/>
      <c r="D32" s="26"/>
      <c r="E32" s="26"/>
      <c r="F32" s="26"/>
      <c r="G32" s="26"/>
      <c r="H32" s="26"/>
      <c r="I32" s="26"/>
      <c r="J32" s="26"/>
    </row>
    <row r="33" spans="1:10" s="1" customFormat="1" x14ac:dyDescent="0.25">
      <c r="A33" s="29"/>
      <c r="B33" s="27" t="s">
        <v>101</v>
      </c>
      <c r="C33" s="26"/>
      <c r="D33" s="26"/>
      <c r="E33" s="26"/>
      <c r="F33" s="26"/>
      <c r="G33" s="26"/>
      <c r="H33" s="26"/>
      <c r="I33" s="26"/>
      <c r="J33" s="26"/>
    </row>
    <row r="34" spans="1:10" s="1" customFormat="1" x14ac:dyDescent="0.25">
      <c r="A34" s="29"/>
      <c r="B34" s="27" t="s">
        <v>102</v>
      </c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3"/>
      <c r="B35" s="10" t="s">
        <v>58</v>
      </c>
    </row>
    <row r="36" spans="1:10" x14ac:dyDescent="0.25">
      <c r="A36" s="3"/>
      <c r="B36" s="10" t="s">
        <v>59</v>
      </c>
    </row>
    <row r="37" spans="1:10" x14ac:dyDescent="0.25">
      <c r="A37" s="3"/>
      <c r="B37" s="10" t="s">
        <v>60</v>
      </c>
    </row>
    <row r="38" spans="1:10" x14ac:dyDescent="0.25">
      <c r="A38" s="3"/>
      <c r="B38" s="10" t="s">
        <v>61</v>
      </c>
    </row>
    <row r="39" spans="1:10" x14ac:dyDescent="0.25">
      <c r="A39" s="3"/>
      <c r="B39" s="10" t="s">
        <v>62</v>
      </c>
    </row>
    <row r="40" spans="1:10" x14ac:dyDescent="0.25">
      <c r="A40" s="3"/>
      <c r="B40" s="27" t="s">
        <v>124</v>
      </c>
    </row>
    <row r="41" spans="1:10" s="1" customFormat="1" x14ac:dyDescent="0.25">
      <c r="A41" s="29"/>
      <c r="B41" s="27" t="s">
        <v>103</v>
      </c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3"/>
      <c r="B42" s="10" t="s">
        <v>63</v>
      </c>
    </row>
    <row r="43" spans="1:10" x14ac:dyDescent="0.25">
      <c r="A43" s="3"/>
      <c r="B43" s="10" t="s">
        <v>64</v>
      </c>
    </row>
    <row r="44" spans="1:10" x14ac:dyDescent="0.25">
      <c r="A44" s="3"/>
      <c r="B44" s="10" t="s">
        <v>65</v>
      </c>
    </row>
    <row r="45" spans="1:10" x14ac:dyDescent="0.25">
      <c r="A45" s="3"/>
      <c r="B45" s="10" t="s">
        <v>66</v>
      </c>
    </row>
    <row r="46" spans="1:10" x14ac:dyDescent="0.25">
      <c r="A46" s="3"/>
      <c r="B46" s="10" t="s">
        <v>67</v>
      </c>
    </row>
    <row r="47" spans="1:10" x14ac:dyDescent="0.25">
      <c r="A47" s="3"/>
      <c r="B47" s="10" t="s">
        <v>68</v>
      </c>
    </row>
    <row r="48" spans="1:10" x14ac:dyDescent="0.25">
      <c r="A48" s="3"/>
      <c r="B48" s="10" t="s">
        <v>69</v>
      </c>
    </row>
    <row r="49" spans="1:10" x14ac:dyDescent="0.25">
      <c r="A49" s="3"/>
      <c r="B49" s="10" t="s">
        <v>125</v>
      </c>
    </row>
    <row r="50" spans="1:10" x14ac:dyDescent="0.25">
      <c r="A50" s="3"/>
      <c r="B50" s="10" t="s">
        <v>70</v>
      </c>
    </row>
    <row r="51" spans="1:10" x14ac:dyDescent="0.25">
      <c r="A51" s="3"/>
      <c r="B51" s="10" t="s">
        <v>71</v>
      </c>
    </row>
    <row r="52" spans="1:10" x14ac:dyDescent="0.25">
      <c r="A52" s="3"/>
      <c r="B52" s="10" t="s">
        <v>72</v>
      </c>
    </row>
    <row r="53" spans="1:10" s="1" customFormat="1" x14ac:dyDescent="0.25">
      <c r="A53" s="29"/>
      <c r="B53" s="27" t="s">
        <v>104</v>
      </c>
      <c r="C53" s="26"/>
      <c r="D53" s="26"/>
      <c r="E53" s="26"/>
      <c r="F53" s="26"/>
      <c r="G53" s="26"/>
      <c r="H53" s="26"/>
      <c r="I53" s="26"/>
      <c r="J53" s="26"/>
    </row>
    <row r="54" spans="1:10" s="1" customFormat="1" x14ac:dyDescent="0.25">
      <c r="A54" s="29"/>
      <c r="B54" s="27" t="s">
        <v>105</v>
      </c>
      <c r="C54" s="26"/>
      <c r="D54" s="26"/>
      <c r="E54" s="26"/>
      <c r="F54" s="26"/>
      <c r="G54" s="26"/>
      <c r="H54" s="26"/>
      <c r="I54" s="26"/>
      <c r="J54" s="26"/>
    </row>
    <row r="55" spans="1:10" s="1" customFormat="1" x14ac:dyDescent="0.25">
      <c r="A55" s="29"/>
      <c r="B55" s="10" t="s">
        <v>126</v>
      </c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3"/>
      <c r="B56" s="10" t="s">
        <v>73</v>
      </c>
    </row>
    <row r="57" spans="1:10" x14ac:dyDescent="0.25">
      <c r="A57" s="3"/>
      <c r="B57" s="10" t="s">
        <v>30</v>
      </c>
    </row>
    <row r="58" spans="1:10" x14ac:dyDescent="0.25">
      <c r="A58" s="3"/>
      <c r="B58" s="10" t="s">
        <v>74</v>
      </c>
    </row>
    <row r="59" spans="1:10" ht="13.8" thickBot="1" x14ac:dyDescent="0.3">
      <c r="A59" s="3"/>
    </row>
    <row r="60" spans="1:10" ht="35.25" customHeight="1" thickBot="1" x14ac:dyDescent="0.3">
      <c r="B60" s="73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60" s="74"/>
      <c r="D60" s="74"/>
      <c r="E60" s="74"/>
      <c r="F60" s="75"/>
    </row>
  </sheetData>
  <sheetProtection algorithmName="SHA-512" hashValue="S5gzptptwmZdwgIKkNHriDhUJZdSGWzEfUuJUvIb+q+IFkjYUAhZuys8ZHY5r4zTY8k8tLue27wRdBEbRSJ+CA==" saltValue="UEZpyQpSNOfuS9lF17HsoA==" spinCount="100000" sheet="1" objects="1" scenarios="1"/>
  <mergeCells count="1">
    <mergeCell ref="B60:F60"/>
  </mergeCells>
  <phoneticPr fontId="5" type="noConversion"/>
  <hyperlinks>
    <hyperlink ref="B8" location="atl!A1" display="Atlanta, GA" xr:uid="{00000000-0004-0000-0100-000000000000}"/>
    <hyperlink ref="B12" location="Buf!A1" display="Buffalo" xr:uid="{00000000-0004-0000-0100-000001000000}"/>
    <hyperlink ref="B15" location="chi!A1" display="Chicago-Gary-Kenosha, Illinois - Indiana - Wisconsin" xr:uid="{00000000-0004-0000-0100-000002000000}"/>
    <hyperlink ref="B16" location="cin!A1" display="Cincinnati-Hamilton, Ohio - Kentucky - Indiana" xr:uid="{00000000-0004-0000-0100-000003000000}"/>
    <hyperlink ref="B17" location="cle!A1" display="Cleveland-Akron, Ohio" xr:uid="{00000000-0004-0000-0100-000004000000}"/>
    <hyperlink ref="B19" location="col!A1" display="Columbus, Ohio" xr:uid="{00000000-0004-0000-0100-000005000000}"/>
    <hyperlink ref="B21" location="dfw!A1" display="Dallas-Fort Worth, Texas" xr:uid="{00000000-0004-0000-0100-000006000000}"/>
    <hyperlink ref="B23" location="day!A1" display="Dayton-Springfield, Ohio" xr:uid="{00000000-0004-0000-0100-000007000000}"/>
    <hyperlink ref="B24" location="den!A1" display="Denver-Boulder-Greeley, Colorado" xr:uid="{00000000-0004-0000-0100-000008000000}"/>
    <hyperlink ref="B25" location="det!A1" display="Detroit-Ann Arbor-Flint, Michigan" xr:uid="{00000000-0004-0000-0100-000009000000}"/>
    <hyperlink ref="B27" location="har!A1" display="Hartford, Connecticut (including all of New London County, CT)" xr:uid="{00000000-0004-0000-0100-00000A000000}"/>
    <hyperlink ref="B29" location="hou!A1" display="Houston-Galveston-Brazoria, Texas" xr:uid="{00000000-0004-0000-0100-00000B000000}"/>
    <hyperlink ref="B30" location="hnt!A1" display="Huntsville, Alabama" xr:uid="{00000000-0004-0000-0100-00000C000000}"/>
    <hyperlink ref="B31" location="ind!A1" display="Indianapolis, Indiana" xr:uid="{00000000-0004-0000-0100-00000D000000}"/>
    <hyperlink ref="B35" location="la!A1" display="Los Angeles-Riverside-Orange County, California " xr:uid="{00000000-0004-0000-0100-00000E000000}"/>
    <hyperlink ref="B36" location="mfl!A1" display="Miami-Fort Lauderdale, Florida" xr:uid="{00000000-0004-0000-0100-00000F000000}"/>
    <hyperlink ref="B37" location="mil!A1" display="Milwaukee-Racine, Wisconsin" xr:uid="{00000000-0004-0000-0100-000010000000}"/>
    <hyperlink ref="B38" location="msp!A1" display="Minneapolis-St. Paul, Minnesota - Wisconsin" xr:uid="{00000000-0004-0000-0100-000011000000}"/>
    <hyperlink ref="B39" location="ny!A1" display="New York-Northern New Jersey-Long Island, New York - New Jersey - Connecticut - Pennsylvania" xr:uid="{00000000-0004-0000-0100-000012000000}"/>
    <hyperlink ref="B42" location="phl!A1" display="Philadelphia-Wilmington-Atlantic City, Pennsylvania - New Jersey - Delaware - Maryland" xr:uid="{00000000-0004-0000-0100-000013000000}"/>
    <hyperlink ref="B43" location="px!A1" display="Phoenix, Arizona" xr:uid="{00000000-0004-0000-0100-000014000000}"/>
    <hyperlink ref="B44" location="pit!A1" display="Pittsburgh, Pennsylvania" xr:uid="{00000000-0004-0000-0100-000015000000}"/>
    <hyperlink ref="B45" location="por!A1" display="Portland-Salem, Oregon - Washington" xr:uid="{00000000-0004-0000-0100-000016000000}"/>
    <hyperlink ref="B46" location="ra!A1" display="Raleigh, North Carolina" xr:uid="{00000000-0004-0000-0100-000017000000}"/>
    <hyperlink ref="B47" location="rch!A1" display="Richmond-Petersburg, Virginia" xr:uid="{00000000-0004-0000-0100-000018000000}"/>
    <hyperlink ref="B48" location="sac!A1" display="Sacramento-Yolo, California" xr:uid="{00000000-0004-0000-0100-000019000000}"/>
    <hyperlink ref="B50" location="sd!A1" display="San Diego, California" xr:uid="{00000000-0004-0000-0100-00001A000000}"/>
    <hyperlink ref="B51" location="sf!A1" display="San Francisco-Oakland-San Jose, California" xr:uid="{00000000-0004-0000-0100-00001B000000}"/>
    <hyperlink ref="B52" location="sea!A1" display="Seattle-Tacoma-Bremerton, Washington" xr:uid="{00000000-0004-0000-0100-00001C000000}"/>
    <hyperlink ref="B56" location="WDCB!A1" display="Washington-Baltimore, District of Columbia - Maryland - Virginia - West Virginia " xr:uid="{00000000-0004-0000-0100-00001D000000}"/>
    <hyperlink ref="B58" location="rus!A1" display="Rest of United States  " xr:uid="{00000000-0004-0000-0100-00001E000000}"/>
    <hyperlink ref="B57" location="Intl!A1" display="International" xr:uid="{00000000-0004-0000-0100-00001F000000}"/>
    <hyperlink ref="B4" location="'NO LOCALITY'!A1" display="No Locality" xr:uid="{00000000-0004-0000-0100-000020000000}"/>
    <hyperlink ref="B5" location="Ak!A1" display="Alaska" xr:uid="{00000000-0004-0000-0100-000021000000}"/>
    <hyperlink ref="B28" location="Hi!A1" display="Hawaii" xr:uid="{00000000-0004-0000-0100-000022000000}"/>
    <hyperlink ref="B6" location="Albany!A1" display="Albany, NY" xr:uid="{00000000-0004-0000-0100-000023000000}"/>
    <hyperlink ref="B7" location="Albuquerque!A1" display="Albuquerque-Santa Fe, NM" xr:uid="{00000000-0004-0000-0100-000024000000}"/>
    <hyperlink ref="B9" location="Austin!A1" display="Austin, TX" xr:uid="{00000000-0004-0000-0100-000025000000}"/>
    <hyperlink ref="B14" location="Charlotte!A1" display="Charlotte-Concord, NC-SC" xr:uid="{00000000-0004-0000-0100-000026000000}"/>
    <hyperlink ref="B18" location="'Colorado Springs'!A1" display="Colorado Springs, CO" xr:uid="{00000000-0004-0000-0100-000027000000}"/>
    <hyperlink ref="B22" location="Davenport!A1" display="Davenport-Moline, IA-IL" xr:uid="{00000000-0004-0000-0100-000028000000}"/>
    <hyperlink ref="B26" location="Harrisburg!A1" display="Harrisburg-Lebanon,PA" xr:uid="{00000000-0004-0000-0100-000029000000}"/>
    <hyperlink ref="B32" location="'Kansas City'!A1" display="Kansas City, MO-KS" xr:uid="{00000000-0004-0000-0100-00002A000000}"/>
    <hyperlink ref="B33" location="Laredo!A1" display="Laredo, TX" xr:uid="{00000000-0004-0000-0100-00002B000000}"/>
    <hyperlink ref="B34" location="'Las Vegas'!A1" display="Las Vegas-Henderson, NV-AZ" xr:uid="{00000000-0004-0000-0100-00002C000000}"/>
    <hyperlink ref="B41" location="'Palm Bay'!A1" display="Palm Bay, Florida" xr:uid="{00000000-0004-0000-0100-00002D000000}"/>
    <hyperlink ref="B53" location="'St Louis'!A1" display="St Louis-St Charlies-Farmingron, MO-IL" xr:uid="{00000000-0004-0000-0100-00002E000000}"/>
    <hyperlink ref="B54" location="Tucson!A1" display="Tucson, AZ" xr:uid="{00000000-0004-0000-0100-00002F000000}"/>
    <hyperlink ref="B11" location="bos!A1" display="Boston, Worcester-Lawrence, Massachusetts - New Hampshire - Maine - Connecticut" xr:uid="{00000000-0004-0000-0100-000030000000}"/>
    <hyperlink ref="B10" location="Birm!A1" display="Boston, Worcester-Lawrence, Massachusetts - New Hampshire - Maine - Connecticut" xr:uid="{00000000-0004-0000-0100-000031000000}"/>
    <hyperlink ref="B13" location="Burl!A1" display="Burlington-South Burlington, VT" xr:uid="{00000000-0004-0000-0100-000032000000}"/>
    <hyperlink ref="B20" location="CorpC!A1" display="Corpus Christi-Kingsville-Alice, TX" xr:uid="{00000000-0004-0000-0100-000033000000}"/>
    <hyperlink ref="B40" location="Omaha!A1" display="Omaha-Council Bluffs-Fremont, NE-IA" xr:uid="{00000000-0004-0000-0100-000034000000}"/>
    <hyperlink ref="B49" location="SanAn!A1" display="San Antonio-New Braunfels-Pearsall, TX" xr:uid="{00000000-0004-0000-0100-000035000000}"/>
    <hyperlink ref="B55" location="VABN!A1" display="Virginia Beach-Norfolk, VA-NC" xr:uid="{00000000-0004-0000-0100-000036000000}"/>
  </hyperlinks>
  <pageMargins left="0.75" right="0.75" top="1" bottom="1" header="0.5" footer="0.5"/>
  <pageSetup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33</v>
      </c>
      <c r="H5" s="55">
        <f>VLOOKUP(G5,'Locality and Max Pay'!A7:B61,2,FALSE)</f>
        <v>0.25679999999999997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110369.66239999999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77406.311999999991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77406.311999999991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71250.505599999989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52791.883999999998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39065.114399999999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37" priority="1" stopIfTrue="1" operator="greaterThan">
      <formula>165200</formula>
    </cfRule>
  </conditionalFormatting>
  <hyperlinks>
    <hyperlink ref="C16:D16" location="'LOCALITY INDEX'!A1" display="Return to Locality Index" xr:uid="{00000000-0004-0000-1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84</v>
      </c>
      <c r="H5" s="55">
        <f>VLOOKUP(G5,'Locality and Max Pay'!A7:B61,2,FALSE)</f>
        <v>0.17580000000000001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103256.4044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72417.521999999997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72417.521999999997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66658.453599999993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49389.478999999999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36547.3914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36" priority="1" stopIfTrue="1" operator="greaterThan">
      <formula>165200</formula>
    </cfRule>
  </conditionalFormatting>
  <hyperlinks>
    <hyperlink ref="C16:D16" location="'LOCALITY INDEX'!A1" display="Return to Locality Index" xr:uid="{00000000-0004-0000-1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34</v>
      </c>
      <c r="H5" s="55">
        <f>VLOOKUP(G5,'Locality and Max Pay'!A7:B61,2,FALSE)</f>
        <v>0.1993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105320.1274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73864.887000000002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73864.887000000002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67990.715599999996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50376.5965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37277.841899999999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35" priority="1" stopIfTrue="1" operator="greaterThan">
      <formula>165200</formula>
    </cfRule>
  </conditionalFormatting>
  <hyperlinks>
    <hyperlink ref="C16:D16" location="'LOCALITY INDEX'!A1" display="Return to Locality Index" xr:uid="{00000000-0004-0000-1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9</v>
      </c>
      <c r="H5" s="55">
        <f>VLOOKUP(G5,'Locality and Max Pay'!A7:B61,2,FALSE)</f>
        <v>0.28100000000000003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112494.85800000001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78896.790000000008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78896.790000000008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72622.452000000005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53808.405000000006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39817.323000000004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34" priority="1" stopIfTrue="1" operator="greaterThan">
      <formula>165200</formula>
    </cfRule>
  </conditionalFormatting>
  <hyperlinks>
    <hyperlink ref="C16:D16" location="'LOCALITY INDEX'!A1" display="Return to Locality Index" xr:uid="{00000000-0004-0000-1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35</v>
      </c>
      <c r="H5" s="55">
        <f>VLOOKUP(G5,'Locality and Max Pay'!A7:B61,2,FALSE)</f>
        <v>0.27860000000000001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112284.09479999999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78748.974000000002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78748.974000000002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72486.391199999998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53707.593000000001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39742.7238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33" priority="1" stopIfTrue="1" operator="greaterThan">
      <formula>165200</formula>
    </cfRule>
  </conditionalFormatting>
  <hyperlinks>
    <hyperlink ref="C16:D16" location="'LOCALITY INDEX'!A1" display="Return to Locality Index" xr:uid="{00000000-0004-0000-1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85</v>
      </c>
      <c r="H5" s="55">
        <f>VLOOKUP(G5,'Locality and Max Pay'!A7:B61,2,FALSE)</f>
        <v>0.17899999999999999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103537.42200000001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72614.61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72614.61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66839.868000000002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49523.895000000004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36646.857000000004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32" priority="1" stopIfTrue="1" operator="greaterThan">
      <formula>165200</formula>
    </cfRule>
  </conditionalFormatting>
  <hyperlinks>
    <hyperlink ref="C16:D16" location="'LOCALITY INDEX'!A1" display="Return to Locality Index" xr:uid="{00000000-0004-0000-1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10</v>
      </c>
      <c r="H5" s="55">
        <f>VLOOKUP(G5,'Locality and Max Pay'!A7:B61,2,FALSE)</f>
        <v>0.30199999999999999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114339.03600000001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80190.180000000008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80190.180000000008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73812.983999999997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54690.51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40470.065999999999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31" priority="1" stopIfTrue="1" operator="greaterThan">
      <formula>165200</formula>
    </cfRule>
  </conditionalFormatting>
  <hyperlinks>
    <hyperlink ref="C16:D16" location="'LOCALITY INDEX'!A1" display="Return to Locality Index" xr:uid="{00000000-0004-0000-1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76</v>
      </c>
      <c r="H5" s="55">
        <f>VLOOKUP(G5,'Locality and Max Pay'!A7:B61,2,FALSE)</f>
        <v>0.20399999999999999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105732.872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74154.36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74154.36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68257.167999999991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50574.02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37423.932000000001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30" priority="1" stopIfTrue="1" operator="greaterThan">
      <formula>165200</formula>
    </cfRule>
  </conditionalFormatting>
  <hyperlinks>
    <hyperlink ref="C16:D16" location="'LOCALITY INDEX'!A1" display="Return to Locality Index" xr:uid="{00000000-0004-0000-1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11</v>
      </c>
      <c r="H5" s="55">
        <f>VLOOKUP(G5,'Locality and Max Pay'!A7:B61,2,FALSE)</f>
        <v>0.33960000000000001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117640.99279999999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82505.963999999993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82505.963999999993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75944.603199999998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56269.897999999994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41638.786799999994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29" priority="1" stopIfTrue="1" operator="greaterThan">
      <formula>165200</formula>
    </cfRule>
  </conditionalFormatting>
  <hyperlinks>
    <hyperlink ref="C16:D16" location="'LOCALITY INDEX'!A1" display="Return to Locality Index" xr:uid="{00000000-0004-0000-1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12</v>
      </c>
      <c r="H5" s="55">
        <f>VLOOKUP(G5,'Locality and Max Pay'!A7:B61,2,FALSE)</f>
        <v>0.20449999999999999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105776.78099999999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74185.154999999999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74185.154999999999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68285.513999999996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50595.022499999999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37439.4735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28" priority="1" stopIfTrue="1" operator="greaterThan">
      <formula>165200</formula>
    </cfRule>
  </conditionalFormatting>
  <hyperlinks>
    <hyperlink ref="C16:D16" location="'LOCALITY INDEX'!A1" display="Return to Locality Index" xr:uid="{00000000-0004-0000-1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45"/>
  <sheetViews>
    <sheetView zoomScaleNormal="100" workbookViewId="0">
      <selection activeCell="F5" sqref="F5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7" width="20.77734375" customWidth="1"/>
    <col min="8" max="11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16"/>
      <c r="G2" s="16"/>
    </row>
    <row r="3" spans="2:9" s="1" customFormat="1" ht="13.8" thickBot="1" x14ac:dyDescent="0.3">
      <c r="B3" s="76" t="s">
        <v>24</v>
      </c>
      <c r="C3" s="77"/>
      <c r="D3" s="77"/>
      <c r="E3" s="78"/>
      <c r="F3" s="44"/>
      <c r="G3" s="29"/>
    </row>
    <row r="4" spans="2:9" ht="13.8" thickBot="1" x14ac:dyDescent="0.3">
      <c r="B4" s="47"/>
      <c r="C4" s="48"/>
      <c r="D4" s="48"/>
      <c r="E4" s="49"/>
      <c r="F4" s="3"/>
      <c r="G4" s="3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40"/>
      <c r="H5" s="60"/>
      <c r="I5" s="72">
        <v>1.022</v>
      </c>
    </row>
    <row r="6" spans="2:9" ht="25.5" customHeight="1" x14ac:dyDescent="0.25">
      <c r="B6" s="85" t="s">
        <v>107</v>
      </c>
      <c r="C6" s="87" t="s">
        <v>110</v>
      </c>
      <c r="D6" s="32" t="s">
        <v>0</v>
      </c>
      <c r="E6" s="61">
        <f>ROUND(85928*I5,0)</f>
        <v>87818</v>
      </c>
      <c r="F6" s="41"/>
      <c r="G6" s="41"/>
      <c r="H6" s="41"/>
    </row>
    <row r="7" spans="2:9" ht="25.5" customHeight="1" x14ac:dyDescent="0.25">
      <c r="B7" s="86"/>
      <c r="C7" s="88"/>
      <c r="D7" s="32" t="s">
        <v>1</v>
      </c>
      <c r="E7" s="61">
        <f>ROUND(60264*I5,0)</f>
        <v>61590</v>
      </c>
      <c r="F7" s="41"/>
      <c r="G7" s="41"/>
      <c r="H7" s="41"/>
    </row>
    <row r="8" spans="2:9" ht="8.25" customHeight="1" x14ac:dyDescent="0.25">
      <c r="B8" s="5"/>
      <c r="C8" s="33"/>
      <c r="D8" s="33"/>
      <c r="E8" s="62"/>
      <c r="F8" s="42"/>
      <c r="G8" s="42"/>
      <c r="H8" s="42"/>
    </row>
    <row r="9" spans="2:9" ht="25.5" customHeight="1" x14ac:dyDescent="0.25">
      <c r="B9" s="83" t="s">
        <v>3</v>
      </c>
      <c r="C9" s="89" t="s">
        <v>2</v>
      </c>
      <c r="D9" s="32" t="s">
        <v>0</v>
      </c>
      <c r="E9" s="61">
        <f>ROUND(60264*I5,0)</f>
        <v>61590</v>
      </c>
      <c r="F9" s="41"/>
      <c r="G9" s="41"/>
      <c r="H9" s="41"/>
    </row>
    <row r="10" spans="2:9" ht="25.5" customHeight="1" x14ac:dyDescent="0.25">
      <c r="B10" s="84"/>
      <c r="C10" s="87"/>
      <c r="D10" s="32" t="s">
        <v>1</v>
      </c>
      <c r="E10" s="61">
        <f>ROUND(55472*I5,0)</f>
        <v>56692</v>
      </c>
      <c r="F10" s="41"/>
      <c r="G10" s="41"/>
      <c r="H10" s="41"/>
    </row>
    <row r="11" spans="2:9" ht="8.25" customHeight="1" x14ac:dyDescent="0.25">
      <c r="B11" s="5"/>
      <c r="C11" s="33"/>
      <c r="D11" s="33"/>
      <c r="E11" s="62"/>
      <c r="F11" s="42"/>
      <c r="G11" s="42"/>
      <c r="H11" s="42"/>
    </row>
    <row r="12" spans="2:9" ht="25.5" customHeight="1" x14ac:dyDescent="0.25">
      <c r="B12" s="36" t="s">
        <v>108</v>
      </c>
      <c r="C12" s="35" t="s">
        <v>111</v>
      </c>
      <c r="D12" s="38"/>
      <c r="E12" s="63">
        <f>ROUND(41101*I5,0)</f>
        <v>42005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8"/>
      <c r="E13" s="64">
        <f>ROUND(30414*I5,0)</f>
        <v>31083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26"/>
    </row>
    <row r="15" spans="2:9" x14ac:dyDescent="0.25"/>
    <row r="16" spans="2:9" x14ac:dyDescent="0.25">
      <c r="C16" s="82" t="s">
        <v>78</v>
      </c>
      <c r="D16" s="82"/>
    </row>
    <row r="17" x14ac:dyDescent="0.25"/>
    <row r="18" x14ac:dyDescent="0.25"/>
    <row r="19" x14ac:dyDescent="0.25"/>
    <row r="20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sheetProtection algorithmName="SHA-512" hashValue="iG3ZkjFvcpzz35blCF9b472S/E4lb1jg2a/R1kmfCRQDSeqdSdJGF9IPqMxtc1VNvGCqhP3PNB2w12Z7qjmL9Q==" saltValue="4tHvkyeVeQsbR9so81ijqA==" spinCount="100000" sheet="1" objects="1" scenarios="1"/>
  <mergeCells count="8">
    <mergeCell ref="B3:E3"/>
    <mergeCell ref="B2:E2"/>
    <mergeCell ref="C16:D16"/>
    <mergeCell ref="B9:B10"/>
    <mergeCell ref="B6:B7"/>
    <mergeCell ref="C6:C7"/>
    <mergeCell ref="C9:C10"/>
    <mergeCell ref="B14:E14"/>
  </mergeCells>
  <phoneticPr fontId="0" type="noConversion"/>
  <conditionalFormatting sqref="A2:B3 F3:XFD3 H2:IN2">
    <cfRule type="cellIs" dxfId="54" priority="1" stopIfTrue="1" operator="greaterThan">
      <formula>165200</formula>
    </cfRule>
  </conditionalFormatting>
  <hyperlinks>
    <hyperlink ref="C16:D16" location="'LOCALITY INDEX'!A1" display="Return to Locality Index" xr:uid="{00000000-0004-0000-0200-000000000000}"/>
  </hyperlinks>
  <pageMargins left="0.75" right="0.75" top="1" bottom="1" header="0.5" footer="0.5"/>
  <pageSetup scale="81" orientation="landscape" r:id="rId1"/>
  <headerFooter alignWithMargins="0">
    <oddFooter>&amp;L&amp;"Arial,Bold"AHB-300&amp;C&amp;"Arial,Bold"ATSPP Pay Bands&amp;R&amp;"Arial,Bold"&amp;A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13</v>
      </c>
      <c r="H5" s="55">
        <f>VLOOKUP(G5,'Locality and Max Pay'!A7:B61,2,FALSE)</f>
        <v>0.1726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102975.38680000001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72220.434000000008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72220.434000000008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66477.039199999999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49255.063000000002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36447.925800000005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27" priority="1" stopIfTrue="1" operator="greaterThan">
      <formula>165200</formula>
    </cfRule>
  </conditionalFormatting>
  <hyperlinks>
    <hyperlink ref="C16:D16" location="'LOCALITY INDEX'!A1" display="Return to Locality Index" xr:uid="{00000000-0004-0000-1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86</v>
      </c>
      <c r="H5" s="55">
        <f>VLOOKUP(G5,'Locality and Max Pay'!A7:B61,2,FALSE)</f>
        <v>0.1767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103335.4406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72472.953000000009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72472.953000000009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66709.4764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49427.283500000005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36575.366099999999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26" priority="1" stopIfTrue="1" operator="greaterThan">
      <formula>165200</formula>
    </cfRule>
  </conditionalFormatting>
  <hyperlinks>
    <hyperlink ref="C16:D16" location="'LOCALITY INDEX'!A1" display="Return to Locality Index" xr:uid="{00000000-0004-0000-1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87</v>
      </c>
      <c r="H5" s="55">
        <f>VLOOKUP(G5,'Locality and Max Pay'!A7:B61,2,FALSE)</f>
        <v>0.19850000000000001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105249.87300000001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73815.615000000005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73815.615000000005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67945.362000000008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50342.992500000008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37252.9755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25" priority="1" stopIfTrue="1" operator="greaterThan">
      <formula>165200</formula>
    </cfRule>
  </conditionalFormatting>
  <hyperlinks>
    <hyperlink ref="C16:D16" location="'LOCALITY INDEX'!A1" display="Return to Locality Index" xr:uid="{00000000-0004-0000-1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88</v>
      </c>
      <c r="H5" s="55">
        <f>VLOOKUP(G5,'Locality and Max Pay'!A7:B61,2,FALSE)</f>
        <v>0.1825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103844.785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72830.175000000003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72830.175000000003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67038.290000000008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49670.912500000006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36755.647500000006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24" priority="1" stopIfTrue="1" operator="greaterThan">
      <formula>165200</formula>
    </cfRule>
  </conditionalFormatting>
  <hyperlinks>
    <hyperlink ref="C16:D16" location="'LOCALITY INDEX'!A1" display="Return to Locality Index" xr:uid="{00000000-0004-0000-2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14</v>
      </c>
      <c r="H5" s="55">
        <f>VLOOKUP(G5,'Locality and Max Pay'!A7:B61,2,FALSE)</f>
        <v>0.33610000000000001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117333.62980000001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82290.399000000005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82290.399000000005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75746.181200000006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56122.880499999999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41529.996299999999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23" priority="1" stopIfTrue="1" operator="greaterThan">
      <formula>165200</formula>
    </cfRule>
  </conditionalFormatting>
  <hyperlinks>
    <hyperlink ref="C16:D16" location="'LOCALITY INDEX'!A1" display="Return to Locality Index" xr:uid="{00000000-0004-0000-2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36</v>
      </c>
      <c r="H5" s="55">
        <f>VLOOKUP(G5,'Locality and Max Pay'!A7:B61,2,FALSE)</f>
        <v>0.23799999999999999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108718.68399999999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76248.42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76248.42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70184.695999999996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52002.19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38480.754000000001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22" priority="1" stopIfTrue="1" operator="greaterThan">
      <formula>165200</formula>
    </cfRule>
  </conditionalFormatting>
  <hyperlinks>
    <hyperlink ref="C16:D16" location="'LOCALITY INDEX'!A1" display="Return to Locality Index" xr:uid="{00000000-0004-0000-2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37</v>
      </c>
      <c r="H5" s="55">
        <f>VLOOKUP(G5,'Locality and Max Pay'!A7:B61,2,FALSE)</f>
        <v>0.2132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106540.79760000001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74720.987999999998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74720.987999999998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68778.734400000001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50960.466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37709.895600000003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21" priority="1" stopIfTrue="1" operator="greaterThan">
      <formula>165200</formula>
    </cfRule>
  </conditionalFormatting>
  <hyperlinks>
    <hyperlink ref="C16:D16" location="'LOCALITY INDEX'!A1" display="Return to Locality Index" xr:uid="{00000000-0004-0000-2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38</v>
      </c>
      <c r="H5" s="55">
        <f>VLOOKUP(G5,'Locality and Max Pay'!A7:B61,2,FALSE)</f>
        <v>0.25490000000000002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110202.80820000001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77289.291000000012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77289.291000000012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71142.790800000002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52712.074500000002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39006.056700000001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20" priority="1" stopIfTrue="1" operator="greaterThan">
      <formula>165200</formula>
    </cfRule>
  </conditionalFormatting>
  <hyperlinks>
    <hyperlink ref="C16:D16" location="'LOCALITY INDEX'!A1" display="Return to Locality Index" xr:uid="{00000000-0004-0000-2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15</v>
      </c>
      <c r="H5" s="55">
        <f>VLOOKUP(G5,'Locality and Max Pay'!A7:B61,2,FALSE)</f>
        <v>0.35060000000000002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118606.9908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83183.453999999998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83183.453999999998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76568.215200000006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56731.953000000001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41980.699800000002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19" priority="1" stopIfTrue="1" operator="greaterThan">
      <formula>165200</formula>
    </cfRule>
  </conditionalFormatting>
  <hyperlinks>
    <hyperlink ref="C16:D16" location="'LOCALITY INDEX'!A1" display="Return to Locality Index" xr:uid="{00000000-0004-0000-2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118</v>
      </c>
      <c r="H5" s="55">
        <f>VLOOKUP(G5,'Locality and Max Pay'!A7:B61,2,FALSE)</f>
        <v>0.16930000000000001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102685.5874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72017.187000000005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72017.187000000005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66289.955600000001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49116.446499999998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36345.351900000001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IAemvbVNmwzMBhHiYyPuaM++gmxW4RTvmViFti1iHKtclVJQkNLNMDVPhnBoFdY+BuoYzknsde6Q/ZDwzqzogg==" saltValue="ZeWyYsUA7nT0wzAQgm/mbg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18" priority="1" stopIfTrue="1" operator="greaterThan">
      <formula>165200</formula>
    </cfRule>
  </conditionalFormatting>
  <hyperlinks>
    <hyperlink ref="C16:D16" location="'LOCALITY INDEX'!A1" display="Return to Locality Index" xr:uid="{00000000-0004-0000-2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58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75</v>
      </c>
      <c r="H5" s="55">
        <f>VLOOKUP(G5,'Locality and Max Pay'!A7:B61,2,FALSE)</f>
        <v>0.30420000000000003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114532.2356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80325.678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80325.678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73937.706399999995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54782.921000000002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40538.448600000003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53" priority="1" stopIfTrue="1" operator="greaterThan">
      <formula>165200</formula>
    </cfRule>
  </conditionalFormatting>
  <hyperlinks>
    <hyperlink ref="C16:D16" location="'LOCALITY INDEX'!A1" display="Return to Locality Index" xr:uid="{00000000-0004-0000-0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89</v>
      </c>
      <c r="H5" s="55">
        <f>VLOOKUP(G5,'Locality and Max Pay'!A7:B61,2,FALSE)</f>
        <v>0.1701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102755.84179999999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72066.458999999988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72066.458999999988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66335.309199999989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49150.050499999998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36370.2183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17" priority="1" stopIfTrue="1" operator="greaterThan">
      <formula>165200</formula>
    </cfRule>
  </conditionalFormatting>
  <hyperlinks>
    <hyperlink ref="C16:D16" location="'LOCALITY INDEX'!A1" display="Return to Locality Index" xr:uid="{00000000-0004-0000-2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39</v>
      </c>
      <c r="H5" s="55">
        <f>VLOOKUP(G5,'Locality and Max Pay'!A7:B61,2,FALSE)</f>
        <v>0.26950000000000002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111484.951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78188.505000000005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78188.505000000005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71970.494000000006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53325.347500000003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39459.868500000004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16" priority="1" stopIfTrue="1" operator="greaterThan">
      <formula>165200</formula>
    </cfRule>
  </conditionalFormatting>
  <hyperlinks>
    <hyperlink ref="C16:D16" location="'LOCALITY INDEX'!A1" display="Return to Locality Index" xr:uid="{00000000-0004-0000-2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16</v>
      </c>
      <c r="H5" s="55">
        <f>VLOOKUP(G5,'Locality and Max Pay'!A7:B61,2,FALSE)</f>
        <v>0.2084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106119.27119999999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74425.356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74425.356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68506.612800000003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50758.841999999997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37560.697199999995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15" priority="1" stopIfTrue="1" operator="greaterThan">
      <formula>165200</formula>
    </cfRule>
  </conditionalFormatting>
  <hyperlinks>
    <hyperlink ref="C16:D16" location="'LOCALITY INDEX'!A1" display="Return to Locality Index" xr:uid="{00000000-0004-0000-2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17</v>
      </c>
      <c r="H5" s="55">
        <f>VLOOKUP(G5,'Locality and Max Pay'!A7:B61,2,FALSE)</f>
        <v>0.19900000000000001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105293.78200000001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73846.41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73846.41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67973.707999999999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50363.995000000003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37268.517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14" priority="1" stopIfTrue="1" operator="greaterThan">
      <formula>165200</formula>
    </cfRule>
  </conditionalFormatting>
  <hyperlinks>
    <hyperlink ref="C16:D16" location="'LOCALITY INDEX'!A1" display="Return to Locality Index" xr:uid="{00000000-0004-0000-2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27</v>
      </c>
      <c r="H5" s="55">
        <f>VLOOKUP(G5,'Locality and Max Pay'!A7:B61,2,FALSE)</f>
        <v>0.24340000000000001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109192.90120000001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76581.006000000008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76581.006000000008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70490.832800000004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52229.017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38648.602200000001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13" priority="1" stopIfTrue="1" operator="greaterThan">
      <formula>165200</formula>
    </cfRule>
  </conditionalFormatting>
  <hyperlinks>
    <hyperlink ref="C16:D16" location="'LOCALITY INDEX'!A1" display="Return to Locality Index" xr:uid="{00000000-0004-0000-2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18</v>
      </c>
      <c r="H5" s="55">
        <f>VLOOKUP(G5,'Locality and Max Pay'!A7:B61,2,FALSE)</f>
        <v>0.2094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106207.0892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74486.945999999996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74486.945999999996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68563.304799999998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50800.847000000002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37591.780200000001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12" priority="1" stopIfTrue="1" operator="greaterThan">
      <formula>165200</formula>
    </cfRule>
  </conditionalFormatting>
  <hyperlinks>
    <hyperlink ref="C16:D16" location="'LOCALITY INDEX'!A1" display="Return to Locality Index" xr:uid="{00000000-0004-0000-2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19</v>
      </c>
      <c r="H5" s="55">
        <f>VLOOKUP(G5,'Locality and Max Pay'!A7:B61,2,FALSE)</f>
        <v>0.2064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105943.63519999999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74302.175999999992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74302.175999999992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68393.228799999997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50674.831999999995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37498.531199999998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11" priority="1" stopIfTrue="1" operator="greaterThan">
      <formula>165200</formula>
    </cfRule>
  </conditionalFormatting>
  <hyperlinks>
    <hyperlink ref="C16:D16" location="'LOCALITY INDEX'!A1" display="Return to Locality Index" xr:uid="{00000000-0004-0000-2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20</v>
      </c>
      <c r="H5" s="55">
        <f>VLOOKUP(G5,'Locality and Max Pay'!A7:B61,2,FALSE)</f>
        <v>0.27300000000000002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111792.31400000001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78404.070000000007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78404.070000000007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72168.916000000012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53472.365000000005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39568.659000000007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10" priority="1" stopIfTrue="1" operator="greaterThan">
      <formula>165200</formula>
    </cfRule>
  </conditionalFormatting>
  <hyperlinks>
    <hyperlink ref="C16:D16" location="'LOCALITY INDEX'!A1" display="Return to Locality Index" xr:uid="{00000000-0004-0000-2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119</v>
      </c>
      <c r="H5" s="55">
        <f>VLOOKUP(G5,'Locality and Max Pay'!A7:B61,2,FALSE)</f>
        <v>0.1739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103089.5502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72300.500999999989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72300.500999999989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66550.738799999992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49309.669499999996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36488.333699999996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RT7ghy537r7x0iYdqv6INdt/VXUFCW9JlcNuzfyq1oyiURLWBuuchRqRHbXVAMqWBj1YVarDoy6pCevBLXl/+Q==" saltValue="RyLfsRBjRmP9hTfkLWb9/Q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9" priority="1" stopIfTrue="1" operator="greaterThan">
      <formula>165200</formula>
    </cfRule>
  </conditionalFormatting>
  <hyperlinks>
    <hyperlink ref="C16:D16" location="'LOCALITY INDEX'!A1" display="Return to Locality Index" xr:uid="{00000000-0004-0000-2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21</v>
      </c>
      <c r="H5" s="55">
        <f>VLOOKUP(G5,'Locality and Max Pay'!A7:B61,2,FALSE)</f>
        <v>0.30869999999999997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114927.4166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80602.832999999999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80602.832999999999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74192.820399999997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54971.943500000001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40678.322099999998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8" priority="1" stopIfTrue="1" operator="greaterThan">
      <formula>165200</formula>
    </cfRule>
  </conditionalFormatting>
  <hyperlinks>
    <hyperlink ref="C16:D16" location="'LOCALITY INDEX'!A1" display="Return to Locality Index" xr:uid="{00000000-0004-0000-3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79</v>
      </c>
      <c r="H5" s="55">
        <f>VLOOKUP(G5,'Locality and Max Pay'!A7:B61,2,FALSE)</f>
        <v>0.18679999999999999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104222.40240000001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73095.012000000002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73095.012000000002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67282.065600000002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49851.534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36889.304400000001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52" priority="1" stopIfTrue="1" operator="greaterThan">
      <formula>165200</formula>
    </cfRule>
  </conditionalFormatting>
  <hyperlinks>
    <hyperlink ref="C16:D16" location="'LOCALITY INDEX'!A1" display="Return to Locality Index" xr:uid="{00000000-0004-0000-0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40</v>
      </c>
      <c r="H5" s="55">
        <f>VLOOKUP(G5,'Locality and Max Pay'!A7:B61,2,FALSE)</f>
        <v>0.4274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125351.4132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87913.566000000006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87913.566000000006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80922.160799999998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59957.936999999998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44367.874199999998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7" priority="1" stopIfTrue="1" operator="greaterThan">
      <formula>165200</formula>
    </cfRule>
  </conditionalFormatting>
  <hyperlinks>
    <hyperlink ref="C16:D16" location="'LOCALITY INDEX'!A1" display="Return to Locality Index" xr:uid="{00000000-0004-0000-3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22</v>
      </c>
      <c r="H5" s="55">
        <f>VLOOKUP(G5,'Locality and Max Pay'!A7:B61,2,FALSE)</f>
        <v>0.2828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112652.9304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79007.652000000002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79007.652000000002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72724.497600000002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53884.013999999996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39873.272400000002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6" priority="1" stopIfTrue="1" operator="greaterThan">
      <formula>165200</formula>
    </cfRule>
  </conditionalFormatting>
  <hyperlinks>
    <hyperlink ref="C16:D16" location="'LOCALITY INDEX'!A1" display="Return to Locality Index" xr:uid="{00000000-0004-0000-3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90</v>
      </c>
      <c r="H5" s="55">
        <f>VLOOKUP(G5,'Locality and Max Pay'!A7:B61,2,FALSE)</f>
        <v>0.1835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103932.603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72891.764999999999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72891.764999999999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67094.982000000004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49712.917500000003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36786.730499999998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5" priority="1" stopIfTrue="1" operator="greaterThan">
      <formula>165200</formula>
    </cfRule>
  </conditionalFormatting>
  <hyperlinks>
    <hyperlink ref="C16:D16" location="'LOCALITY INDEX'!A1" display="Return to Locality Index" xr:uid="{00000000-0004-0000-3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91</v>
      </c>
      <c r="H5" s="55">
        <f>VLOOKUP(G5,'Locality and Max Pay'!A7:B61,2,FALSE)</f>
        <v>0.1777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103423.2586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72534.543000000005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72534.543000000005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66766.168399999995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49469.288499999995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36606.449099999998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4" priority="1" stopIfTrue="1" operator="greaterThan">
      <formula>165200</formula>
    </cfRule>
  </conditionalFormatting>
  <hyperlinks>
    <hyperlink ref="C16:D16" location="'LOCALITY INDEX'!A1" display="Return to Locality Index" xr:uid="{00000000-0004-0000-3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120</v>
      </c>
      <c r="H5" s="55">
        <f>VLOOKUP(G5,'Locality and Max Pay'!A7:B61,2,FALSE)</f>
        <v>0.17180000000000001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102905.1324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72171.161999999997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72171.161999999997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66431.685599999997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49221.458999999995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36423.059399999998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x14ac:dyDescent="0.25"/>
    <row r="18" x14ac:dyDescent="0.25"/>
    <row r="19" x14ac:dyDescent="0.25"/>
    <row r="20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VCrasDcVRCOeZpkfKK7ALFoRxMbGWC2HEyZHoBg6536vcHUX12V3hHuc88GH7Wx6gAops0r4qcs19VlVaS6/xw==" saltValue="RSKG+t8+1G5qzbIykWzi2g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3" priority="1" stopIfTrue="1" operator="greaterThan">
      <formula>165200</formula>
    </cfRule>
  </conditionalFormatting>
  <hyperlinks>
    <hyperlink ref="C16:D16" location="'LOCALITY INDEX'!A1" display="Return to Locality Index" xr:uid="{00000000-0004-0000-3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28</v>
      </c>
      <c r="H5" s="55">
        <f>VLOOKUP(G5,'Locality and Max Pay'!A7:B61,2,FALSE)</f>
        <v>0.31530000000000002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115507.01540000002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81009.327000000005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81009.327000000005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74566.987600000008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55249.176500000009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40883.469900000004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x14ac:dyDescent="0.25"/>
    <row r="18" x14ac:dyDescent="0.25"/>
    <row r="19" x14ac:dyDescent="0.25"/>
    <row r="20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2" priority="1" stopIfTrue="1" operator="greaterThan">
      <formula>165200</formula>
    </cfRule>
  </conditionalFormatting>
  <hyperlinks>
    <hyperlink ref="C16:D16" location="'LOCALITY INDEX'!A1" display="Return to Locality Index" xr:uid="{00000000-0004-0000-3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30</v>
      </c>
      <c r="H5" s="55">
        <f>VLOOKUP(G5,'Locality and Max Pay'!A7:B61,2,FALSE)</f>
        <v>0.2102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106277.34359999999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74536.217999999993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74536.217999999993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68608.6584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50834.451000000001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37616.6466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x14ac:dyDescent="0.25"/>
    <row r="18" x14ac:dyDescent="0.25"/>
    <row r="19" x14ac:dyDescent="0.25"/>
    <row r="20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1" priority="1" stopIfTrue="1" operator="greaterThan">
      <formula>165200</formula>
    </cfRule>
  </conditionalFormatting>
  <hyperlinks>
    <hyperlink ref="C16:D16" location="'LOCALITY INDEX'!A1" display="Return to Locality Index" xr:uid="{00000000-0004-0000-3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29</v>
      </c>
      <c r="H5" s="55">
        <f>VLOOKUP(G5,'Locality and Max Pay'!A7:B61,2,FALSE)</f>
        <v>0.16200000000000001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102044.51599999999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71567.58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71567.58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65876.103999999992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48809.81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36118.445999999996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x14ac:dyDescent="0.25"/>
    <row r="18" x14ac:dyDescent="0.25"/>
    <row r="19" x14ac:dyDescent="0.25"/>
    <row r="20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9:B10"/>
    <mergeCell ref="C9:C10"/>
    <mergeCell ref="B6:B7"/>
    <mergeCell ref="C6:C7"/>
  </mergeCells>
  <phoneticPr fontId="0" type="noConversion"/>
  <conditionalFormatting sqref="I2:IO2 A2:B3 I3:XFD3 G4:H4">
    <cfRule type="cellIs" dxfId="0" priority="1" stopIfTrue="1" operator="greaterThan">
      <formula>165200</formula>
    </cfRule>
  </conditionalFormatting>
  <hyperlinks>
    <hyperlink ref="C16:D16" location="'LOCALITY INDEX'!A1" display="Return to Locality Index" xr:uid="{00000000-0004-0000-3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80</v>
      </c>
      <c r="H5" s="55">
        <f>VLOOKUP(G5,'Locality and Max Pay'!A7:B61,2,FALSE)</f>
        <v>0.1714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102870.0052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72146.525999999998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72146.525999999998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66409.008799999996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49204.656999999999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36410.626199999999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51" priority="1" stopIfTrue="1" operator="greaterThan">
      <formula>165200</formula>
    </cfRule>
  </conditionalFormatting>
  <hyperlinks>
    <hyperlink ref="C16:D16" location="'LOCALITY INDEX'!A1" display="Return to Locality Index" xr:uid="{00000000-0004-0000-0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6" t="s">
        <v>5</v>
      </c>
      <c r="H5" s="55">
        <f>VLOOKUP(G5,'Locality and Max Pay'!A7:B61,2,FALSE)</f>
        <v>0.2263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107691.21339999999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75527.816999999995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75527.816999999995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69521.39959999999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51510.731499999994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38117.082900000001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C16:D16"/>
    <mergeCell ref="B3:E3"/>
    <mergeCell ref="B2:E2"/>
    <mergeCell ref="B14:E14"/>
    <mergeCell ref="B6:B7"/>
    <mergeCell ref="C6:C7"/>
    <mergeCell ref="B9:B10"/>
    <mergeCell ref="C9:C10"/>
  </mergeCells>
  <phoneticPr fontId="0" type="noConversion"/>
  <conditionalFormatting sqref="I2:IO2 A2:B3 I3:XFD3 G4:H4">
    <cfRule type="cellIs" dxfId="50" priority="1" stopIfTrue="1" operator="greaterThan">
      <formula>165200</formula>
    </cfRule>
  </conditionalFormatting>
  <hyperlinks>
    <hyperlink ref="C16:D16" location="'LOCALITY INDEX'!A1" display="Return to Locality Index" xr:uid="{00000000-0004-0000-0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4" t="s">
        <v>81</v>
      </c>
      <c r="H5" s="55">
        <f>VLOOKUP(G5,'Locality and Max Pay'!A7:B61,2,FALSE)</f>
        <v>0.188</v>
      </c>
    </row>
    <row r="6" spans="2:9" ht="25.5" customHeight="1" x14ac:dyDescent="0.25">
      <c r="B6" s="85" t="s">
        <v>107</v>
      </c>
      <c r="C6" s="89" t="s">
        <v>110</v>
      </c>
      <c r="D6" s="35" t="s">
        <v>0</v>
      </c>
      <c r="E6" s="6">
        <f>IF('NO LOCALITY'!E6*(1+$H$5)&gt;'Locality and Max Pay'!$D$7,'Locality and Max Pay'!$D$7,'NO LOCALITY'!E6*(1+$H$5))</f>
        <v>104327.784</v>
      </c>
      <c r="F6" s="43"/>
      <c r="G6" s="43"/>
      <c r="H6" s="43"/>
    </row>
    <row r="7" spans="2:9" ht="25.5" customHeight="1" x14ac:dyDescent="0.25">
      <c r="B7" s="86"/>
      <c r="C7" s="89"/>
      <c r="D7" s="35" t="s">
        <v>1</v>
      </c>
      <c r="E7" s="6">
        <f>IF('NO LOCALITY'!E7*(1+$H$5)&gt;'Locality and Max Pay'!$D$7,'Locality and Max Pay'!$D$7,'NO LOCALITY'!E7*(1+$H$5))</f>
        <v>73168.92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35" t="s">
        <v>0</v>
      </c>
      <c r="E9" s="6">
        <f>IF('NO LOCALITY'!E9*(1+$H$5)&gt;'Locality and Max Pay'!$D$7,'Locality and Max Pay'!$D$7,'NO LOCALITY'!E9*(1+$H$5))</f>
        <v>73168.92</v>
      </c>
      <c r="F9" s="43"/>
      <c r="G9" s="43"/>
      <c r="H9" s="43"/>
    </row>
    <row r="10" spans="2:9" ht="25.5" customHeight="1" x14ac:dyDescent="0.25">
      <c r="B10" s="94"/>
      <c r="C10" s="87"/>
      <c r="D10" s="32" t="s">
        <v>1</v>
      </c>
      <c r="E10" s="6">
        <f>IF('NO LOCALITY'!E10*(1+$H$5)&gt;'Locality and Max Pay'!$D$7,'Locality and Max Pay'!$D$7,'NO LOCALITY'!E10*(1+$H$5))</f>
        <v>67350.09599999999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35" t="s">
        <v>111</v>
      </c>
      <c r="D12" s="39"/>
      <c r="E12" s="6">
        <f>IF('NO LOCALITY'!E12*(1+$H$5)&gt;'Locality and Max Pay'!$D$7,'Locality and Max Pay'!$D$7,'NO LOCALITY'!E12*(1+$H$5))</f>
        <v>49901.939999999995</v>
      </c>
      <c r="F12" s="43"/>
      <c r="G12" s="43"/>
      <c r="H12" s="43"/>
    </row>
    <row r="13" spans="2:9" ht="25.5" customHeight="1" x14ac:dyDescent="0.25">
      <c r="B13" s="36" t="s">
        <v>109</v>
      </c>
      <c r="C13" s="35" t="s">
        <v>112</v>
      </c>
      <c r="D13" s="39"/>
      <c r="E13" s="6">
        <f>IF('NO LOCALITY'!E13*(1+$H$5)&gt;'Locality and Max Pay'!$D$7,'Locality and Max Pay'!$D$7,'NO LOCALITY'!E13*(1+$H$5))</f>
        <v>36926.603999999999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password="DDDE" sheet="1" objects="1" scenarios="1"/>
  <mergeCells count="8">
    <mergeCell ref="B14:E14"/>
    <mergeCell ref="B3:E3"/>
    <mergeCell ref="B2:E2"/>
    <mergeCell ref="C16:D16"/>
    <mergeCell ref="B9:B10"/>
    <mergeCell ref="C9:C10"/>
    <mergeCell ref="B6:B7"/>
    <mergeCell ref="C6:C7"/>
  </mergeCells>
  <conditionalFormatting sqref="I2:IO2 A2:B3 I3:XFD3 G4:H4">
    <cfRule type="cellIs" dxfId="49" priority="1" stopIfTrue="1" operator="greaterThan">
      <formula>165200</formula>
    </cfRule>
  </conditionalFormatting>
  <hyperlinks>
    <hyperlink ref="C16:D16" location="'LOCALITY INDEX'!A1" display="Return to Locality Index" xr:uid="{00000000-0004-0000-0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2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4.44140625" customWidth="1"/>
    <col min="2" max="2" width="15.77734375" customWidth="1"/>
    <col min="3" max="3" width="10.77734375" customWidth="1"/>
    <col min="4" max="5" width="30.77734375" customWidth="1"/>
    <col min="6" max="6" width="3.77734375" customWidth="1"/>
    <col min="7" max="8" width="20.77734375" customWidth="1"/>
    <col min="9" max="9" width="6.5546875" customWidth="1"/>
    <col min="10" max="14" width="9.21875" customWidth="1"/>
  </cols>
  <sheetData>
    <row r="1" spans="2:9" ht="13.8" thickBot="1" x14ac:dyDescent="0.3"/>
    <row r="2" spans="2:9" s="1" customFormat="1" ht="15.6" x14ac:dyDescent="0.25">
      <c r="B2" s="79" t="str">
        <f>'Locality and Max Pay'!F13</f>
        <v>Flight Service Specialist Pay Bands, effective January 2, 2022</v>
      </c>
      <c r="C2" s="80"/>
      <c r="D2" s="80"/>
      <c r="E2" s="81"/>
      <c r="F2" s="51"/>
      <c r="G2" s="16"/>
      <c r="H2" s="16"/>
    </row>
    <row r="3" spans="2:9" s="1" customFormat="1" ht="13.8" thickBot="1" x14ac:dyDescent="0.3">
      <c r="B3" s="76" t="s">
        <v>23</v>
      </c>
      <c r="C3" s="77"/>
      <c r="D3" s="77"/>
      <c r="E3" s="78"/>
      <c r="F3" s="52"/>
    </row>
    <row r="4" spans="2:9" ht="13.8" thickBot="1" x14ac:dyDescent="0.3">
      <c r="B4" s="47"/>
      <c r="C4" s="48"/>
      <c r="D4" s="48"/>
      <c r="E4" s="49"/>
      <c r="F4" s="29"/>
      <c r="G4" s="57" t="s">
        <v>113</v>
      </c>
      <c r="H4" s="37" t="s">
        <v>114</v>
      </c>
      <c r="I4" s="4"/>
    </row>
    <row r="5" spans="2:9" ht="25.5" customHeight="1" x14ac:dyDescent="0.25">
      <c r="B5" s="45" t="s">
        <v>4</v>
      </c>
      <c r="C5" s="59" t="s">
        <v>106</v>
      </c>
      <c r="D5" s="46"/>
      <c r="E5" s="50"/>
      <c r="F5" s="40"/>
      <c r="G5" s="56" t="s">
        <v>115</v>
      </c>
      <c r="H5" s="55">
        <f>VLOOKUP(G5,'Locality and Max Pay'!A7:B61,2,FALSE)</f>
        <v>0.1681</v>
      </c>
    </row>
    <row r="6" spans="2:9" ht="25.5" customHeight="1" x14ac:dyDescent="0.25">
      <c r="B6" s="85" t="s">
        <v>107</v>
      </c>
      <c r="C6" s="89" t="s">
        <v>110</v>
      </c>
      <c r="D6" s="69" t="s">
        <v>0</v>
      </c>
      <c r="E6" s="6">
        <f>IF('NO LOCALITY'!E6*(1+$H$5)&gt;'Locality and Max Pay'!$D$7,'Locality and Max Pay'!$D$7,'NO LOCALITY'!E6*(1+$H$5))</f>
        <v>102580.2058</v>
      </c>
      <c r="F6" s="43"/>
      <c r="G6" s="43"/>
      <c r="H6" s="43"/>
    </row>
    <row r="7" spans="2:9" ht="25.5" customHeight="1" x14ac:dyDescent="0.25">
      <c r="B7" s="86"/>
      <c r="C7" s="89"/>
      <c r="D7" s="69" t="s">
        <v>1</v>
      </c>
      <c r="E7" s="6">
        <f>IF('NO LOCALITY'!E7*(1+$H$5)&gt;'Locality and Max Pay'!$D$7,'Locality and Max Pay'!$D$7,'NO LOCALITY'!E7*(1+$H$5))</f>
        <v>71943.278999999995</v>
      </c>
      <c r="F7" s="43"/>
      <c r="G7" s="43"/>
      <c r="H7" s="43"/>
    </row>
    <row r="8" spans="2:9" ht="8.25" customHeight="1" x14ac:dyDescent="0.25">
      <c r="B8" s="5"/>
      <c r="C8" s="33"/>
      <c r="D8" s="33"/>
      <c r="E8" s="34"/>
      <c r="F8" s="42"/>
      <c r="G8" s="42"/>
      <c r="H8" s="42"/>
      <c r="I8" s="2"/>
    </row>
    <row r="9" spans="2:9" ht="25.5" customHeight="1" x14ac:dyDescent="0.25">
      <c r="B9" s="93" t="s">
        <v>3</v>
      </c>
      <c r="C9" s="89" t="s">
        <v>2</v>
      </c>
      <c r="D9" s="69" t="s">
        <v>0</v>
      </c>
      <c r="E9" s="6">
        <f>IF('NO LOCALITY'!E9*(1+$H$5)&gt;'Locality and Max Pay'!$D$7,'Locality and Max Pay'!$D$7,'NO LOCALITY'!E9*(1+$H$5))</f>
        <v>71943.278999999995</v>
      </c>
      <c r="F9" s="43"/>
      <c r="G9" s="43"/>
      <c r="H9" s="43"/>
    </row>
    <row r="10" spans="2:9" ht="25.5" customHeight="1" x14ac:dyDescent="0.25">
      <c r="B10" s="94"/>
      <c r="C10" s="87"/>
      <c r="D10" s="68" t="s">
        <v>1</v>
      </c>
      <c r="E10" s="6">
        <f>IF('NO LOCALITY'!E10*(1+$H$5)&gt;'Locality and Max Pay'!$D$7,'Locality and Max Pay'!$D$7,'NO LOCALITY'!E10*(1+$H$5))</f>
        <v>66221.925199999998</v>
      </c>
      <c r="F10" s="43"/>
      <c r="G10" s="43"/>
      <c r="H10" s="43"/>
    </row>
    <row r="11" spans="2:9" ht="8.25" customHeight="1" x14ac:dyDescent="0.25">
      <c r="B11" s="5"/>
      <c r="C11" s="33"/>
      <c r="D11" s="33"/>
      <c r="E11" s="34"/>
      <c r="F11" s="42"/>
      <c r="G11" s="42"/>
      <c r="H11" s="42"/>
      <c r="I11" s="2"/>
    </row>
    <row r="12" spans="2:9" ht="25.5" customHeight="1" x14ac:dyDescent="0.25">
      <c r="B12" s="36" t="s">
        <v>108</v>
      </c>
      <c r="C12" s="69" t="s">
        <v>111</v>
      </c>
      <c r="D12" s="39"/>
      <c r="E12" s="6">
        <f>IF('NO LOCALITY'!E12*(1+$H$5)&gt;'Locality and Max Pay'!$D$7,'Locality and Max Pay'!$D$7,'NO LOCALITY'!E12*(1+$H$5))</f>
        <v>49066.040499999996</v>
      </c>
      <c r="F12" s="43"/>
      <c r="G12" s="43"/>
      <c r="H12" s="43"/>
    </row>
    <row r="13" spans="2:9" ht="25.5" customHeight="1" x14ac:dyDescent="0.25">
      <c r="B13" s="36" t="s">
        <v>109</v>
      </c>
      <c r="C13" s="69" t="s">
        <v>112</v>
      </c>
      <c r="D13" s="39"/>
      <c r="E13" s="6">
        <f>IF('NO LOCALITY'!E13*(1+$H$5)&gt;'Locality and Max Pay'!$D$7,'Locality and Max Pay'!$D$7,'NO LOCALITY'!E13*(1+$H$5))</f>
        <v>36308.052299999996</v>
      </c>
      <c r="F13" s="43"/>
      <c r="G13" s="43"/>
      <c r="H13" s="43"/>
    </row>
    <row r="14" spans="2:9" ht="40.5" customHeight="1" thickBot="1" x14ac:dyDescent="0.3">
      <c r="B14" s="90" t="str">
        <f>'Locality and Max Pay'!F6</f>
        <v xml:space="preserve">Note:  Pay rates for FAA employees, including locality pay, are capped by law at $203,700 — the rate for level II of the Executive Schedule (P.L. 104-264 paragraph 40122 c).  </v>
      </c>
      <c r="C14" s="91"/>
      <c r="D14" s="91"/>
      <c r="E14" s="92"/>
      <c r="F14" s="53"/>
      <c r="G14" s="26"/>
    </row>
    <row r="15" spans="2:9" x14ac:dyDescent="0.25"/>
    <row r="16" spans="2:9" x14ac:dyDescent="0.25">
      <c r="C16" s="82" t="s">
        <v>78</v>
      </c>
      <c r="D16" s="82"/>
    </row>
    <row r="17" spans="1:1" x14ac:dyDescent="0.25"/>
    <row r="18" spans="1:1" x14ac:dyDescent="0.25"/>
    <row r="19" spans="1:1" x14ac:dyDescent="0.25"/>
    <row r="20" spans="1: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>
      <c r="A30" t="s">
        <v>77</v>
      </c>
    </row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sheetProtection algorithmName="SHA-512" hashValue="Ede3z7nfj2qZ2pHKZuLM/MBGUGTwcNfKNdifTXd/7v+/2mEP3beYlKJ04Kd+2+3WbJv2rDW4epbD30Zd5dP+Cg==" saltValue="RGX68u6WBgfwb6a1CZvCSw==" spinCount="100000" sheet="1" objects="1" scenarios="1"/>
  <mergeCells count="8">
    <mergeCell ref="B14:E14"/>
    <mergeCell ref="C16:D16"/>
    <mergeCell ref="B2:E2"/>
    <mergeCell ref="B3:E3"/>
    <mergeCell ref="B6:B7"/>
    <mergeCell ref="C6:C7"/>
    <mergeCell ref="B9:B10"/>
    <mergeCell ref="C9:C10"/>
  </mergeCells>
  <conditionalFormatting sqref="I2:IO2 A2:B3 I3:XFD3 G4:H4">
    <cfRule type="cellIs" dxfId="48" priority="1" stopIfTrue="1" operator="greaterThan">
      <formula>165200</formula>
    </cfRule>
  </conditionalFormatting>
  <hyperlinks>
    <hyperlink ref="C16:D16" location="'LOCALITY INDEX'!A1" display="Return to Locality Index" xr:uid="{00000000-0004-0000-0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Locality and Max Pay</vt:lpstr>
      <vt:lpstr>LOCALITY INDEX</vt:lpstr>
      <vt:lpstr>NO LOCALITY</vt:lpstr>
      <vt:lpstr>Ak</vt:lpstr>
      <vt:lpstr>Albany</vt:lpstr>
      <vt:lpstr>Albuquerque</vt:lpstr>
      <vt:lpstr>atl</vt:lpstr>
      <vt:lpstr>Austin</vt:lpstr>
      <vt:lpstr>Birm</vt:lpstr>
      <vt:lpstr>Bos</vt:lpstr>
      <vt:lpstr>Buf</vt:lpstr>
      <vt:lpstr>Burl</vt:lpstr>
      <vt:lpstr>Charlotte</vt:lpstr>
      <vt:lpstr>chi</vt:lpstr>
      <vt:lpstr>cin</vt:lpstr>
      <vt:lpstr>cle</vt:lpstr>
      <vt:lpstr>Colorado Springs</vt:lpstr>
      <vt:lpstr>col</vt:lpstr>
      <vt:lpstr>CorpC</vt:lpstr>
      <vt:lpstr>DFW</vt:lpstr>
      <vt:lpstr>Davenport</vt:lpstr>
      <vt:lpstr>day</vt:lpstr>
      <vt:lpstr>den</vt:lpstr>
      <vt:lpstr>det</vt:lpstr>
      <vt:lpstr>Harrisburg</vt:lpstr>
      <vt:lpstr>har</vt:lpstr>
      <vt:lpstr>Hi</vt:lpstr>
      <vt:lpstr>hou</vt:lpstr>
      <vt:lpstr>hnt</vt:lpstr>
      <vt:lpstr>Ind</vt:lpstr>
      <vt:lpstr>Kansas City</vt:lpstr>
      <vt:lpstr>Laredo</vt:lpstr>
      <vt:lpstr>Las Vegas</vt:lpstr>
      <vt:lpstr>la</vt:lpstr>
      <vt:lpstr>mfl</vt:lpstr>
      <vt:lpstr>mil</vt:lpstr>
      <vt:lpstr>msp</vt:lpstr>
      <vt:lpstr>ny</vt:lpstr>
      <vt:lpstr>Omaha</vt:lpstr>
      <vt:lpstr>Palm Bay</vt:lpstr>
      <vt:lpstr>phl</vt:lpstr>
      <vt:lpstr>px</vt:lpstr>
      <vt:lpstr>pit</vt:lpstr>
      <vt:lpstr>por</vt:lpstr>
      <vt:lpstr>ra</vt:lpstr>
      <vt:lpstr>rch</vt:lpstr>
      <vt:lpstr>sac</vt:lpstr>
      <vt:lpstr>SanAn</vt:lpstr>
      <vt:lpstr>SD</vt:lpstr>
      <vt:lpstr>sf</vt:lpstr>
      <vt:lpstr>sea</vt:lpstr>
      <vt:lpstr>St Louis</vt:lpstr>
      <vt:lpstr>Tucson</vt:lpstr>
      <vt:lpstr>VABN</vt:lpstr>
      <vt:lpstr>WDCB</vt:lpstr>
      <vt:lpstr>Intl</vt:lpstr>
      <vt:lpstr>rus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DOT/FAA</dc:creator>
  <cp:lastModifiedBy>Baik, Min Hee CTR (OST)</cp:lastModifiedBy>
  <cp:lastPrinted>2018-12-21T16:58:10Z</cp:lastPrinted>
  <dcterms:created xsi:type="dcterms:W3CDTF">2006-06-07T17:38:51Z</dcterms:created>
  <dcterms:modified xsi:type="dcterms:W3CDTF">2022-02-17T22:58:36Z</dcterms:modified>
</cp:coreProperties>
</file>