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Monthly Specials Report for 400 listing\"/>
    </mc:Choice>
  </mc:AlternateContent>
  <bookViews>
    <workbookView xWindow="0" yWindow="0" windowWidth="23040" windowHeight="8616"/>
  </bookViews>
  <sheets>
    <sheet name="Active-Pending" sheetId="1" r:id="rId1"/>
  </sheets>
  <definedNames>
    <definedName name="_xlnm._FilterDatabase" localSheetId="0" hidden="1">'Active-Pending'!$A$6:$H$6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5" i="1" l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J3" i="1" l="1"/>
  <c r="J2" i="1"/>
  <c r="J1" i="1"/>
</calcChain>
</file>

<file path=xl/sharedStrings.xml><?xml version="1.0" encoding="utf-8"?>
<sst xmlns="http://schemas.openxmlformats.org/spreadsheetml/2006/main" count="11117" uniqueCount="2319">
  <si>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</si>
  <si>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</si>
  <si>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</si>
  <si>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</si>
  <si>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</si>
  <si>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</si>
  <si>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</si>
  <si>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</si>
  <si>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</si>
  <si>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</si>
  <si>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</si>
  <si>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BAPTIST MED CTR - DEKALB</t>
  </si>
  <si>
    <t>COPTER RNAV 203</t>
  </si>
  <si>
    <t>ORIG</t>
  </si>
  <si>
    <t>HUGHES AEROSPACE</t>
  </si>
  <si>
    <t>DEKALB REGIONAL MEDICAL CENTER</t>
  </si>
  <si>
    <t>ANXUG ONE DP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</si>
  <si>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</si>
  <si>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</si>
  <si>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</si>
  <si>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</si>
  <si>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</si>
  <si>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</si>
  <si>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</si>
  <si>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</si>
  <si>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HOMMR ONE (RNAV) DP</t>
  </si>
  <si>
    <t>MA</t>
  </si>
  <si>
    <t>BOSTON</t>
  </si>
  <si>
    <t>COPTER RNAV (GPS) 07</t>
  </si>
  <si>
    <t>AMDT 1</t>
  </si>
  <si>
    <t>HICKOK &amp; ASSOCIATES</t>
  </si>
  <si>
    <t>JUBAM TWO DP</t>
  </si>
  <si>
    <t>COPTER RNAV (GPS) 09</t>
  </si>
  <si>
    <t>HURKU ONE DP</t>
  </si>
  <si>
    <t>MD</t>
  </si>
  <si>
    <t>BALTIMORE</t>
  </si>
  <si>
    <t>DEMOY ONE DP</t>
  </si>
  <si>
    <t>COPTER RNAV (GPS) 325</t>
  </si>
  <si>
    <t>AMDT 2</t>
  </si>
  <si>
    <t>NC</t>
  </si>
  <si>
    <t>ROCKY MOUNT</t>
  </si>
  <si>
    <t>HUSLO ONE DEPARTURE</t>
  </si>
  <si>
    <t>COPTER RNAV (GPS) 009</t>
  </si>
  <si>
    <t>OH</t>
  </si>
  <si>
    <t>TROY</t>
  </si>
  <si>
    <t>COPTER RNAV (GPS) 20</t>
  </si>
  <si>
    <t>CUMES ONE DP</t>
  </si>
  <si>
    <t>PA</t>
  </si>
  <si>
    <t>SCRANTON</t>
  </si>
  <si>
    <t>COPTER RNAV (GPS) 073</t>
  </si>
  <si>
    <t>FIMUB TWO DP</t>
  </si>
  <si>
    <t>TAKEOFF MINS AND OBSTACLE DP</t>
  </si>
  <si>
    <t>ORIG-A</t>
  </si>
  <si>
    <t>COLLEGEVILLE</t>
  </si>
  <si>
    <t>PFIZER-COLLEGEVILLE</t>
  </si>
  <si>
    <t>COPTER RNAV (GPS) 22</t>
  </si>
  <si>
    <t>CUSAV ONE DP</t>
  </si>
  <si>
    <t>ERIE</t>
  </si>
  <si>
    <t>COPTER RNAV (GPS) 248</t>
  </si>
  <si>
    <t>BAYFRONT GARAGE</t>
  </si>
  <si>
    <t>HAMMI ONE (RNAV) DP</t>
  </si>
  <si>
    <t>TX</t>
  </si>
  <si>
    <t>Corpus Christi</t>
  </si>
  <si>
    <t>CHRISTUS SPOHN HOSPITAL MEMORIAL</t>
  </si>
  <si>
    <t>COPTER RNAV (GPS) 27</t>
  </si>
  <si>
    <t>FANBI ONE DP</t>
  </si>
  <si>
    <t>TN</t>
  </si>
  <si>
    <t>CHATTANOOGA</t>
  </si>
  <si>
    <t>ERLANGER MEDICAL CENTER</t>
  </si>
  <si>
    <t>ARHAT ONE DP</t>
  </si>
  <si>
    <t>COPTER RNAV (GPS) 211</t>
  </si>
  <si>
    <t>GRANBURY</t>
  </si>
  <si>
    <t>RNAV (GPS) RWY 19</t>
  </si>
  <si>
    <t>AZ</t>
  </si>
  <si>
    <t>KAYENTA</t>
  </si>
  <si>
    <t>RNAV (GPS) RWY 23</t>
  </si>
  <si>
    <t>KAYENTA AIRPORT</t>
  </si>
  <si>
    <t>ROUGH ONE DP</t>
  </si>
  <si>
    <t>FREER</t>
  </si>
  <si>
    <t>TAKEOFF MINIMUMS AND OBSTACLE DP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</si>
  <si>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</si>
  <si>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</si>
  <si>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</si>
  <si>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</si>
  <si>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</si>
  <si>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</si>
  <si>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</si>
  <si>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</si>
  <si>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</si>
  <si>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</si>
  <si>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IREYA ONE DP</t>
  </si>
  <si>
    <t>COPTER RNAV (GPS) 285</t>
  </si>
  <si>
    <t>IN</t>
  </si>
  <si>
    <t>FORT WAYNE</t>
  </si>
  <si>
    <t>COPTER RNAV (GPS) 205</t>
  </si>
  <si>
    <t>WORCESTER</t>
  </si>
  <si>
    <t>UMASS MEMORIAL MEDICAL CENTER UNIV CAMPUS</t>
  </si>
  <si>
    <t>COPTER RNAV (GPS) 31</t>
  </si>
  <si>
    <t>GABEY ONE DP</t>
  </si>
  <si>
    <t>TAUNTON</t>
  </si>
  <si>
    <t>COPTER RNAV (GPS) 35</t>
  </si>
  <si>
    <t>WEMUL ONE DP</t>
  </si>
  <si>
    <t>MS</t>
  </si>
  <si>
    <t>COLUMBIA</t>
  </si>
  <si>
    <t>COPTER RNAV (GPS) 321</t>
  </si>
  <si>
    <t>MARION GENERAL HOSPITAL</t>
  </si>
  <si>
    <t>FASMO TWO DP</t>
  </si>
  <si>
    <t>AVON</t>
  </si>
  <si>
    <t>COPTER RNAV (GPS) 290</t>
  </si>
  <si>
    <t>HUROB ONE DP</t>
  </si>
  <si>
    <t>MCCONNELLSBURG</t>
  </si>
  <si>
    <t>FULTON COUNTY MEDICAL CENTER</t>
  </si>
  <si>
    <t>COPTER RNAV (GPS) 02</t>
  </si>
  <si>
    <t>HABVO ONE DP</t>
  </si>
  <si>
    <t>PUNXSUTAWNEY</t>
  </si>
  <si>
    <t>PUNXSUTAWNEY AREA HOSPITAL</t>
  </si>
  <si>
    <t>CIBZE ONE DP</t>
  </si>
  <si>
    <t>COPTER RNAV (GPS) 01</t>
  </si>
  <si>
    <t>JUDAM ONE DP</t>
  </si>
  <si>
    <t>COPTER RNAV (GPS) 040</t>
  </si>
  <si>
    <t>LA</t>
  </si>
  <si>
    <t>WOODWORTH</t>
  </si>
  <si>
    <t>COPTER RNAV (GPS) 30</t>
  </si>
  <si>
    <t>FIVAL ONE DP</t>
  </si>
  <si>
    <t>SD</t>
  </si>
  <si>
    <t>SIOUX FALLS</t>
  </si>
  <si>
    <t>SANFORD USD MEDICAL CENTER</t>
  </si>
  <si>
    <t>COPTER RNAV (GPS) 03</t>
  </si>
  <si>
    <t>JAGEK ONE DP</t>
  </si>
  <si>
    <t>VA</t>
  </si>
  <si>
    <t>STUART</t>
  </si>
  <si>
    <t>MICRO AIRPORT</t>
  </si>
  <si>
    <t>RNAV (GPS) RWY 26</t>
  </si>
  <si>
    <t>WA</t>
  </si>
  <si>
    <t>REDMOND</t>
  </si>
  <si>
    <t>COPTER RNAV (GPS) 129</t>
  </si>
  <si>
    <t>WEBER POINT</t>
  </si>
  <si>
    <t>POSST ONE (RNAV) DEPARTURE</t>
  </si>
  <si>
    <t>TOMBALL</t>
  </si>
  <si>
    <t>COPTER RNAV (GPS) 19</t>
  </si>
  <si>
    <t>ZAKOV ONE DP</t>
  </si>
  <si>
    <t>CA</t>
  </si>
  <si>
    <t>WILDOMAR</t>
  </si>
  <si>
    <t>COPTER RNAV (GPS) 12</t>
  </si>
  <si>
    <t>NIKKL ONE DP</t>
  </si>
  <si>
    <t>Pending Cancellation</t>
  </si>
  <si>
    <t>FL</t>
  </si>
  <si>
    <t>COPTER RNAV (GPS) 288</t>
  </si>
  <si>
    <t>Sulphur Springs</t>
  </si>
  <si>
    <t>COPTER RNAV (GPS) 33</t>
  </si>
  <si>
    <t>JUPLU ONE DP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</si>
  <si>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</si>
  <si>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</si>
  <si>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</si>
  <si>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</si>
  <si>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</si>
  <si>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</si>
  <si>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</si>
  <si>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</si>
  <si>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</si>
  <si>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</si>
  <si>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HIGHLAND COMMUNITY HOSPITAL</t>
  </si>
  <si>
    <t>CONUN TWO DP</t>
  </si>
  <si>
    <t>LAURINBURG</t>
  </si>
  <si>
    <t>SCOTLAND MEMORIAL HOSP</t>
  </si>
  <si>
    <t>COPTER RNAV (GPS) 214</t>
  </si>
  <si>
    <t>HUKID ONE DP</t>
  </si>
  <si>
    <t>NH</t>
  </si>
  <si>
    <t>PLYMOUTH</t>
  </si>
  <si>
    <t>SPEARE MEMORIAL HOSP</t>
  </si>
  <si>
    <t>COPTER RNAV (GPS) 166</t>
  </si>
  <si>
    <t>JOGRU ONE DP</t>
  </si>
  <si>
    <t>PORT CLINTON</t>
  </si>
  <si>
    <t>ORIG-C</t>
  </si>
  <si>
    <t>Port Clinton</t>
  </si>
  <si>
    <t>SEAMAN</t>
  </si>
  <si>
    <t>ADAMS COUNTY RGNL MEDICAL CENTER</t>
  </si>
  <si>
    <t>COPTER RNAV (GPS) 32</t>
  </si>
  <si>
    <t>JADBI ONE DP</t>
  </si>
  <si>
    <t>DAYTON</t>
  </si>
  <si>
    <t>JOXIB ONE DP</t>
  </si>
  <si>
    <t>SUNBURY</t>
  </si>
  <si>
    <t>COPTER RNAV (GPS) 305</t>
  </si>
  <si>
    <t>AMDT 1A</t>
  </si>
  <si>
    <t>HEDIB TWO DP</t>
  </si>
  <si>
    <t>MC KENNAN HOSPITAL</t>
  </si>
  <si>
    <t>COPTER RNAV (GPS) 21</t>
  </si>
  <si>
    <t>TEKLE ONE DP</t>
  </si>
  <si>
    <t>ENCINO</t>
  </si>
  <si>
    <t>RNAV (GPS) RWY 13</t>
  </si>
  <si>
    <t>AMDT 2A</t>
  </si>
  <si>
    <t>RNAV (GPS) RWY 31</t>
  </si>
  <si>
    <t>ATHENS</t>
  </si>
  <si>
    <t>COPTER RNAV 020</t>
  </si>
  <si>
    <t>ATHENS RGNL MEDICAL CENTER</t>
  </si>
  <si>
    <t>ISBIW ONE DP</t>
  </si>
  <si>
    <t>WINCHESTER</t>
  </si>
  <si>
    <t>COPTER RNAV (GPS) 23</t>
  </si>
  <si>
    <t>JUTAL ONE DP</t>
  </si>
  <si>
    <t>WILLIAMSBURG</t>
  </si>
  <si>
    <t>SENTRA WILLIAMSBURG RGNL MEDICAL CENTER</t>
  </si>
  <si>
    <t>COPTER RNAV (GPS) 25</t>
  </si>
  <si>
    <t>CUXAS ONE DP</t>
  </si>
  <si>
    <t>BAINBRIDGE ISLAND</t>
  </si>
  <si>
    <t>COPTER RNAV (GPS) 249</t>
  </si>
  <si>
    <t>CENTRALIA</t>
  </si>
  <si>
    <t>COPTER RNAV (GPS) 13</t>
  </si>
  <si>
    <t>JESPA ONE DP</t>
  </si>
  <si>
    <t>WI</t>
  </si>
  <si>
    <t>JANESVILLE</t>
  </si>
  <si>
    <t>CIBOD ONE DP</t>
  </si>
  <si>
    <t>COPTER RNAV (GPS) 15</t>
  </si>
  <si>
    <t>CARRIZO SPRINGS</t>
  </si>
  <si>
    <t>TAZEWELL</t>
  </si>
  <si>
    <t>NEW TAZEWELL MUNI</t>
  </si>
  <si>
    <t>COPTER RNAV (GPS) 279</t>
  </si>
  <si>
    <t>HAGOP ONE DP</t>
  </si>
  <si>
    <t>Colusa</t>
  </si>
  <si>
    <t>COPTER RNAV (GPS) 14</t>
  </si>
  <si>
    <t>HOGSI ONE DP</t>
  </si>
  <si>
    <t>Sacramento</t>
  </si>
  <si>
    <t>U.C. DAVIS MEDICAL CENTER</t>
  </si>
  <si>
    <t>COPTER RNAV (GPS) 165</t>
  </si>
  <si>
    <t>SACRAMENTO</t>
  </si>
  <si>
    <t>UC DAVIS MEDICAL CENTER TOWER II</t>
  </si>
  <si>
    <t>HIPUK ONE DP</t>
  </si>
  <si>
    <t>ANAHEIM</t>
  </si>
  <si>
    <t>COPTER RNAV (GPS) 16</t>
  </si>
  <si>
    <t>KAISER ONE DP</t>
  </si>
  <si>
    <t>GRAND CHENIER</t>
  </si>
  <si>
    <t>RNAV (GPS) RWY 12</t>
  </si>
  <si>
    <t>RNAV (GPS) RWY 30</t>
  </si>
  <si>
    <t>MN</t>
  </si>
  <si>
    <t>MANKATO</t>
  </si>
  <si>
    <t>COPTER RNAV (GPS) 270</t>
  </si>
  <si>
    <t>CUKCA TWO DP</t>
  </si>
  <si>
    <t>PORTSMOUTH</t>
  </si>
  <si>
    <t>MYOPY ONE DP</t>
  </si>
  <si>
    <t>NJ</t>
  </si>
  <si>
    <t>RANCOCAS</t>
  </si>
  <si>
    <t>INDUCTOTHERM</t>
  </si>
  <si>
    <t>RNAV (GPS) RWY 2</t>
  </si>
  <si>
    <t>RNAV (GPS) RWY 20</t>
  </si>
  <si>
    <t>NEW CASTLE</t>
  </si>
  <si>
    <t>JAMESON MEMORIAL HOSPITAL</t>
  </si>
  <si>
    <t>PORRK ONE DP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</si>
  <si>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</si>
  <si>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</si>
  <si>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</si>
  <si>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</si>
  <si>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</si>
  <si>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</si>
  <si>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</si>
  <si>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MATAGORDA RGNL MEDICAL CENTER</t>
  </si>
  <si>
    <t>GLOGG ONE (RNAV) DP</t>
  </si>
  <si>
    <t>AUSTIN</t>
  </si>
  <si>
    <t>CHILDS ONE DP</t>
  </si>
  <si>
    <t>COPTER RNAV (GPS) 17</t>
  </si>
  <si>
    <t>LONGVIEW</t>
  </si>
  <si>
    <t>COPTER RNAV (GPS) 048</t>
  </si>
  <si>
    <t>SEEYA ONE (RNAV) DEPARTURE</t>
  </si>
  <si>
    <t>AR</t>
  </si>
  <si>
    <t>FAYETTEVILLE</t>
  </si>
  <si>
    <t>WASHINGTON RGNL LANDING</t>
  </si>
  <si>
    <t>COPTER RNAV (GPS) 26</t>
  </si>
  <si>
    <t>LOGPE ONE DP</t>
  </si>
  <si>
    <t>ORANGE</t>
  </si>
  <si>
    <t>CHILDRENS HOSPITAL OF ORANGE COUNTY</t>
  </si>
  <si>
    <t>PAXOE ONE DP</t>
  </si>
  <si>
    <t>COLTON</t>
  </si>
  <si>
    <t>COPTER RNAV (GPS) 34</t>
  </si>
  <si>
    <t>LENHO ONE DP</t>
  </si>
  <si>
    <t>KY</t>
  </si>
  <si>
    <t>MANCHESTER</t>
  </si>
  <si>
    <t>COPTER RNAV 141</t>
  </si>
  <si>
    <t>ODWUC ONE DP</t>
  </si>
  <si>
    <t>Norway</t>
  </si>
  <si>
    <t>COPTER RNAV (GPS) 204</t>
  </si>
  <si>
    <t>ADRIAN</t>
  </si>
  <si>
    <t>CADKE TWO DP</t>
  </si>
  <si>
    <t>COPTER RNAV (GPS) 239</t>
  </si>
  <si>
    <t>ORIG-B</t>
  </si>
  <si>
    <t>UMAJY ONE DP</t>
  </si>
  <si>
    <t>WESTBROOK</t>
  </si>
  <si>
    <t>SANFORD WESTBROOK CLINIC</t>
  </si>
  <si>
    <t>LINGY ONE DP</t>
  </si>
  <si>
    <t>JACKSON</t>
  </si>
  <si>
    <t>BTOWN ONE DP</t>
  </si>
  <si>
    <t>COPTER RNAV (GPS) 18</t>
  </si>
  <si>
    <t>NY</t>
  </si>
  <si>
    <t>JAMESTOWN</t>
  </si>
  <si>
    <t>WCA HOSPITAL HELIPORT</t>
  </si>
  <si>
    <t>COPTER RNAV (GPS) 109</t>
  </si>
  <si>
    <t>JAPNO ONE DP</t>
  </si>
  <si>
    <t>ZANESVILLE</t>
  </si>
  <si>
    <t>COPTER RNAV (GPS) 078</t>
  </si>
  <si>
    <t>BETHESDA HOSPITAL HELISTOP</t>
  </si>
  <si>
    <t>SABDE TWO DP</t>
  </si>
  <si>
    <t>TAKEOFF MINS AND ODP</t>
  </si>
  <si>
    <t>COLTT ONE DP</t>
  </si>
  <si>
    <t>COPTER RNAV (GPS) 022</t>
  </si>
  <si>
    <t>TWINSBURG</t>
  </si>
  <si>
    <t>COPTER RNAV (GPS) 11</t>
  </si>
  <si>
    <t>SIEUR ONE DP</t>
  </si>
  <si>
    <t>AKRON SUFFIELD</t>
  </si>
  <si>
    <t>WINGFOOT LAKE BLIMP BASE</t>
  </si>
  <si>
    <t>AIRSHIP RNAV (GPS) 263</t>
  </si>
  <si>
    <t>GALLIPOLIS</t>
  </si>
  <si>
    <t>COPTER RNAV (GPS) 074</t>
  </si>
  <si>
    <t>MOZIE ONE (RNAV) DP</t>
  </si>
  <si>
    <t>BELLEVUE</t>
  </si>
  <si>
    <t>LOCK HAVEN</t>
  </si>
  <si>
    <t>FANUS TWO DP</t>
  </si>
  <si>
    <t>COPTER RNAV (GPS) 063</t>
  </si>
  <si>
    <t>GREEN BAY</t>
  </si>
  <si>
    <t>WUKES TWO DP</t>
  </si>
  <si>
    <t>AEGIS</t>
  </si>
  <si>
    <t>COPTER RNAV (GPS) 045</t>
  </si>
  <si>
    <t>GILROY</t>
  </si>
  <si>
    <t>SAINT LOUISE REGIONAL HOSPITAL</t>
  </si>
  <si>
    <t>COPTER RNAV (GPS) 312</t>
  </si>
  <si>
    <t>ZEMKI ONE DP</t>
  </si>
  <si>
    <t>MISHAWAKA</t>
  </si>
  <si>
    <t>ST JOSEPH'S REGIONAL MED CNTR EDISON LAKES</t>
  </si>
  <si>
    <t>CAPIM ONE DP</t>
  </si>
  <si>
    <t>MARION</t>
  </si>
  <si>
    <t>KALAMAZOO</t>
  </si>
  <si>
    <t>BORGESS MEDICAL CENTER</t>
  </si>
  <si>
    <t>WENOT ONE DP</t>
  </si>
  <si>
    <t>WINSTON-SALEM</t>
  </si>
  <si>
    <t>NC BAPTIST HOSPITAL</t>
  </si>
  <si>
    <t>VEMNI ONE DP</t>
  </si>
  <si>
    <t>BATAVIA</t>
  </si>
  <si>
    <t>HEGTO ONE DP</t>
  </si>
  <si>
    <t>MERCY CLERMONT HOSPITAL</t>
  </si>
  <si>
    <t>COPTER RNAV (GPS) 36</t>
  </si>
  <si>
    <t>ASHLAND</t>
  </si>
  <si>
    <t>FAIRFIELD</t>
  </si>
  <si>
    <t>MERCY FAIRFIELD HOSPITAL</t>
  </si>
  <si>
    <t>ISIGE ONE DP</t>
  </si>
  <si>
    <t>MONONGAHELA</t>
  </si>
  <si>
    <t>MONONGAHELA VALLEY HOSPITAL</t>
  </si>
  <si>
    <t>BARNN ONE DP</t>
  </si>
  <si>
    <t>COPTER RNAV (GPS) 320</t>
  </si>
  <si>
    <t>EYOCO ONE DEPARTURE</t>
  </si>
  <si>
    <t>CONSHOHOCKEN</t>
  </si>
  <si>
    <t>BILFO ONE DP</t>
  </si>
  <si>
    <t>LEWISTOWN</t>
  </si>
  <si>
    <t>COPTER RNAV (GPS) 247</t>
  </si>
  <si>
    <t>LEWISTOWN HOSPITAL</t>
  </si>
  <si>
    <t>HIPSI ONE DP</t>
  </si>
  <si>
    <t>HARRISBURG</t>
  </si>
  <si>
    <t>TALKS TWO (RNAV) DP</t>
  </si>
  <si>
    <t>LEWISBURG</t>
  </si>
  <si>
    <t>EVANGELICAL COMMUNITY HOSP EAST</t>
  </si>
  <si>
    <t>COPTER RNAV (GPS) 360</t>
  </si>
  <si>
    <t>FAXAT ONE DP</t>
  </si>
  <si>
    <t>EAGLE PASS</t>
  </si>
  <si>
    <t>COMANCHE RANCH AIRPORT</t>
  </si>
  <si>
    <t>LINDEN</t>
  </si>
  <si>
    <t>ZERGO TWO DP</t>
  </si>
  <si>
    <t>PERRY MEMORIAL HOSPITAL</t>
  </si>
  <si>
    <t>COPTER RNAV (GPS) 235</t>
  </si>
  <si>
    <t>CHRISTUS SPOHN SHORELINE HOSPITAL</t>
  </si>
  <si>
    <t>SHORELINE ONE DP</t>
  </si>
  <si>
    <t>Pending Activation</t>
  </si>
  <si>
    <t>TYLER</t>
  </si>
  <si>
    <t>COPTER RNAV (GPS) RWY 31</t>
  </si>
  <si>
    <t>KADIE ONE (RNAV) DEPARTURE</t>
  </si>
  <si>
    <t>SOUTH BOSTON</t>
  </si>
  <si>
    <t>SOUTH BOSTON MEDICAL</t>
  </si>
  <si>
    <t>COPTER RNAV (GPS) 128</t>
  </si>
  <si>
    <t>HURLU ONE DP</t>
  </si>
  <si>
    <t>LANCASTER</t>
  </si>
  <si>
    <t>GRANT REGIONAL HEALTH CENTER</t>
  </si>
  <si>
    <t>WOGNO ONE DP</t>
  </si>
  <si>
    <t>ESCONDIDO</t>
  </si>
  <si>
    <t>HEBIT ONE DP</t>
  </si>
  <si>
    <t>LEON</t>
  </si>
  <si>
    <t>DECATUR COUNTY HOSPITAL</t>
  </si>
  <si>
    <t>HOWIG ONE DP</t>
  </si>
  <si>
    <t>OSCEOLA</t>
  </si>
  <si>
    <t>WINLI TWO DEPARTURE</t>
  </si>
  <si>
    <t>BETHPAGE</t>
  </si>
  <si>
    <t>COPTER RNAV (GPS) 135</t>
  </si>
  <si>
    <t>JEPRI ONE DP</t>
  </si>
  <si>
    <t>CEZAR ONE (RNAV) DP</t>
  </si>
  <si>
    <t>COPTER RNAV (GPS) M 021</t>
  </si>
  <si>
    <t>COPTER RNAV (GPS) P 021</t>
  </si>
  <si>
    <t>TOLEDO</t>
  </si>
  <si>
    <t>TOLEDO HOSPITAL</t>
  </si>
  <si>
    <t>OGWIT ONE DP</t>
  </si>
  <si>
    <t>CLEVELAND</t>
  </si>
  <si>
    <t>SUBAH ONE DP</t>
  </si>
  <si>
    <t>OR</t>
  </si>
  <si>
    <t>Tillamook</t>
  </si>
  <si>
    <t>TILLAMOOK COUNTY GENERAL HOSPITAL</t>
  </si>
  <si>
    <t>TILLAMOOK</t>
  </si>
  <si>
    <t>EYCEH ONE DP</t>
  </si>
  <si>
    <t>ELLWOOD CITY</t>
  </si>
  <si>
    <t>ELLWOOD CITY HOSPITAL</t>
  </si>
  <si>
    <t>MIMRE TWO DP</t>
  </si>
  <si>
    <t>FLORENCE</t>
  </si>
  <si>
    <t>FLORENCE MUNICIPAL</t>
  </si>
  <si>
    <t>COPTER RNAV (GPS) 151</t>
  </si>
  <si>
    <t>FABOB ONE DP</t>
  </si>
  <si>
    <t>CROSBY</t>
  </si>
  <si>
    <t>ZUSAT ONE DP</t>
  </si>
  <si>
    <t>GUTHRIE</t>
  </si>
  <si>
    <t>RNAV (GPS) M RWY 1</t>
  </si>
  <si>
    <t>RNAV (GPS) M RWY 19</t>
  </si>
  <si>
    <t>6666 RANCH</t>
  </si>
  <si>
    <t>RNAV (GPS)-A</t>
  </si>
  <si>
    <t>RNAV (GPS)-B</t>
  </si>
  <si>
    <t>UTOPIA</t>
  </si>
  <si>
    <t>RANCHO SUBINO GRANDE</t>
  </si>
  <si>
    <t>RNAV (GPS) RWY 16</t>
  </si>
  <si>
    <t>TAKEOFF MINIMUMS AND ODP</t>
  </si>
  <si>
    <t>LEESBURG</t>
  </si>
  <si>
    <t>FREDS ONE DP</t>
  </si>
  <si>
    <t>OAKLAND</t>
  </si>
  <si>
    <t>COPTER GPS 066</t>
  </si>
  <si>
    <t>CHILDREN'S HOSPITAL OAKLAND</t>
  </si>
  <si>
    <t>EHUPE ONE DP</t>
  </si>
  <si>
    <t>DAYTONA BEACH</t>
  </si>
  <si>
    <t>RNAV (GPS) RWY 6</t>
  </si>
  <si>
    <t>AMDT1</t>
  </si>
  <si>
    <t>LA PORTE</t>
  </si>
  <si>
    <t>HIBEV ONE DP</t>
  </si>
  <si>
    <t>COPTER RNAV (GPS) 050</t>
  </si>
  <si>
    <t>MURRAY</t>
  </si>
  <si>
    <t>MURRAY CALLOWAY COUNTY HOSPITAL</t>
  </si>
  <si>
    <t>COPTER RNAV (GPS) 090</t>
  </si>
  <si>
    <t>ZOKUS ONE DP</t>
  </si>
  <si>
    <t>BARBOURVILLE</t>
  </si>
  <si>
    <t>BARBOURVILLE ARH</t>
  </si>
  <si>
    <t>RORTY ONE DP</t>
  </si>
  <si>
    <t>FREDERICK</t>
  </si>
  <si>
    <t>FREDERICK MEMORIAL HOSPITAL</t>
  </si>
  <si>
    <t>COPTER RNAV (GPS) 233</t>
  </si>
  <si>
    <t>HADKA ONE DP</t>
  </si>
  <si>
    <t>LEONARDTOWN</t>
  </si>
  <si>
    <t>ST MARY'S HOSPITAL</t>
  </si>
  <si>
    <t>COPTER RNAV (GPS) 137</t>
  </si>
  <si>
    <t>HARED ONE DP</t>
  </si>
  <si>
    <t>COROLLA</t>
  </si>
  <si>
    <t>CAROVA BEACH VOLUNTEER FIRE</t>
  </si>
  <si>
    <t>REBHU ONE DEPARTURE</t>
  </si>
  <si>
    <t>EAST LIVERPOOL</t>
  </si>
  <si>
    <t>KAYAR ONE DEPARTURE</t>
  </si>
  <si>
    <t>SUSQUEHANNA</t>
  </si>
  <si>
    <t>COPTER RNAV (GPS)  168</t>
  </si>
  <si>
    <t>SUSQUEHANNA HIGH SCHOOL</t>
  </si>
  <si>
    <t>FIVLU ONE DP</t>
  </si>
  <si>
    <t>NATRONA HEIGHTS</t>
  </si>
  <si>
    <t>ALLEGHENY VALLEY HOSPITAL</t>
  </si>
  <si>
    <t>COPTER RNAV (GPS) 24</t>
  </si>
  <si>
    <t>ODPAE ONE DP</t>
  </si>
  <si>
    <t>ST MARY'S</t>
  </si>
  <si>
    <t>ELK REGIONAL MEDICAL CENTER</t>
  </si>
  <si>
    <t>COPTER RNAV (GPS) 212</t>
  </si>
  <si>
    <t>CUKDI ONE DP</t>
  </si>
  <si>
    <t>PENN HIGHLANDS ELK</t>
  </si>
  <si>
    <t>KELVE ONE DEPARTURE</t>
  </si>
  <si>
    <t>DICKSON</t>
  </si>
  <si>
    <t>PORT TOWNSEND</t>
  </si>
  <si>
    <t>COMLU ONE DP</t>
  </si>
  <si>
    <t>WV</t>
  </si>
  <si>
    <t>RONCEVERTE</t>
  </si>
  <si>
    <t>COPTER RNAV (GPS) 043</t>
  </si>
  <si>
    <t>MAATT ONE (RNAV) DEPARTURE</t>
  </si>
  <si>
    <t>LAFAYETTE</t>
  </si>
  <si>
    <t>ORIG A</t>
  </si>
  <si>
    <t>HIBIB TWO DP</t>
  </si>
  <si>
    <t>Peaks Island</t>
  </si>
  <si>
    <t>COPTER RNAV (GPS) 355</t>
  </si>
  <si>
    <t>WABASHA</t>
  </si>
  <si>
    <t>JODEM ONE DP</t>
  </si>
  <si>
    <t>ST ELIZABETH HOSPITAL</t>
  </si>
  <si>
    <t>COPTER RNAV (GPS) 138</t>
  </si>
  <si>
    <t>MO</t>
  </si>
  <si>
    <t>ST LOUIS</t>
  </si>
  <si>
    <t>ST JOHN'S MERCY MEDICAL CENTER</t>
  </si>
  <si>
    <t>CILIX ONE DP</t>
  </si>
  <si>
    <t>WHITEHOUSE STATION</t>
  </si>
  <si>
    <t>MERCK WHITEHOUSE STATION</t>
  </si>
  <si>
    <t>COPTER RNAV (GPS) 180</t>
  </si>
  <si>
    <t>WIKUM TWO DP</t>
  </si>
  <si>
    <t>ASHTABULA</t>
  </si>
  <si>
    <t>COPTER RNAV (GPS) 282</t>
  </si>
  <si>
    <t>SASOE ONE DP</t>
  </si>
  <si>
    <t>CINCINNATI</t>
  </si>
  <si>
    <t>UNIVERSITY HOSPITAL/SICU</t>
  </si>
  <si>
    <t>COPTER RNAV (GPS) 28</t>
  </si>
  <si>
    <t>HINIG ONE DP</t>
  </si>
  <si>
    <t>STEUBENVILLE</t>
  </si>
  <si>
    <t>TRINITY MEDICAL CENTER WEST</t>
  </si>
  <si>
    <t>NUVDY ONE DP</t>
  </si>
  <si>
    <t>COPTER RNAV (GPS) 293</t>
  </si>
  <si>
    <t>NEWPORT</t>
  </si>
  <si>
    <t>BATEE ONE DP</t>
  </si>
  <si>
    <t>TUNKHANNOCK</t>
  </si>
  <si>
    <t>TYLER MEMORIAL HOSPITAL</t>
  </si>
  <si>
    <t>COPTER RNAV (GPS)  206</t>
  </si>
  <si>
    <t>FEGLO ONE DP</t>
  </si>
  <si>
    <t>WAXAHACHIE</t>
  </si>
  <si>
    <t>BAYLOR SCOTT AND WHITE MEDICAL CENTER</t>
  </si>
  <si>
    <t>COPTER RNAV (GPS) 29</t>
  </si>
  <si>
    <t>HALFO ONE DP</t>
  </si>
  <si>
    <t>HOUSTON</t>
  </si>
  <si>
    <t>WANAX ONE DP</t>
  </si>
  <si>
    <t>GAINESVILLE</t>
  </si>
  <si>
    <t>NORTH TEXAS MEDICAL CENTER</t>
  </si>
  <si>
    <t>COPTER RNAV (GPS) 005</t>
  </si>
  <si>
    <t>JASIK ONE DP</t>
  </si>
  <si>
    <t>CHARLOTTESVILLE</t>
  </si>
  <si>
    <t>UNIVERSITY OF VIRGINIA HOSPITAL</t>
  </si>
  <si>
    <t>UDINY TWO DP</t>
  </si>
  <si>
    <t>LEXINGTON</t>
  </si>
  <si>
    <t>COPTER RNAV (GPS) 229</t>
  </si>
  <si>
    <t>CARILION STONEWALL JACKSON HOSPITAL</t>
  </si>
  <si>
    <t>IRUPE ONE DP</t>
  </si>
  <si>
    <t>OLYMPIA</t>
  </si>
  <si>
    <t>JOLPI ONE DP</t>
  </si>
  <si>
    <t>MADERA</t>
  </si>
  <si>
    <t>CHILDREN'S HOSPITAL CENTRAL CALIFORNIA</t>
  </si>
  <si>
    <t>COPTER RNAV (GPS) 292</t>
  </si>
  <si>
    <t>MINSE ONE DP</t>
  </si>
  <si>
    <t>BELLE GLADE</t>
  </si>
  <si>
    <t>LAKESIDE MEDICAL CENTER</t>
  </si>
  <si>
    <t>ZEBOV TWO DP</t>
  </si>
  <si>
    <t>LIVE OAK</t>
  </si>
  <si>
    <t>SHANDS AT LIVE OAK</t>
  </si>
  <si>
    <t>SUWANNEE HOSPITAL EMERGENCY</t>
  </si>
  <si>
    <t>JABIN ONE DP</t>
  </si>
  <si>
    <t>BRONSON METHODIST HOSPITAL</t>
  </si>
  <si>
    <t>COPTER RNAV (GPS) 059</t>
  </si>
  <si>
    <t>OCOSI ONE DP</t>
  </si>
  <si>
    <t>ST JAMES</t>
  </si>
  <si>
    <t>CANAK ONE DP</t>
  </si>
  <si>
    <t>MOUNT ORAB</t>
  </si>
  <si>
    <t>MERCY MT. ORAB HOSPITAL</t>
  </si>
  <si>
    <t>COPTER RNAV (GPS) 05</t>
  </si>
  <si>
    <t>ZESAT ONE DP</t>
  </si>
  <si>
    <t>Columbus</t>
  </si>
  <si>
    <t>COPTER RNAV (GPS) 071</t>
  </si>
  <si>
    <t>COLUMBUS</t>
  </si>
  <si>
    <t>PORTLAND</t>
  </si>
  <si>
    <t>COPTER RNAV (GPS) 311</t>
  </si>
  <si>
    <t>NOONS ONE DP</t>
  </si>
  <si>
    <t>SONORA</t>
  </si>
  <si>
    <t>JL BAR RANCH</t>
  </si>
  <si>
    <t>WEIRWOOD</t>
  </si>
  <si>
    <t>CAMPBELL FIELD</t>
  </si>
  <si>
    <t>PIGLE ONE DP</t>
  </si>
  <si>
    <t>ND</t>
  </si>
  <si>
    <t>KILLDEER</t>
  </si>
  <si>
    <t>DUNN COUNTY WEYDAHL FIELD</t>
  </si>
  <si>
    <t>DICKINSON ONE (RNAV) DP</t>
  </si>
  <si>
    <t>RNAV (GPS) M RWY 13</t>
  </si>
  <si>
    <t>RNAV (GPS) M RWY 31</t>
  </si>
  <si>
    <t>ZEGUS ONE (RNAV) DP</t>
  </si>
  <si>
    <t>Dayton</t>
  </si>
  <si>
    <t>CUSEC ONE DP</t>
  </si>
  <si>
    <t>AK</t>
  </si>
  <si>
    <t>CROOKED CREEK</t>
  </si>
  <si>
    <t>CROOKED ONE RNAV DEPARTURE</t>
  </si>
  <si>
    <t>RNAV (GPS) RWY 11</t>
  </si>
  <si>
    <t>DONLIN CREEK</t>
  </si>
  <si>
    <t>CROOKED ONE DP</t>
  </si>
  <si>
    <t>MIDDLETOWN</t>
  </si>
  <si>
    <t>JISVI ONE DP</t>
  </si>
  <si>
    <t>SOUTH BEND</t>
  </si>
  <si>
    <t>HOGOT ONE DP</t>
  </si>
  <si>
    <t>COUPEVILLE</t>
  </si>
  <si>
    <t>WHIDBEY GENERAL HOSP</t>
  </si>
  <si>
    <t>JIVER ONE DP</t>
  </si>
  <si>
    <t>KYLE</t>
  </si>
  <si>
    <t>SETON MEDICAL CENTER HAYS</t>
  </si>
  <si>
    <t>COPTER RNAV (GPS) 08</t>
  </si>
  <si>
    <t>INAPY ONE DP</t>
  </si>
  <si>
    <t>SCOTTSBORO</t>
  </si>
  <si>
    <t>HIGHLAND MEDICAL CENTER</t>
  </si>
  <si>
    <t>IWIGY ONE DP</t>
  </si>
  <si>
    <t>COPTER RNAV 249</t>
  </si>
  <si>
    <t>JUPITER</t>
  </si>
  <si>
    <t>ILS OR LOC RWY 9</t>
  </si>
  <si>
    <t>NEW BRUNSWICK</t>
  </si>
  <si>
    <t>J AND J - NEW BRUNSWICK HELISTOP</t>
  </si>
  <si>
    <t>DOPRE ONE DP</t>
  </si>
  <si>
    <t>KEY LARGO</t>
  </si>
  <si>
    <t>OCEAN REEF CLUB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</si>
  <si>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</si>
  <si>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</si>
  <si>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</si>
  <si>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</si>
  <si>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</si>
  <si>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</si>
  <si>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</si>
  <si>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</si>
  <si>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</si>
  <si>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</si>
  <si>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ST JOSEPH HOSPITAL</t>
  </si>
  <si>
    <t>JUDPA ONE DP</t>
  </si>
  <si>
    <t>KING CITY</t>
  </si>
  <si>
    <t>MEE MEMORIAL HOSPITAL</t>
  </si>
  <si>
    <t>WEMAK ONE DP</t>
  </si>
  <si>
    <t>ROCKFORD</t>
  </si>
  <si>
    <t>ARGUW ONE DP</t>
  </si>
  <si>
    <t>KNOXVILLE</t>
  </si>
  <si>
    <t>UNIV OF TENNESSEE MEDICAL CENTER</t>
  </si>
  <si>
    <t>COPTER RNAV (GPS) M 076</t>
  </si>
  <si>
    <t>COPTER RNAV (GPS) P 076</t>
  </si>
  <si>
    <t>DOZZR ONE (RNAV) DP</t>
  </si>
  <si>
    <t>FISHERSVILLE</t>
  </si>
  <si>
    <t>COPTER RNAV (GPS) 189</t>
  </si>
  <si>
    <t>AUGUSTA MEDICAL CENTER</t>
  </si>
  <si>
    <t>EZETY ONE DP</t>
  </si>
  <si>
    <t>BRIDGEPORT</t>
  </si>
  <si>
    <t>COPTER RNAV 244</t>
  </si>
  <si>
    <t>NORTH JACKSON NURSING HOME</t>
  </si>
  <si>
    <t>AMUJE ONE DP</t>
  </si>
  <si>
    <t>WASHINGTON COURT HOUSE</t>
  </si>
  <si>
    <t>DEFIANCE</t>
  </si>
  <si>
    <t>DEFIANCE REGIONAL MEDICAL CENTER</t>
  </si>
  <si>
    <t>AFLAK ONE DP</t>
  </si>
  <si>
    <t>COPTER RNAV (GPS) 306</t>
  </si>
  <si>
    <t>ROCKWOOD</t>
  </si>
  <si>
    <t>JAVUN TWO RNAV DP</t>
  </si>
  <si>
    <t>RNAV (GPS) RWY 27</t>
  </si>
  <si>
    <t>Springdale</t>
  </si>
  <si>
    <t>ACH SPRINGDALE HELIPORT</t>
  </si>
  <si>
    <t>JATEK ONE DP</t>
  </si>
  <si>
    <t>NEWPORT BEACH</t>
  </si>
  <si>
    <t>AZPAD ONE DP</t>
  </si>
  <si>
    <t>ELKHART</t>
  </si>
  <si>
    <t>ELKHART GENERAL HOSPITAL</t>
  </si>
  <si>
    <t>COPTER RNAV (GPS) 06</t>
  </si>
  <si>
    <t>INNUK TWO DP</t>
  </si>
  <si>
    <t>KEENE</t>
  </si>
  <si>
    <t>OGJAS TWO DP</t>
  </si>
  <si>
    <t>REALITOS</t>
  </si>
  <si>
    <t>O S WYATT</t>
  </si>
  <si>
    <t>RNAV (GPS) RWY 34</t>
  </si>
  <si>
    <t>PALO ALTO</t>
  </si>
  <si>
    <t>STANFORD UNIVERSITY HOSPITAL CENTER</t>
  </si>
  <si>
    <t>OLUDE ONE DP</t>
  </si>
  <si>
    <t>Carter</t>
  </si>
  <si>
    <t>CULOT ONE DP</t>
  </si>
  <si>
    <t>LINCOLN MEDICAL CENTER</t>
  </si>
  <si>
    <t>KORKE ONE DP</t>
  </si>
  <si>
    <t>OCALA</t>
  </si>
  <si>
    <t>JUMBOLAIR</t>
  </si>
  <si>
    <t>RNAV (GPS) -A</t>
  </si>
  <si>
    <t>RNAV (GPS) M RWY 18</t>
  </si>
  <si>
    <t>TAKEOFF MINS AND OBSTACLE DP (ODP)</t>
  </si>
  <si>
    <t>MARSHALL</t>
  </si>
  <si>
    <t>AVERA MARSHALL REGIONAL MEDICAL CENTER</t>
  </si>
  <si>
    <t>NUCLR ONE DP</t>
  </si>
  <si>
    <t>DUBLIN</t>
  </si>
  <si>
    <t>QUAHADI RANCH AIRPORT</t>
  </si>
  <si>
    <t>RNAV (GPS) RWY 1</t>
  </si>
  <si>
    <t>SAN FRANCISCO</t>
  </si>
  <si>
    <t>UCSF MEDICAL CENTER AT MISSION BAY</t>
  </si>
  <si>
    <t>COPTER RNAV (GPS) RWY 19</t>
  </si>
  <si>
    <t>JIPUR TWO DP</t>
  </si>
  <si>
    <t>CATHOLIC MEDICAL CENTER</t>
  </si>
  <si>
    <t>OMDEE ONE DP</t>
  </si>
  <si>
    <t>DUNLAP</t>
  </si>
  <si>
    <t>COPTER RNAV 221</t>
  </si>
  <si>
    <t>OHAXE ONE DEP</t>
  </si>
  <si>
    <t>VT</t>
  </si>
  <si>
    <t>SPRINGFIELD</t>
  </si>
  <si>
    <t>PEMGY TWO DP</t>
  </si>
  <si>
    <t>Valencia</t>
  </si>
  <si>
    <t>ZOGOD ONE DP</t>
  </si>
  <si>
    <t>GRASSRANGE</t>
  </si>
  <si>
    <t>N BAR RANCH</t>
  </si>
  <si>
    <t>RNAV (GPS) M RWY 24</t>
  </si>
  <si>
    <t>RNAV (RNP) P RWY 24</t>
  </si>
  <si>
    <t>GA</t>
  </si>
  <si>
    <t>VILLA RICA</t>
  </si>
  <si>
    <t>EARL L. SMALL JR. FIELD/STOCKMAR</t>
  </si>
  <si>
    <t>RNAV (GPS) RWY 10</t>
  </si>
  <si>
    <t>EARL L. SMALL JR. FIELD/STOCKMAR AIRPORT</t>
  </si>
  <si>
    <t>BRANSON WEST</t>
  </si>
  <si>
    <t>LIFE LINE BASE 1</t>
  </si>
  <si>
    <t>JOBUV ONE DP</t>
  </si>
  <si>
    <t>Bar Harbor</t>
  </si>
  <si>
    <t>COPTER RNAV (GPS) 202</t>
  </si>
  <si>
    <t>NEW HILL</t>
  </si>
  <si>
    <t>HARRIS NUCLEAR PLANT</t>
  </si>
  <si>
    <t>LIMKE ONE DP</t>
  </si>
  <si>
    <t>UNIONTOWN</t>
  </si>
  <si>
    <t>UNIONTOWN HOSPITAL</t>
  </si>
  <si>
    <t>COPTER RNAV (GPS) M 069</t>
  </si>
  <si>
    <t>COPTER RNAV (GPS) P 069</t>
  </si>
  <si>
    <t>NUTMG ONE (RNAV) DP</t>
  </si>
  <si>
    <t>SLAIN ONE DP</t>
  </si>
  <si>
    <t>MONTROSE</t>
  </si>
  <si>
    <t>COPTER RNAV (GPS)  028</t>
  </si>
  <si>
    <t>FIBTI ONE DP</t>
  </si>
  <si>
    <t>JOHNSBURY</t>
  </si>
  <si>
    <t>NORTHEASTERN VT REGIONAL HOSPITAL</t>
  </si>
  <si>
    <t>COPTER RNAV (GPS) 006</t>
  </si>
  <si>
    <t>SOLTE ONE DP</t>
  </si>
  <si>
    <t>ST. MARYS</t>
  </si>
  <si>
    <t>CUREK ONE DP</t>
  </si>
  <si>
    <t>CLEARFIELD</t>
  </si>
  <si>
    <t>COPTER RNAV (GPS)  318</t>
  </si>
  <si>
    <t>CLEARFIELD HOSPITAL</t>
  </si>
  <si>
    <t>HEBIL ONE DP</t>
  </si>
  <si>
    <t>COPPERHILL</t>
  </si>
  <si>
    <t>IWCIY ONE DEPARTURE</t>
  </si>
  <si>
    <t>COPTER RNAV 330</t>
  </si>
  <si>
    <t>CORCORAN</t>
  </si>
  <si>
    <t>COPTER RNAV (GPS) 086</t>
  </si>
  <si>
    <t>COPTER RNAV 100</t>
  </si>
  <si>
    <t>UNITY MEDICAL CENTER</t>
  </si>
  <si>
    <t>CESAG TWO DP</t>
  </si>
  <si>
    <t>IWNOP ONE (RNAV) DEPARTURE</t>
  </si>
  <si>
    <t>PADUCAH</t>
  </si>
  <si>
    <t>MACFO ONE DP</t>
  </si>
  <si>
    <t>WELLSBORO</t>
  </si>
  <si>
    <t>COPTER RNAV (GPS)  080</t>
  </si>
  <si>
    <t>NESSMUK</t>
  </si>
  <si>
    <t>HIRIG ONE DP</t>
  </si>
  <si>
    <t>MINERSVILLE</t>
  </si>
  <si>
    <t>PRIMROSE</t>
  </si>
  <si>
    <t>COPTER RNAV (GPS) 070</t>
  </si>
  <si>
    <t>NEKPE ONE DP</t>
  </si>
  <si>
    <t>MC MINNVILLE</t>
  </si>
  <si>
    <t>COLUMBIA RIVER PARK</t>
  </si>
  <si>
    <t>MULLY ONE DP</t>
  </si>
  <si>
    <t>COLUMBIA RIVER PARK HOSPITAL</t>
  </si>
  <si>
    <t>SAKRE ONE DP</t>
  </si>
  <si>
    <t>COCKE COUNTY BAPTIST HOSPITAL</t>
  </si>
  <si>
    <t>COPTER RNAV (GPS) 186</t>
  </si>
  <si>
    <t>NAYGO ONE (RNAV) DP</t>
  </si>
  <si>
    <t>THE WOODLANDS</t>
  </si>
  <si>
    <t>PEDNE ONE DP</t>
  </si>
  <si>
    <t>BRATTLEBORO</t>
  </si>
  <si>
    <t>WAGEM TWO DP</t>
  </si>
  <si>
    <t>RICHLAND CENTER</t>
  </si>
  <si>
    <t>RICHLAND HOSPITAL</t>
  </si>
  <si>
    <t>IROLZ ONE DP</t>
  </si>
  <si>
    <t>INDIANAPOLIS</t>
  </si>
  <si>
    <t>JUVMU ONE DP</t>
  </si>
  <si>
    <t>HARKER HEIGHTS</t>
  </si>
  <si>
    <t>CRAZY ONE DP</t>
  </si>
  <si>
    <t>LAREDO</t>
  </si>
  <si>
    <t>DOCTORS HOSPITAL</t>
  </si>
  <si>
    <t>OLGEC ONE DP</t>
  </si>
  <si>
    <t>ST VINCENT HEALTH CENTER</t>
  </si>
  <si>
    <t>KBARS ONE DP</t>
  </si>
  <si>
    <t>PIKEVILLE</t>
  </si>
  <si>
    <t>BLEDSOE COUNTY HOSPITAL</t>
  </si>
  <si>
    <t>COPTER RNAV 245</t>
  </si>
  <si>
    <t>OFXUX ONE (RNAV) DP</t>
  </si>
  <si>
    <t>LULING</t>
  </si>
  <si>
    <t>LUZDA ONE DP</t>
  </si>
  <si>
    <t>PALATKA</t>
  </si>
  <si>
    <t>COLUMBIA PUTNAM COMMUNITY HOSPITAL</t>
  </si>
  <si>
    <t>COPTER RNAV (GPS) 277</t>
  </si>
  <si>
    <t>ZIGEM ONE DP</t>
  </si>
  <si>
    <t>ALBERT LEA</t>
  </si>
  <si>
    <t>CEBOS ONE DP</t>
  </si>
  <si>
    <t>ALBERT LEA MEDICAL CENTER</t>
  </si>
  <si>
    <t>COPTER RNAV (GPS) 222</t>
  </si>
  <si>
    <t>PITTSBURGH</t>
  </si>
  <si>
    <t>PITTSBURGH CHILDREN'S HOSPITAL</t>
  </si>
  <si>
    <t>PEPPO ONE (RNAV) DP</t>
  </si>
  <si>
    <t>NASHVILLE</t>
  </si>
  <si>
    <t>TRISTAR SKYLINE MEDICAL CENTER</t>
  </si>
  <si>
    <t>HUSKO ONE DP</t>
  </si>
  <si>
    <t>HAVANA</t>
  </si>
  <si>
    <t>BUTLR ONE DP</t>
  </si>
  <si>
    <t>COPTER RNAV (GPS) 082</t>
  </si>
  <si>
    <t>LAWRENCEBURG</t>
  </si>
  <si>
    <t>CROCKETT HOSPITAL</t>
  </si>
  <si>
    <t>RIDEE ONE DP</t>
  </si>
  <si>
    <t>EDGEWOOD</t>
  </si>
  <si>
    <t>ST. ELIZABETH MEDICAL CENTER SOUTH</t>
  </si>
  <si>
    <t>CISLI ONE DP</t>
  </si>
  <si>
    <t>SOUTHERN TN MED CENTER</t>
  </si>
  <si>
    <t>COPTER RNAV (GPS) 215</t>
  </si>
  <si>
    <t>ENIFA ONE DP</t>
  </si>
  <si>
    <t>LEROW ONE DP</t>
  </si>
  <si>
    <t>BRADLEY MEMORIAL HOSPITAL</t>
  </si>
  <si>
    <t>HENKI ONE RNAV (GPS) DP</t>
  </si>
  <si>
    <t>LIVINGSTON</t>
  </si>
  <si>
    <t>LIVINGSTON COMM HOSP</t>
  </si>
  <si>
    <t>COPTER RNAV 063</t>
  </si>
  <si>
    <t>IWYUP ONE DP</t>
  </si>
  <si>
    <t>MATINICUS ISLAND</t>
  </si>
  <si>
    <t>CEDAP ONE DEPARTURE</t>
  </si>
  <si>
    <t>COPTER RNAV (GPS) 178</t>
  </si>
  <si>
    <t>EVERETT</t>
  </si>
  <si>
    <t>UPMC BEDFORD MEMORIAL</t>
  </si>
  <si>
    <t>COPTER RNAV (GPS) M 040</t>
  </si>
  <si>
    <t>COPTER RNAV (GPS) P 040</t>
  </si>
  <si>
    <t>QWINN ONE (RNAV) DP</t>
  </si>
  <si>
    <t>SMITHVILLE</t>
  </si>
  <si>
    <t>COPTER RNAV 198</t>
  </si>
  <si>
    <t>IWPAB ONE DP</t>
  </si>
  <si>
    <t>MAJIH ONE DP</t>
  </si>
  <si>
    <t>MODLE ONE DP</t>
  </si>
  <si>
    <t>HARDY</t>
  </si>
  <si>
    <t>CARILION WESTLAKE CENTER</t>
  </si>
  <si>
    <t>COPTER RNAV (GPS) 254</t>
  </si>
  <si>
    <t>JONTI ONE RNAV DP</t>
  </si>
  <si>
    <t>DEADHORSE</t>
  </si>
  <si>
    <t>HANOVER</t>
  </si>
  <si>
    <t>HANOVER HOSPITAL</t>
  </si>
  <si>
    <t>KLOOF ONE DP</t>
  </si>
  <si>
    <t>DALLAS</t>
  </si>
  <si>
    <t>TEXAS HEALTH PREYSBETERIAN</t>
  </si>
  <si>
    <t>WEGUL ONE DEPARTURE</t>
  </si>
  <si>
    <t>TEXAS HEALTH PREYSBETERIAN HOSP</t>
  </si>
  <si>
    <t>DYUGA ONE DP</t>
  </si>
  <si>
    <t>SANTA ELENA</t>
  </si>
  <si>
    <t>UKIAH</t>
  </si>
  <si>
    <t>UKIAH VALLEY MEDICAL CENTER</t>
  </si>
  <si>
    <t>COMOT ONE DP</t>
  </si>
  <si>
    <t>COPTER RNAV (GPS) 155</t>
  </si>
  <si>
    <t>LOWELL</t>
  </si>
  <si>
    <t>LOWELL GENERAL HOSPITAL</t>
  </si>
  <si>
    <t>PAYIR ONE DP</t>
  </si>
  <si>
    <t>WEIRTON</t>
  </si>
  <si>
    <t>WEIRTON MEDICAL CENTER</t>
  </si>
  <si>
    <t>JUGAD ONE DP</t>
  </si>
  <si>
    <t>COLEBROOK</t>
  </si>
  <si>
    <t>OHOCO ONE DP</t>
  </si>
  <si>
    <t>MANSFIELD</t>
  </si>
  <si>
    <t>CLIIF ONE (RNAV) DP</t>
  </si>
  <si>
    <t>COPTER RNAV (GPS) 328</t>
  </si>
  <si>
    <t>BERLIN</t>
  </si>
  <si>
    <t>ANDROSCOGGIN VALLEY HOSPITAL</t>
  </si>
  <si>
    <t>COPTER RNAV (GPS) 030</t>
  </si>
  <si>
    <t>MAPKE ONE DP</t>
  </si>
  <si>
    <t>ALLEGHENY GENERAL HOSPITAL EMERGENCY</t>
  </si>
  <si>
    <t>LIMBS ONE DP</t>
  </si>
  <si>
    <t>LADYSMITH</t>
  </si>
  <si>
    <t>RUSK MEMORIAL HOSPITAL</t>
  </si>
  <si>
    <t>COPTER RNAV (GPS) 007</t>
  </si>
  <si>
    <t>KEGEE ONE DP</t>
  </si>
  <si>
    <t>UNION MEMORIAL HOSPITAL</t>
  </si>
  <si>
    <t>HADOR ONE DP</t>
  </si>
  <si>
    <t>UNION MEMORIAL HOSPITAL HELIPORT</t>
  </si>
  <si>
    <t>COPTER RNAV (GPS) 264</t>
  </si>
  <si>
    <t>LACONIA</t>
  </si>
  <si>
    <t>LAKES REGION GENERAL HOSP</t>
  </si>
  <si>
    <t>COPTER RNAV (GPS) 184</t>
  </si>
  <si>
    <t>NONBE ONE DP</t>
  </si>
  <si>
    <t>ALBANY</t>
  </si>
  <si>
    <t>COPTER RNAV (GPS) 265</t>
  </si>
  <si>
    <t>JOYEW TWO DP</t>
  </si>
  <si>
    <t>VENICE</t>
  </si>
  <si>
    <t>COPTER GPS 146</t>
  </si>
  <si>
    <t>COPTER GPS 326</t>
  </si>
  <si>
    <t>MEADVILLE</t>
  </si>
  <si>
    <t>MEADVILLE MEDICAL CENTER</t>
  </si>
  <si>
    <t>COPTER RNAV (GPS) 019</t>
  </si>
  <si>
    <t>LILPE ONE DP</t>
  </si>
  <si>
    <t>SABBR ONE (RNAV) DP</t>
  </si>
  <si>
    <t>VALPARAISO</t>
  </si>
  <si>
    <t>PORTER MEMORIAL HOSPITAL</t>
  </si>
  <si>
    <t>BATHE ONE DP</t>
  </si>
  <si>
    <t>LEBANON</t>
  </si>
  <si>
    <t>MERCY HOSPITAL - LEBANON</t>
  </si>
  <si>
    <t>PUTEE ONE DP</t>
  </si>
  <si>
    <t>WY</t>
  </si>
  <si>
    <t>ALPINE</t>
  </si>
  <si>
    <t>RNAV (GPS) N RWY 13</t>
  </si>
  <si>
    <t>TAKEOFF MINIMUMS AND OBSTACLE DEPARTURE PROCEDURES</t>
  </si>
  <si>
    <t>ALPINE AIRPARK</t>
  </si>
  <si>
    <t>Rolla</t>
  </si>
  <si>
    <t>PHELPS COUNTY REGIONAL MEDICAL CENTER</t>
  </si>
  <si>
    <t>JINAM ONE DP</t>
  </si>
  <si>
    <t>HOT SPRINGS</t>
  </si>
  <si>
    <t>BATH COMMUNITY HOSPITAL</t>
  </si>
  <si>
    <t>COPTER RNAV (GPS) M 038</t>
  </si>
  <si>
    <t>COPTER RNAV (GPS) N 038</t>
  </si>
  <si>
    <t>UYATE ONE DP</t>
  </si>
  <si>
    <t>DELRAY BEACH</t>
  </si>
  <si>
    <t>DELRAY  MEDICAL CENTER EMERGENCY HELISTOP</t>
  </si>
  <si>
    <t>HURGI TWO DP</t>
  </si>
  <si>
    <t>IYGAF ONE DP</t>
  </si>
  <si>
    <t>NORTHFIELD</t>
  </si>
  <si>
    <t>JOLVO ONE DP</t>
  </si>
  <si>
    <t>NORTHFIELD HOSPITAL</t>
  </si>
  <si>
    <t>ELLIJAY</t>
  </si>
  <si>
    <t>GILMER COUNTY</t>
  </si>
  <si>
    <t>WEKUG ONE RNAV DP</t>
  </si>
  <si>
    <t>DIXON</t>
  </si>
  <si>
    <t>COPTER RNAV (GPS) P 074</t>
  </si>
  <si>
    <t>SQIRT ONE (RNAV) DP</t>
  </si>
  <si>
    <t>SWEETWATER</t>
  </si>
  <si>
    <t>CATSY ONE DP</t>
  </si>
  <si>
    <t>SWEETWATER FD</t>
  </si>
  <si>
    <t>LONG BEACH</t>
  </si>
  <si>
    <t>KUTEY ONE DEPARTURE</t>
  </si>
  <si>
    <t>FREEPORT</t>
  </si>
  <si>
    <t>AJIPO ONE DP</t>
  </si>
  <si>
    <t>LAPME ONE DP</t>
  </si>
  <si>
    <t>GRASONVILLE</t>
  </si>
  <si>
    <t>QUEEN ANNE E.R.</t>
  </si>
  <si>
    <t>MODKE TWO DP</t>
  </si>
  <si>
    <t>SC</t>
  </si>
  <si>
    <t>SENECA</t>
  </si>
  <si>
    <t>OCONEE NUCLEAR STATION HELIPAD</t>
  </si>
  <si>
    <t>JADLA ONE DP</t>
  </si>
  <si>
    <t>WEST COLUMBIA</t>
  </si>
  <si>
    <t>SOKLE ONE DP</t>
  </si>
  <si>
    <t>LYNCHBURG</t>
  </si>
  <si>
    <t>COPTER RNAV (GPS) 275</t>
  </si>
  <si>
    <t>WHITESBURG</t>
  </si>
  <si>
    <t>COPTER RNAV 132</t>
  </si>
  <si>
    <t>IROZU ONE DP</t>
  </si>
  <si>
    <t>ROGERS</t>
  </si>
  <si>
    <t>MERCY HOSPITAL NORTHWEST ARKANSAS</t>
  </si>
  <si>
    <t>HIDOL ONE DP</t>
  </si>
  <si>
    <t>METRO HEALTH MEDICAL CENTER</t>
  </si>
  <si>
    <t>JANLO ONE DP</t>
  </si>
  <si>
    <t>RIVERSIDE</t>
  </si>
  <si>
    <t>FARTO ONE DP</t>
  </si>
  <si>
    <t>MONROEVILLE</t>
  </si>
  <si>
    <t>FORBES RGNL HEALTH CENTER</t>
  </si>
  <si>
    <t>JEKIK ONE DP</t>
  </si>
  <si>
    <t>ISLESBORO</t>
  </si>
  <si>
    <t>COPTER RNAV (GPS) 191</t>
  </si>
  <si>
    <t>DELGE ONE DP</t>
  </si>
  <si>
    <t>BEDFORD</t>
  </si>
  <si>
    <t>COPTER RNAV (GPS) 127</t>
  </si>
  <si>
    <t>HEKUG ONE DP</t>
  </si>
  <si>
    <t>CROSSVILLE</t>
  </si>
  <si>
    <t>HOLTI ONE DP</t>
  </si>
  <si>
    <t>MONROE</t>
  </si>
  <si>
    <t>JACKMAN</t>
  </si>
  <si>
    <t>COPTER RNAV (GPS) Z RWY 31</t>
  </si>
  <si>
    <t>TERRE HAUTE</t>
  </si>
  <si>
    <t>OXIRE TWO DP</t>
  </si>
  <si>
    <t>MADISONVILLE</t>
  </si>
  <si>
    <t>BAPTIST HEALTH-MADISONVILLE</t>
  </si>
  <si>
    <t>OJPID ONE DP</t>
  </si>
  <si>
    <t>OXFORD</t>
  </si>
  <si>
    <t>MC CULLOUGH HYDE HOSPITAL</t>
  </si>
  <si>
    <t>IKUNE ONE DP</t>
  </si>
  <si>
    <t>RICE LAKE</t>
  </si>
  <si>
    <t>COPTER RNAV (GPS) 190</t>
  </si>
  <si>
    <t>JUXAL ONE DP</t>
  </si>
  <si>
    <t>SHANDS CAIR</t>
  </si>
  <si>
    <t>COVKO ONE DP</t>
  </si>
  <si>
    <t>JOPLIN</t>
  </si>
  <si>
    <t>MERCY HOSPITAL JOPLIN</t>
  </si>
  <si>
    <t>NURIC ONE DP</t>
  </si>
  <si>
    <t>CARSON</t>
  </si>
  <si>
    <t>WILMA ONE DP</t>
  </si>
  <si>
    <t>GOODYEAR AIRSHIP OPERATIONS</t>
  </si>
  <si>
    <t>AIRSHIP RNAV (GPS) 338</t>
  </si>
  <si>
    <t>WEST PALM BEACH</t>
  </si>
  <si>
    <t>ST MARYS HOSPITAL</t>
  </si>
  <si>
    <t>JAVUX TWO DP</t>
  </si>
  <si>
    <t>MITCHELL</t>
  </si>
  <si>
    <t>RIFTE ONE (RNAV) DEPARTURE</t>
  </si>
  <si>
    <t>RNAV (GPS) M RWY 25</t>
  </si>
  <si>
    <t>HUNTINGDON</t>
  </si>
  <si>
    <t>J C BLAIR MEMORIAL HOSPITAL</t>
  </si>
  <si>
    <t>WAVAK ONE DP</t>
  </si>
  <si>
    <t>HERSHEY</t>
  </si>
  <si>
    <t>HERSHEY MEDICAL CENTER</t>
  </si>
  <si>
    <t>METVE ONE DP</t>
  </si>
  <si>
    <t>MIDDLESBORO</t>
  </si>
  <si>
    <t>HAKOM ONE RNAV (GPS) DP</t>
  </si>
  <si>
    <t>COPTER RNAV (GPS) 255</t>
  </si>
  <si>
    <t>WILLIAMSPORT</t>
  </si>
  <si>
    <t>WILLIAMSPORT HOSPITAL AND MEDICAL CENTER</t>
  </si>
  <si>
    <t>CUPGI ONE DP</t>
  </si>
  <si>
    <t>BURLINGTON</t>
  </si>
  <si>
    <t>OSASE ONE DEPARTURE</t>
  </si>
  <si>
    <t>HAMPSHIRE</t>
  </si>
  <si>
    <t>RNAV (GPS) RWY 9</t>
  </si>
  <si>
    <t>VOR-A</t>
  </si>
  <si>
    <t>AMDT 5</t>
  </si>
  <si>
    <t>SIDLE ONE DP</t>
  </si>
  <si>
    <t>LA CROSSE</t>
  </si>
  <si>
    <t>MASBY TWO DP</t>
  </si>
  <si>
    <t>COPTER RNAV (GPS) 330</t>
  </si>
  <si>
    <t>WAREHAM</t>
  </si>
  <si>
    <t>TOBEY HOSPITAL</t>
  </si>
  <si>
    <t>TALPY ONE DP</t>
  </si>
  <si>
    <t>HARTSVILLE</t>
  </si>
  <si>
    <t>ROBINSON NUCLEAR POWER PLANT</t>
  </si>
  <si>
    <t>LOFMU ONE DP</t>
  </si>
  <si>
    <t>KATY</t>
  </si>
  <si>
    <t>ZILOT ONE DP</t>
  </si>
  <si>
    <t>LA PRYOR</t>
  </si>
  <si>
    <t>NDB RWY 15</t>
  </si>
  <si>
    <t>DANVILLE</t>
  </si>
  <si>
    <t>OSULE ONE DP</t>
  </si>
  <si>
    <t>GANKY ONE DP</t>
  </si>
  <si>
    <t>ALTOONA</t>
  </si>
  <si>
    <t>ALTOONA HOSPITAL HELIPORT</t>
  </si>
  <si>
    <t>ALTOONA RGNL HOSPITAL</t>
  </si>
  <si>
    <t>JANAT TWO DP</t>
  </si>
  <si>
    <t>UPMC-ALTOONA</t>
  </si>
  <si>
    <t>WALNUT SPRINGS</t>
  </si>
  <si>
    <t>RNAV (GPS) RWY 18</t>
  </si>
  <si>
    <t>LOS ANGELES</t>
  </si>
  <si>
    <t>LAPGE ONE DP</t>
  </si>
  <si>
    <t>BOLIVAR</t>
  </si>
  <si>
    <t>CITIZENS MEMORIAL HEALTHCARE</t>
  </si>
  <si>
    <t>ORRIL ONE DP</t>
  </si>
  <si>
    <t>BEAVER</t>
  </si>
  <si>
    <t>MEDICAL CENTER OF BEAVER COUNTY</t>
  </si>
  <si>
    <t>JAMAB ONE DP</t>
  </si>
  <si>
    <t>OSSEO</t>
  </si>
  <si>
    <t>COPTER RNAV (GPS) 206</t>
  </si>
  <si>
    <t>WODPO ONE DEPARTURE</t>
  </si>
  <si>
    <t>MEMORIAL HOSPITAL AT SOUTH BEND</t>
  </si>
  <si>
    <t>JIDIP ONE DP</t>
  </si>
  <si>
    <t>NICHOLASVILLE</t>
  </si>
  <si>
    <t>TAKOFF MINIMUMS AND OBSTACLE DP</t>
  </si>
  <si>
    <t>TASBE ONE DP</t>
  </si>
  <si>
    <t>GEISINGER ROOFTOP</t>
  </si>
  <si>
    <t>COPTER VOR/DME 331</t>
  </si>
  <si>
    <t>HERUB ONE DP</t>
  </si>
  <si>
    <t>MUDDR ONE DP</t>
  </si>
  <si>
    <t>WHITEHALL</t>
  </si>
  <si>
    <t>FALSO ONE DP</t>
  </si>
  <si>
    <t>HIBAL TWO DP</t>
  </si>
  <si>
    <t>FRANKLIN</t>
  </si>
  <si>
    <t>THE MEDICAL CENTER-FRANKLIN</t>
  </si>
  <si>
    <t>OKISE ONE DP</t>
  </si>
  <si>
    <t>MERCY HOSPITAL - SPRINGFIELD</t>
  </si>
  <si>
    <t>JIPEP ONE DP</t>
  </si>
  <si>
    <t>MEEDS ONE DP</t>
  </si>
  <si>
    <t>KITTANNING</t>
  </si>
  <si>
    <t>ARMSTRONG COUNTY MEMORIAL HOSPITAL</t>
  </si>
  <si>
    <t>FIBAL ONE DEPARTURE</t>
  </si>
  <si>
    <t>KIFGU ONE DP</t>
  </si>
  <si>
    <t>COPTER RNAV (GPS) 119</t>
  </si>
  <si>
    <t>TOPIC ONE DP</t>
  </si>
  <si>
    <t>HUNTLEY</t>
  </si>
  <si>
    <t>LANDINGS CONDOMINIUM</t>
  </si>
  <si>
    <t>AMDT 6</t>
  </si>
  <si>
    <t>LAKE CITY</t>
  </si>
  <si>
    <t>JOLID ONE DEPARTURE</t>
  </si>
  <si>
    <t>LAKE CITY MEDICAL CENTER</t>
  </si>
  <si>
    <t>COPTER RNAV (GPS) 140</t>
  </si>
  <si>
    <t>BRYAN</t>
  </si>
  <si>
    <t>PONTIAC</t>
  </si>
  <si>
    <t>ST JOSEPH MERCY OAKLAND-BASSETT ST HELIPAD</t>
  </si>
  <si>
    <t>DEYFY ONE DP</t>
  </si>
  <si>
    <t>GUALALA</t>
  </si>
  <si>
    <t>REDWOOD COAST MEDICAL SERVICES</t>
  </si>
  <si>
    <t>VIVFO ONE DP</t>
  </si>
  <si>
    <t>REDWOOD COAST MEDICAL SERVICES HOSPITAL</t>
  </si>
  <si>
    <t>COPTER RNAV (GPS) 015</t>
  </si>
  <si>
    <t>ETDEL ONE DP</t>
  </si>
  <si>
    <t>BOWLING GREEN</t>
  </si>
  <si>
    <t>COPTER RNAV (GPS) 004</t>
  </si>
  <si>
    <t>SAINT JOSEPH HOSPITAL</t>
  </si>
  <si>
    <t>JIVAD ONE DP</t>
  </si>
  <si>
    <t>AKRON</t>
  </si>
  <si>
    <t>SUMMA HEALTH SYSTEMS - AKRON CAMPUS</t>
  </si>
  <si>
    <t>HIKDO ONE DP</t>
  </si>
  <si>
    <t>KELLEYS ISLAND</t>
  </si>
  <si>
    <t>OAKWOOD</t>
  </si>
  <si>
    <t>CARTER RANCH AIRPORT</t>
  </si>
  <si>
    <t>PRUDHOE BAY/DEADHORSE</t>
  </si>
  <si>
    <t>NORTHSTAR</t>
  </si>
  <si>
    <t>EXIWO ONE DP</t>
  </si>
  <si>
    <t>QATZA ONE DP</t>
  </si>
  <si>
    <t>CLARION</t>
  </si>
  <si>
    <t>CLARION HOSPITAL</t>
  </si>
  <si>
    <t>BTMAN ONE DP</t>
  </si>
  <si>
    <t>COPTER RNAV (GPS) 110</t>
  </si>
  <si>
    <t>JIPET ONE DP</t>
  </si>
  <si>
    <t>POTTSVILLE</t>
  </si>
  <si>
    <t>COPTER RNAV (GPS) 095</t>
  </si>
  <si>
    <t>SCHUYLKILL MEDICAL CENTER</t>
  </si>
  <si>
    <t>WOKVU ONE DP</t>
  </si>
  <si>
    <t>STONINGTON</t>
  </si>
  <si>
    <t>HUNUX ONE DEPARTURE</t>
  </si>
  <si>
    <t>UK PATIENT CARE HELIPORT</t>
  </si>
  <si>
    <t>HUKTU ONE DP</t>
  </si>
  <si>
    <t>HERUR ONE DP</t>
  </si>
  <si>
    <t>Richfield</t>
  </si>
  <si>
    <t>MEMORIAL HOSPITAL OF LAFAYETTE COUNTY</t>
  </si>
  <si>
    <t>HUMOG ONE DP</t>
  </si>
  <si>
    <t>LIMA</t>
  </si>
  <si>
    <t>Jacksonville</t>
  </si>
  <si>
    <t>COPTER RNAV (GPS) 272</t>
  </si>
  <si>
    <t>HUTSU ONE DP</t>
  </si>
  <si>
    <t>CANTON</t>
  </si>
  <si>
    <t>GRAHAM HOSPITAL</t>
  </si>
  <si>
    <t>COPTER RNAV (GPS) 145</t>
  </si>
  <si>
    <t>SYBUS ONE DP</t>
  </si>
  <si>
    <t>RED WING</t>
  </si>
  <si>
    <t>JODMA TWO DP</t>
  </si>
  <si>
    <t>MAYO CLINIC HEALTH SYSTEM-RED WING</t>
  </si>
  <si>
    <t>Corbin</t>
  </si>
  <si>
    <t>BAPTIST RGNL MEDICAL CENTER</t>
  </si>
  <si>
    <t>OKSOW ONE DP</t>
  </si>
  <si>
    <t>Isle Au Haut</t>
  </si>
  <si>
    <t>COPTER RNAV (GPS) 216</t>
  </si>
  <si>
    <t>ROCHESTER</t>
  </si>
  <si>
    <t>MAYO CLINIC - SAINT MARYS HOSPITAL</t>
  </si>
  <si>
    <t>BIZXU ONE DP</t>
  </si>
  <si>
    <t>GIHJO ONE DP</t>
  </si>
  <si>
    <t>ST. MARYS HOSPITAL</t>
  </si>
  <si>
    <t>COPTER RNAV (GPS) 326</t>
  </si>
  <si>
    <t>FOSTORIA</t>
  </si>
  <si>
    <t>GAGZI ONE DP</t>
  </si>
  <si>
    <t>FOSTORIA COMMUNITY HOSPITAL</t>
  </si>
  <si>
    <t>COPTER RNAV (GPS) 094</t>
  </si>
  <si>
    <t>NUIQSUT</t>
  </si>
  <si>
    <t>IBIBE ONE DP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</si>
  <si>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</si>
  <si>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</si>
  <si>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</si>
  <si>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</si>
  <si>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</si>
  <si>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</si>
  <si>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</si>
  <si>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</si>
  <si>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</si>
  <si>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</si>
  <si>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</si>
  <si>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</si>
  <si>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RNAV (GPS) - A</t>
  </si>
  <si>
    <t>WUSID TWO RNAV DP</t>
  </si>
  <si>
    <t>CHIGNIK</t>
  </si>
  <si>
    <t>TULOC ONE RNAV DP</t>
  </si>
  <si>
    <t>RNAV (GPS) RWY 03</t>
  </si>
  <si>
    <t>RNAV (GPS) RWY 21</t>
  </si>
  <si>
    <t>Nuiqsut</t>
  </si>
  <si>
    <t>HORON ONE DP</t>
  </si>
  <si>
    <t>LIME VILLAGE</t>
  </si>
  <si>
    <t>STONY MOUNTAIN LODGE</t>
  </si>
  <si>
    <t>FAMEK ONE DP</t>
  </si>
  <si>
    <t>RNAV (GPS) A</t>
  </si>
  <si>
    <t>BPE BADAMI AIRSTRIP</t>
  </si>
  <si>
    <t>RNAV (GPS) RWY 4</t>
  </si>
  <si>
    <t>RNAV (GPS) RWY 22</t>
  </si>
  <si>
    <t>KLAWOCK</t>
  </si>
  <si>
    <t>RNAV (GPS) Z RWY 2</t>
  </si>
  <si>
    <t>KLAWOCK AIRPORT</t>
  </si>
  <si>
    <t>OWXUY TWO RNAV DP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</si>
  <si>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</si>
  <si>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</si>
  <si>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</si>
  <si>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</si>
  <si>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</si>
  <si>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</si>
  <si>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</si>
  <si>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MARION COUNTY-BROWN FIELD</t>
  </si>
  <si>
    <t>COPTER RNAV (GPS) M 210</t>
  </si>
  <si>
    <t>COPTER RNAV (GPS) P 210</t>
  </si>
  <si>
    <t>BERRYVILLE</t>
  </si>
  <si>
    <t>CARROLL GENERAL HOSPITAL</t>
  </si>
  <si>
    <t>JAREK ONE DP</t>
  </si>
  <si>
    <t>LITTLE ROCK</t>
  </si>
  <si>
    <t>ARKANSAS CHILDREN'S HOSPITAL</t>
  </si>
  <si>
    <t>COPTER RNAV (GPS) 060</t>
  </si>
  <si>
    <t>JATOM TWO DP</t>
  </si>
  <si>
    <t>HARRISON</t>
  </si>
  <si>
    <t>NORTH ARKANSAS MEDICAL CENTER</t>
  </si>
  <si>
    <t>HUTOK ONE DP</t>
  </si>
  <si>
    <t>CO</t>
  </si>
  <si>
    <t>ASPEN</t>
  </si>
  <si>
    <t>RNAV (GPS) Z RWY 15</t>
  </si>
  <si>
    <t>ASPEN-PITKINCO/SARDY FIELD</t>
  </si>
  <si>
    <t>GLENO THREE RNAV DP</t>
  </si>
  <si>
    <t>LOC/DME RWY 15</t>
  </si>
  <si>
    <t>RNAV (RNP) Y RWY 15</t>
  </si>
  <si>
    <t>ATLANTA</t>
  </si>
  <si>
    <t>RNAV VISUAL RWY 8L (RF)</t>
  </si>
  <si>
    <t>RNAV VISUAL RWY 8L (TF)</t>
  </si>
  <si>
    <t>RNAV VISUAL RWY 10 (RF)</t>
  </si>
  <si>
    <t>RNAV VISUAL RWY 26R (RF)</t>
  </si>
  <si>
    <t>RNAV VISUAL RWY 26R (TF)</t>
  </si>
  <si>
    <t>RNAV VISUAL RWY 28 (RF)</t>
  </si>
  <si>
    <t>RNAV VISUAL RWY 28 (TF)</t>
  </si>
  <si>
    <t>CARRABASSETT</t>
  </si>
  <si>
    <t>BRADFORD</t>
  </si>
  <si>
    <t>KANE COMMUNITY HOSPITAL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</si>
  <si>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</si>
  <si>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</si>
  <si>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</si>
  <si>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</si>
  <si>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</si>
  <si>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</si>
  <si>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NASHVILLE INTL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</si>
  <si>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</si>
  <si>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</si>
  <si>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</si>
  <si>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</si>
  <si>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</si>
  <si>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BOSTON LOGAN INTERNATIONAL</t>
  </si>
  <si>
    <t>RNAV VISUAL RWY 4L</t>
  </si>
  <si>
    <t>RNAV VISUAL RWY 33L</t>
  </si>
  <si>
    <t>BURBANK</t>
  </si>
  <si>
    <t>BOB HOPE</t>
  </si>
  <si>
    <t>RNAV VISUAL RWY 15</t>
  </si>
  <si>
    <t>RNAV VISUAL RWY 33</t>
  </si>
  <si>
    <t>CHENEGA</t>
  </si>
  <si>
    <t>CHENEGA ONE DP</t>
  </si>
  <si>
    <t>WILLITS</t>
  </si>
  <si>
    <t>FRANK R HOWARD MEMORIAL HOSPITAL</t>
  </si>
  <si>
    <t>COPTER RNAV (GPS) 167</t>
  </si>
  <si>
    <t>ZANUM ONE DP</t>
  </si>
  <si>
    <t>GRASS VALLEY</t>
  </si>
  <si>
    <t>SIERRA NEVADA MEMORIAL HOSPITAL</t>
  </si>
  <si>
    <t>COPTER RNAV (GPS) 047</t>
  </si>
  <si>
    <t>HIPIK ONE DP</t>
  </si>
  <si>
    <t>LA JOLLA</t>
  </si>
  <si>
    <t>DEXTU ONE DP</t>
  </si>
  <si>
    <t>MORENO VALLEY</t>
  </si>
  <si>
    <t>CASOG ONE DP</t>
  </si>
  <si>
    <t>SANTA CRUZ</t>
  </si>
  <si>
    <t>DOMINICAN SANTA CRUZ HOSPITAL</t>
  </si>
  <si>
    <t>COOLE ONE (RNAV) DP</t>
  </si>
  <si>
    <t>COPTER RNAV (GPS) 317</t>
  </si>
  <si>
    <t>MISSION VIEJO</t>
  </si>
  <si>
    <t>KRAUZ ONE DP</t>
  </si>
  <si>
    <t>VENTURA</t>
  </si>
  <si>
    <t>YONYU ONE DP</t>
  </si>
  <si>
    <t>Potrero</t>
  </si>
  <si>
    <t>VALLY ONE DP</t>
  </si>
  <si>
    <t>Los Banos</t>
  </si>
  <si>
    <t>MEMORIAL HOSPITAL LOS BANOS</t>
  </si>
  <si>
    <t>COPTER RNAV (GPS) M 292</t>
  </si>
  <si>
    <t>COPTER RNAV (GPS) P 292</t>
  </si>
  <si>
    <t>PONND ONE (RNAV) DP</t>
  </si>
  <si>
    <t>LURAY</t>
  </si>
  <si>
    <t>CORDOVA</t>
  </si>
  <si>
    <t>RNAV (RNP) M RWY 9</t>
  </si>
  <si>
    <t>AMDT 3</t>
  </si>
  <si>
    <t>RNAV (RNP) M RWY 27</t>
  </si>
  <si>
    <t>PASADENA</t>
  </si>
  <si>
    <t>HUGTO ONE DP</t>
  </si>
  <si>
    <t>ST HELENA</t>
  </si>
  <si>
    <t>NAPA COUNTY FIRE DEPT.</t>
  </si>
  <si>
    <t>VONXI ONE DP</t>
  </si>
  <si>
    <t>CLEARLAKE</t>
  </si>
  <si>
    <t>TIPUE ONE (RNAV) DEPARTURE</t>
  </si>
  <si>
    <t>ST HELENA HOSPITAL CLEARLAKE</t>
  </si>
  <si>
    <t>COPTER RNAV (GPS) 347</t>
  </si>
  <si>
    <t>LAKEPORT</t>
  </si>
  <si>
    <t>SUTTER LAKESIDE HOSPITAL</t>
  </si>
  <si>
    <t>IMRIY ONE DP</t>
  </si>
  <si>
    <t>THOUSAND OAKS</t>
  </si>
  <si>
    <t>JABGO ONE DP</t>
  </si>
  <si>
    <t>FORT BRAGG</t>
  </si>
  <si>
    <t>MENDOCINO COAST DISTRICT HOSPITAL</t>
  </si>
  <si>
    <t>COPTER RNAV (GPS) 158</t>
  </si>
  <si>
    <t>COPTER RNAV (GPS) 343</t>
  </si>
  <si>
    <t>JOLMA ONE DP</t>
  </si>
  <si>
    <t>OYOMU ONE DP</t>
  </si>
  <si>
    <t>NAPA</t>
  </si>
  <si>
    <t>QUEEN OF THE VALLEY HOSPITAL</t>
  </si>
  <si>
    <t>ILRUW ONE DP</t>
  </si>
  <si>
    <t>STOCKTON</t>
  </si>
  <si>
    <t>ST JOSEPH'S MEDICAL CENTER</t>
  </si>
  <si>
    <t>COPTER RNAV (GPS) M 222</t>
  </si>
  <si>
    <t>COPTER RNAV (GPS) P 222</t>
  </si>
  <si>
    <t>VOCAL ONE (RNAV) DP</t>
  </si>
  <si>
    <t>ROSEVILLE</t>
  </si>
  <si>
    <t>SUTTER ROSEVILLE MEDICAL CENTER</t>
  </si>
  <si>
    <t>COPTER RNAV (GPS) 181</t>
  </si>
  <si>
    <t>HETVO ONE DP</t>
  </si>
  <si>
    <t>OROVILLE</t>
  </si>
  <si>
    <t>OROVILLE HOSPITAL</t>
  </si>
  <si>
    <t>CIMKI ONE DP</t>
  </si>
  <si>
    <t>COPTER RNAV (GPS) 091</t>
  </si>
  <si>
    <t>COLUSA</t>
  </si>
  <si>
    <t>CS RANCH HELIPORT</t>
  </si>
  <si>
    <t>TOBAE ONE DP</t>
  </si>
  <si>
    <t>FORT GARLAND</t>
  </si>
  <si>
    <t>TRINCHERA RANCH AIRSTRIP</t>
  </si>
  <si>
    <t>DELTS ONE DP</t>
  </si>
  <si>
    <t>RNAV (GPS) RWY 3</t>
  </si>
  <si>
    <t>CT</t>
  </si>
  <si>
    <t>FARMINGTON</t>
  </si>
  <si>
    <t>OTIS HELISTOP DIVISION OF UTC</t>
  </si>
  <si>
    <t>WILIM ONE DP</t>
  </si>
  <si>
    <t>ILS Z OR LOC Z RWY 13L</t>
  </si>
  <si>
    <t>DALLAS LOVE FIELD</t>
  </si>
  <si>
    <t>ILS Z OR LOC Z RWY 13R</t>
  </si>
  <si>
    <t>DC</t>
  </si>
  <si>
    <t>WASHINGTON</t>
  </si>
  <si>
    <t>HENEG TWO DP</t>
  </si>
  <si>
    <t>RED DOG</t>
  </si>
  <si>
    <t>RED DOG AIRPORT</t>
  </si>
  <si>
    <t>IHOPO FIVE RNAV (RNP) DP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</si>
  <si>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</si>
  <si>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</si>
  <si>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</si>
  <si>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</si>
  <si>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</si>
  <si>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</si>
  <si>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</si>
  <si>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</si>
  <si>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</si>
  <si>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</si>
  <si>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</si>
  <si>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</si>
  <si>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</si>
  <si>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</si>
  <si>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PANGBORN MEMORIAL</t>
  </si>
  <si>
    <t>RNAV (GPS) Y RWY 30</t>
  </si>
  <si>
    <t>NEAH BAY</t>
  </si>
  <si>
    <t>HEMER ONE DP</t>
  </si>
  <si>
    <t>EAGLE</t>
  </si>
  <si>
    <t>APRES TWO DP</t>
  </si>
  <si>
    <t>KREMM ONE DP</t>
  </si>
  <si>
    <t>LOC Z RWY 25</t>
  </si>
  <si>
    <t>RNAV (RNP) M RWY 25</t>
  </si>
  <si>
    <t>ORIG B</t>
  </si>
  <si>
    <t>DELTA AIRLINES</t>
  </si>
  <si>
    <t>EAGLE COUNTY REGIONAL AIRPORT</t>
  </si>
  <si>
    <t>ILS OR LOC Y RWY 25</t>
  </si>
  <si>
    <t>RNAV-E</t>
  </si>
  <si>
    <t>EL PASO</t>
  </si>
  <si>
    <t>EL PASO INTL</t>
  </si>
  <si>
    <t>RNAV VISUAL RWY 4</t>
  </si>
  <si>
    <t>RNAV VISUAL RWY 8R</t>
  </si>
  <si>
    <t>RNAV VISUAL RWY 22</t>
  </si>
  <si>
    <t>NEWARK</t>
  </si>
  <si>
    <t>NEWARK LIBERTY INTL</t>
  </si>
  <si>
    <t>RNAV VISUAL RWY 29</t>
  </si>
  <si>
    <t>SHANDS HELISTOP</t>
  </si>
  <si>
    <t>COPTER RNAV (GPS) 126</t>
  </si>
  <si>
    <t>IXIME ONE DP</t>
  </si>
  <si>
    <t>PLACIDA</t>
  </si>
  <si>
    <t>JACKSONVILLE</t>
  </si>
  <si>
    <t>SHANDS JACKSONVILLE HOSPITAL</t>
  </si>
  <si>
    <t>COPTER RNAV (GPS) 055</t>
  </si>
  <si>
    <t>JIDLU ONE DP</t>
  </si>
  <si>
    <t>MIAMI</t>
  </si>
  <si>
    <t>NICKLAUS CHILDRENS HOSPITAL</t>
  </si>
  <si>
    <t>GUDME ONE DP</t>
  </si>
  <si>
    <t>TALLAHASSEE</t>
  </si>
  <si>
    <t>TALLAHASSEE MEMORIAL HOSPITAL</t>
  </si>
  <si>
    <t>HUROL ONE DP</t>
  </si>
  <si>
    <t>LADY LAKE</t>
  </si>
  <si>
    <t>VILLAGE OF HOMEWOOD LADY LAKE HOSPITAL</t>
  </si>
  <si>
    <t>COPTER RNAV (GPS) 195</t>
  </si>
  <si>
    <t>JETAR ONE DP</t>
  </si>
  <si>
    <t>FULLERTON</t>
  </si>
  <si>
    <t>SUXYO ONE DP</t>
  </si>
  <si>
    <t>CALHOUN</t>
  </si>
  <si>
    <t>CLAYTON</t>
  </si>
  <si>
    <t>HEAVEN'S LANDING AIRPORT</t>
  </si>
  <si>
    <t>SPOKANE</t>
  </si>
  <si>
    <t>SPOKANE INTL</t>
  </si>
  <si>
    <t>RNAV VISUAL RWY 7</t>
  </si>
  <si>
    <t>RNAV VISUAL RWY 21</t>
  </si>
  <si>
    <t>GUNNISON</t>
  </si>
  <si>
    <t>MULTI-SENSOR RNAV (FMS) RIVER DP RWY 24</t>
  </si>
  <si>
    <t>MULTI-SENSOR RNAV (FMS) TOMICHI CREEK DP RWY 06</t>
  </si>
  <si>
    <t>GUNNISON CRESTED BUTTE REGIONAL</t>
  </si>
  <si>
    <t>ILS/DME (FMS) RWY 6</t>
  </si>
  <si>
    <t>GU</t>
  </si>
  <si>
    <t>GUAM</t>
  </si>
  <si>
    <t>GUAM INTL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</si>
  <si>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</si>
  <si>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</si>
  <si>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</si>
  <si>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</si>
  <si>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</si>
  <si>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</si>
  <si>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HOONAH AIRPORT</t>
  </si>
  <si>
    <t>ISLAND THREE RNAV DP</t>
  </si>
  <si>
    <t>HI</t>
  </si>
  <si>
    <t>HONOLULU</t>
  </si>
  <si>
    <t>HONOLULU INTL</t>
  </si>
  <si>
    <t>RNAV VISUAL RWY 4R</t>
  </si>
  <si>
    <t>RNAV VISUAL RWY 8L</t>
  </si>
  <si>
    <t>HAINES</t>
  </si>
  <si>
    <t>HAINES AIRPORT</t>
  </si>
  <si>
    <t>GUMLE FOUR (RNAV) DP</t>
  </si>
  <si>
    <t>HOUMA</t>
  </si>
  <si>
    <t>DOSDE TWO DP</t>
  </si>
  <si>
    <t>HEPOT TWO DP</t>
  </si>
  <si>
    <t>DECORAH</t>
  </si>
  <si>
    <t>COPTER RNAV (GPS) 339</t>
  </si>
  <si>
    <t>GUVXI ONE DP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</si>
  <si>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</si>
  <si>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</si>
  <si>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</si>
  <si>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</si>
  <si>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</si>
  <si>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</si>
  <si>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</si>
  <si>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</si>
  <si>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PEACE TWO DP</t>
  </si>
  <si>
    <t>DES MOINES</t>
  </si>
  <si>
    <t>CENLI TWO DEPARTURE</t>
  </si>
  <si>
    <t>SPIRIT LAKE</t>
  </si>
  <si>
    <t>LAKES REGIONAL HEALTHCARE</t>
  </si>
  <si>
    <t>JULAT ONE DP</t>
  </si>
  <si>
    <t>RNAV VISUAL RWY 30 (TF)</t>
  </si>
  <si>
    <t>WASHINGTON DULLES INTERNATIONAL</t>
  </si>
  <si>
    <t>RNAV VISUAL RWY 30 (RF)</t>
  </si>
  <si>
    <t>KS</t>
  </si>
  <si>
    <t>WICHITA</t>
  </si>
  <si>
    <t>WICHITA DWIGHT D. EISENHOWER NATIONAL</t>
  </si>
  <si>
    <t>RNAV (GPS) X RWY 19R</t>
  </si>
  <si>
    <t>KOKOMO</t>
  </si>
  <si>
    <t>ROCHELLE</t>
  </si>
  <si>
    <t>ROCHELLE COMMUNITY HOSPITAL</t>
  </si>
  <si>
    <t>COPTER RNAV (GPS) 141</t>
  </si>
  <si>
    <t>CPTNN ONE DP</t>
  </si>
  <si>
    <t>GALESBURG</t>
  </si>
  <si>
    <t>OSF ST MARY MEDICAL CENTER</t>
  </si>
  <si>
    <t>OSF ST MARY MEDICAL CENTER-GALESBURG</t>
  </si>
  <si>
    <t>TEMPT TWO DP</t>
  </si>
  <si>
    <t>GREENSBURG</t>
  </si>
  <si>
    <t>COPTER RNAV (GPS) 148</t>
  </si>
  <si>
    <t>HEPDO ONE DP</t>
  </si>
  <si>
    <t>RICHMOND</t>
  </si>
  <si>
    <t>HUGEL ONE DP</t>
  </si>
  <si>
    <t>PAVAE TWO DP</t>
  </si>
  <si>
    <t>Culver</t>
  </si>
  <si>
    <t>COPTER RNAV (GPS) 350</t>
  </si>
  <si>
    <t>HEKVU ONE DP</t>
  </si>
  <si>
    <t>MUNCIE</t>
  </si>
  <si>
    <t>HIDKU TWO DP</t>
  </si>
  <si>
    <t>MARTINSVILLE</t>
  </si>
  <si>
    <t>HIBUK ONE DP</t>
  </si>
  <si>
    <t>LOGANSPORT</t>
  </si>
  <si>
    <t>STREATOR</t>
  </si>
  <si>
    <t>OSF CENTER FOR HEALTH - STREATOR</t>
  </si>
  <si>
    <t>FACTO ONE (RNAV) DP</t>
  </si>
  <si>
    <t>STERLING</t>
  </si>
  <si>
    <t>CGH MEDICAL CENTER</t>
  </si>
  <si>
    <t>COPTER RNAV (GPS) 234</t>
  </si>
  <si>
    <t>DIRKK ONE DP</t>
  </si>
  <si>
    <t>PRINCETON</t>
  </si>
  <si>
    <t>COPTER RNAV (GPS) 113</t>
  </si>
  <si>
    <t>YEARS ONE (RNAV) DP</t>
  </si>
  <si>
    <t>PHOENIX</t>
  </si>
  <si>
    <t>PHOENIX-MESA GATEWAY AIRPORT</t>
  </si>
  <si>
    <t>RNAV VISUAL RWY 30L</t>
  </si>
  <si>
    <t>JACKSONVILLE INTL</t>
  </si>
  <si>
    <t>NEW YORK</t>
  </si>
  <si>
    <t>RNAV VISUAL RWY 13L</t>
  </si>
  <si>
    <t>RNAV VISUAL RWY 13R</t>
  </si>
  <si>
    <t>RNAV (RNP) RWY 13L</t>
  </si>
  <si>
    <t>AMDT 3A</t>
  </si>
  <si>
    <t>RNAV (RNP) RWY 13R</t>
  </si>
  <si>
    <t>LAHAINA</t>
  </si>
  <si>
    <t>KAPALUA/WEST MAUI</t>
  </si>
  <si>
    <t>VOR/DME - A</t>
  </si>
  <si>
    <t>JUNEAU</t>
  </si>
  <si>
    <t>CHLKT ONE RNAV (RNP) DP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</si>
  <si>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</si>
  <si>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</si>
  <si>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</si>
  <si>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</si>
  <si>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</si>
  <si>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</si>
  <si>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</si>
  <si>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</si>
  <si>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SISTERS TWO RNAV (RNP) DP</t>
  </si>
  <si>
    <t>JUNEAU INTERNATIONAL</t>
  </si>
  <si>
    <t>ALSEK FOUR RNAV DP</t>
  </si>
  <si>
    <t>RODMN ONE RNAV (RNP) DP</t>
  </si>
  <si>
    <t>ROVZU FOUR RNAV DP</t>
  </si>
  <si>
    <t>WAHTO ONE DP</t>
  </si>
  <si>
    <t>KAILUA/KONA</t>
  </si>
  <si>
    <t>KONA INTL AT KEAHOLE</t>
  </si>
  <si>
    <t>RNAV VISUAL RWY 17</t>
  </si>
  <si>
    <t>RNAV VISUAL RWY 35</t>
  </si>
  <si>
    <t>KETCHIKAN</t>
  </si>
  <si>
    <t>COBSU THREE RNAV DP</t>
  </si>
  <si>
    <t>RNAV (GPS) -C</t>
  </si>
  <si>
    <t>AMDT 7</t>
  </si>
  <si>
    <t>UDENE THREE RNAV (RNP) DEPARTURE</t>
  </si>
  <si>
    <t>AVALON</t>
  </si>
  <si>
    <t>IMITE TWO DP</t>
  </si>
  <si>
    <t>NEW ORLEANS</t>
  </si>
  <si>
    <t>UMCNO</t>
  </si>
  <si>
    <t>OHTAB ONE DP</t>
  </si>
  <si>
    <t>CHILDREN'S HOSPITAL</t>
  </si>
  <si>
    <t>CERAL ONE DP</t>
  </si>
  <si>
    <t>COPTER RNAV (GPS) 020</t>
  </si>
  <si>
    <t>COPTER RNAV (GPS) 201</t>
  </si>
  <si>
    <t>ZIMGO ONE DP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</si>
  <si>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</si>
  <si>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</si>
  <si>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</si>
  <si>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</si>
  <si>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</si>
  <si>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</si>
  <si>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</si>
  <si>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LA GUARDIA</t>
  </si>
  <si>
    <t>RNAV VISUAL RWY 31</t>
  </si>
  <si>
    <t>KULIK LAKE</t>
  </si>
  <si>
    <t>BATTY ONE DP</t>
  </si>
  <si>
    <t>NAPERVILLE</t>
  </si>
  <si>
    <t>NAPER AERO CLUB</t>
  </si>
  <si>
    <t>DOWNERS GROVE</t>
  </si>
  <si>
    <t>OTTAWA</t>
  </si>
  <si>
    <t>COMMUNITY HOSPITAL OF OTTAWA</t>
  </si>
  <si>
    <t>OSF ST ELIZABETH MEDICAL CENTER</t>
  </si>
  <si>
    <t>LEARS ONE (RNAV) DP</t>
  </si>
  <si>
    <t>PEORIA</t>
  </si>
  <si>
    <t>PARRS TWO DP</t>
  </si>
  <si>
    <t>COPTER RNAV (GPS) 068</t>
  </si>
  <si>
    <t>HUMPH ONE (RNAV) DP</t>
  </si>
  <si>
    <t>EPUHO ONE DP</t>
  </si>
  <si>
    <t>ST ANTHONY MEDICAL CENTER</t>
  </si>
  <si>
    <t>OBEAH ONE (RNAV) DP</t>
  </si>
  <si>
    <t>ST. ANTHONY MEDICAL CENTER</t>
  </si>
  <si>
    <t>BOOTHVILLE</t>
  </si>
  <si>
    <t>CENDA ONE DP</t>
  </si>
  <si>
    <t>KETVE ONE DP</t>
  </si>
  <si>
    <t>ALEXANDRIA</t>
  </si>
  <si>
    <t>JECCA ONE DP</t>
  </si>
  <si>
    <t>FRAMINGTON</t>
  </si>
  <si>
    <t>HAMUB ONE DP</t>
  </si>
  <si>
    <t>FALMOUTH</t>
  </si>
  <si>
    <t>COPTER RNAV (GPS) 105</t>
  </si>
  <si>
    <t>HEDOG ONE DP</t>
  </si>
  <si>
    <t>FIDES ONE DP</t>
  </si>
  <si>
    <t>OAK BLUFFS</t>
  </si>
  <si>
    <t>OGBAE ONE DP</t>
  </si>
  <si>
    <t>TUFTS ONE DP</t>
  </si>
  <si>
    <t>MASSACHUSETTS MUTUAL INSURANCE CO</t>
  </si>
  <si>
    <t>CAGRI TWO DP</t>
  </si>
  <si>
    <t>NEWBURYPORT</t>
  </si>
  <si>
    <t>URFAX ONE DP</t>
  </si>
  <si>
    <t>ORLANDO</t>
  </si>
  <si>
    <t>ORLANDO INTERNATIONAL</t>
  </si>
  <si>
    <t>RNAV VISUAL RWY 17L</t>
  </si>
  <si>
    <t>RNAV VISUAL RWY 18R</t>
  </si>
  <si>
    <t>FOREST HILL</t>
  </si>
  <si>
    <t>FOREST HILL AIRPARK</t>
  </si>
  <si>
    <t>UNIVERSITY OF MARYLAND SHOCK TRAUMA CENTER</t>
  </si>
  <si>
    <t>OKUDE ONE DP</t>
  </si>
  <si>
    <t>CHICAGO</t>
  </si>
  <si>
    <t>CHICAGO MIDWAY INTL</t>
  </si>
  <si>
    <t>ILS Z RWY 31C</t>
  </si>
  <si>
    <t>SWANS ISLAND</t>
  </si>
  <si>
    <t>COPTER RNAV (GPS) 092</t>
  </si>
  <si>
    <t>BANGOR</t>
  </si>
  <si>
    <t>BLUE HILL</t>
  </si>
  <si>
    <t>COPTER RNAV (GPS) 352</t>
  </si>
  <si>
    <t>KUCEV ONE DP</t>
  </si>
  <si>
    <t>CHEBEAGUE ISLAND</t>
  </si>
  <si>
    <t>BOTTS ONE DP</t>
  </si>
  <si>
    <t>COPTER RNAV (GPS) 156</t>
  </si>
  <si>
    <t>FEMIG ONE DP</t>
  </si>
  <si>
    <t>SKOWHEGAN</t>
  </si>
  <si>
    <t>BOHOS ONE DP</t>
  </si>
  <si>
    <t>COPTER RNAV (GPS) 246</t>
  </si>
  <si>
    <t>BRIDGTON</t>
  </si>
  <si>
    <t>COPTER RNAV (GPS) 299</t>
  </si>
  <si>
    <t>WASAL ONE DP</t>
  </si>
  <si>
    <t>DOVER-FOXCROFT</t>
  </si>
  <si>
    <t>CAPUK ONE DP</t>
  </si>
  <si>
    <t>COPTER RNAV (GPS) 335</t>
  </si>
  <si>
    <t>FORT KENT</t>
  </si>
  <si>
    <t>IDATE ONE DP</t>
  </si>
  <si>
    <t>COPTER RNAV (GPS) 002</t>
  </si>
  <si>
    <t>GREENVILLE</t>
  </si>
  <si>
    <t>COPTER RNAV (GPS) 198</t>
  </si>
  <si>
    <t>WRAPT ONE DP</t>
  </si>
  <si>
    <t>MACHIAS</t>
  </si>
  <si>
    <t>COPTER RNAV (GPS) 210</t>
  </si>
  <si>
    <t>FODAG ONE DP</t>
  </si>
  <si>
    <t>VINALHAVEN</t>
  </si>
  <si>
    <t>MASST ONE DP</t>
  </si>
  <si>
    <t>RUMFORD</t>
  </si>
  <si>
    <t>FEPUV ONE DEPARTURE</t>
  </si>
  <si>
    <t>COPTER RNAV (GPS) 341</t>
  </si>
  <si>
    <t>ROCKPORT</t>
  </si>
  <si>
    <t>COPTER RNAV (GPS) 287</t>
  </si>
  <si>
    <t>HUVIR ONE DP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</si>
  <si>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</si>
  <si>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</si>
  <si>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</si>
  <si>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</si>
  <si>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</si>
  <si>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</si>
  <si>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</si>
  <si>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</si>
  <si>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ZOMKI TWO DP</t>
  </si>
  <si>
    <t>ALPENA</t>
  </si>
  <si>
    <t>COPTER RNAV (GPS) 012</t>
  </si>
  <si>
    <t>TATRY TWO DP</t>
  </si>
  <si>
    <t>Watervliet</t>
  </si>
  <si>
    <t>WATERVLIET COMMUNITY HOSP</t>
  </si>
  <si>
    <t>WATERVLIET</t>
  </si>
  <si>
    <t>WUBUP ONE DP</t>
  </si>
  <si>
    <t>GRAND RAPIDS</t>
  </si>
  <si>
    <t>BUTTERWORTH HOSPITAL</t>
  </si>
  <si>
    <t>COPTER RNAV (GPS) 010</t>
  </si>
  <si>
    <t>EBABE ONE DP</t>
  </si>
  <si>
    <t>MINNEAPOLIS</t>
  </si>
  <si>
    <t>COPTER RNAV (GPS) 284</t>
  </si>
  <si>
    <t>GRAVL ONE DP</t>
  </si>
  <si>
    <t>BLUE EARTH</t>
  </si>
  <si>
    <t>CASDI ONE DP</t>
  </si>
  <si>
    <t>UNITED HOSPITAL DISTRICT</t>
  </si>
  <si>
    <t>DULUTH</t>
  </si>
  <si>
    <t>COPTER RNAV (GPS) 193</t>
  </si>
  <si>
    <t>COPTER RNAV (GPS) 333</t>
  </si>
  <si>
    <t>EHOSI ONE DP</t>
  </si>
  <si>
    <t>CEBOT ONE DP</t>
  </si>
  <si>
    <t>AUSTIN MEDICAL CENTER</t>
  </si>
  <si>
    <t>WINONA</t>
  </si>
  <si>
    <t>JILDA TWO DP</t>
  </si>
  <si>
    <t>WINONA HEALTH SERVICES</t>
  </si>
  <si>
    <t>FARIBAULT</t>
  </si>
  <si>
    <t>DISTRICT ONE HOSPITAL</t>
  </si>
  <si>
    <t>JOPOM ONE DP</t>
  </si>
  <si>
    <t>COPTER RNAV (GPS)  RWY 23</t>
  </si>
  <si>
    <t>MONROE COUNTY AIRPORT</t>
  </si>
  <si>
    <t>JASBA ONE DP</t>
  </si>
  <si>
    <t>SAINT ROBERT</t>
  </si>
  <si>
    <t>LIFE LINE 2</t>
  </si>
  <si>
    <t>JISNU ONE DP</t>
  </si>
  <si>
    <t>HATTIESBURG</t>
  </si>
  <si>
    <t>CABAY TWO (RNAV) DEPARTURE</t>
  </si>
  <si>
    <t>COPTER RNAV (GPS) 132</t>
  </si>
  <si>
    <t>MISSOULA</t>
  </si>
  <si>
    <t>MISSOULA INTL</t>
  </si>
  <si>
    <t>RNAV VISUAL RWY 30</t>
  </si>
  <si>
    <t>SKY WEST AIRLINES, INC.</t>
  </si>
  <si>
    <t>MOSES LAKE</t>
  </si>
  <si>
    <t>NALTE ONE (RNAV) STAR</t>
  </si>
  <si>
    <t>SUBDY ONE (RNAV) STAR</t>
  </si>
  <si>
    <t>UPBOB ONE (RNAV) STAR</t>
  </si>
  <si>
    <t>GRANT CO INTL</t>
  </si>
  <si>
    <t>GLS RWY 04</t>
  </si>
  <si>
    <t>GLS RWY 14L</t>
  </si>
  <si>
    <t>GLS RWY 22</t>
  </si>
  <si>
    <t>GLS RWY 32R</t>
  </si>
  <si>
    <t>NEW ULM</t>
  </si>
  <si>
    <t>JORIB TWO DP</t>
  </si>
  <si>
    <t>HERTFORD</t>
  </si>
  <si>
    <t>HARVEY POINT DEFENSE TESTING ACTIVITY AIRPORT</t>
  </si>
  <si>
    <t>BOONE</t>
  </si>
  <si>
    <t>WATAUGA MEDICAL CENTER</t>
  </si>
  <si>
    <t>KAKGU ONE DP</t>
  </si>
  <si>
    <t>SMITHFIELD</t>
  </si>
  <si>
    <t>COPTER RNAV (GPS) 142</t>
  </si>
  <si>
    <t>HULIR ONE DP</t>
  </si>
  <si>
    <t>NAGS HEAD</t>
  </si>
  <si>
    <t>OUTER BANKS</t>
  </si>
  <si>
    <t>TEBUY ONE DP</t>
  </si>
  <si>
    <t>DURHAM</t>
  </si>
  <si>
    <t>COPTER RNAV (GPS) 242</t>
  </si>
  <si>
    <t>DUKE UNIVERSITY NORTH</t>
  </si>
  <si>
    <t>GIYEB ONE DP</t>
  </si>
  <si>
    <t>ASHEVILLE</t>
  </si>
  <si>
    <t>HEPKI ONE DP</t>
  </si>
  <si>
    <t>MISSION HOSPITALS</t>
  </si>
  <si>
    <t>ELIZABETH CITY</t>
  </si>
  <si>
    <t>SENTARA ALBEMARLE REGIONAL MEDICAL CENTER</t>
  </si>
  <si>
    <t>ERROX ONE DP</t>
  </si>
  <si>
    <t>FARGO</t>
  </si>
  <si>
    <t>SANFORD FARGO MEDICAL CENTER</t>
  </si>
  <si>
    <t>TECDU ONE DP</t>
  </si>
  <si>
    <t>NORTH STRATFORD</t>
  </si>
  <si>
    <t>NHPAD</t>
  </si>
  <si>
    <t>COILD ONE DP</t>
  </si>
  <si>
    <t>CONCORD</t>
  </si>
  <si>
    <t>ISEGE TWO DP</t>
  </si>
  <si>
    <t>WOODSVILLE</t>
  </si>
  <si>
    <t>COTTAGE HOSPITAL</t>
  </si>
  <si>
    <t>HOMGI ONE DP</t>
  </si>
  <si>
    <t>WOLFEBORO</t>
  </si>
  <si>
    <t>HUGGINS HOSPITAL</t>
  </si>
  <si>
    <t>COPTER RNAV (GPS) 245</t>
  </si>
  <si>
    <t>MOBGE ONE DP</t>
  </si>
  <si>
    <t>WEEKS MEDICAL CENTER</t>
  </si>
  <si>
    <t>COPTER RNAV (GPS) 087</t>
  </si>
  <si>
    <t>MAPME ONE DP</t>
  </si>
  <si>
    <t>NASHUA</t>
  </si>
  <si>
    <t>SOUTHERN NH MEDICAL CENTER</t>
  </si>
  <si>
    <t>CURER ONE DP</t>
  </si>
  <si>
    <t>PETERBOROUGH</t>
  </si>
  <si>
    <t>TORVE ONE DP</t>
  </si>
  <si>
    <t>MASNE ONE DP</t>
  </si>
  <si>
    <t>DERRY</t>
  </si>
  <si>
    <t>PARKLAND MEDICAL CENTER</t>
  </si>
  <si>
    <t>RIDRE ONE DP</t>
  </si>
  <si>
    <t>DOVER</t>
  </si>
  <si>
    <t>WENTWORTH-DOUGLASS HOSPITAL</t>
  </si>
  <si>
    <t>EVOLE ONE DP</t>
  </si>
  <si>
    <t>EXETER</t>
  </si>
  <si>
    <t>EXETER HOSPITAL</t>
  </si>
  <si>
    <t>HABRU ONE DP</t>
  </si>
  <si>
    <t>DARTMOUTH-HITCHCOCK MEDICAL CENTER</t>
  </si>
  <si>
    <t>AKUGE ONE DP</t>
  </si>
  <si>
    <t>CIMUV ONE DP</t>
  </si>
  <si>
    <t>CINOD ONE DP</t>
  </si>
  <si>
    <t>EDOTE TWO DP</t>
  </si>
  <si>
    <t>LITTLETON</t>
  </si>
  <si>
    <t>LITTLETON REG'L HSOP</t>
  </si>
  <si>
    <t>ZULBU ONE DP</t>
  </si>
  <si>
    <t>CLAREMONT</t>
  </si>
  <si>
    <t>VALLEY REGIONAL HOSPITAL</t>
  </si>
  <si>
    <t>JETAK ONE DP</t>
  </si>
  <si>
    <t>NEW LONDON</t>
  </si>
  <si>
    <t>NEW LONDON HOSPITAL</t>
  </si>
  <si>
    <t>EVITE ONE DP</t>
  </si>
  <si>
    <t>SOUTHPORT</t>
  </si>
  <si>
    <t>BRUNSWICK NUCLEAR PLANT HELIPAD</t>
  </si>
  <si>
    <t>JIVKU ONE DP</t>
  </si>
  <si>
    <t>COROLLA FIRE STATION</t>
  </si>
  <si>
    <t>PEMTE ONE DP</t>
  </si>
  <si>
    <t>ITHACA</t>
  </si>
  <si>
    <t>CAYUGA MEDICAL CENTER</t>
  </si>
  <si>
    <t>TORET ONE DP</t>
  </si>
  <si>
    <t>HAMILTON</t>
  </si>
  <si>
    <t>FORT HAMILTON HOSPITAL</t>
  </si>
  <si>
    <t>JETUG ONE DP</t>
  </si>
  <si>
    <t>MONTGOMERY</t>
  </si>
  <si>
    <t>IPIDE ONE DP</t>
  </si>
  <si>
    <t>SALEM</t>
  </si>
  <si>
    <t>SALEM HOSPITAL</t>
  </si>
  <si>
    <t>CEMAK ONE DP</t>
  </si>
  <si>
    <t>COPTER RNAV (GPS) 298</t>
  </si>
  <si>
    <t>CEKPI ONE DP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</si>
  <si>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</si>
  <si>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</si>
  <si>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</si>
  <si>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</si>
  <si>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</si>
  <si>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</si>
  <si>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</si>
  <si>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WEST CHESTER HOSPITAL</t>
  </si>
  <si>
    <t>JANTA ONE DP</t>
  </si>
  <si>
    <t>GEORGETOWN</t>
  </si>
  <si>
    <t>SOUTHWEST RGNL MEDICAL CENTER</t>
  </si>
  <si>
    <t>HURUM ONE DP</t>
  </si>
  <si>
    <t>COPTER RNAV (GPS) 131</t>
  </si>
  <si>
    <t>LARFI ONE DP</t>
  </si>
  <si>
    <t>NANNA ONE (RNAV) DP</t>
  </si>
  <si>
    <t>HIVKO ONE DP</t>
  </si>
  <si>
    <t>MERCY ANDERSON HOSPITAL</t>
  </si>
  <si>
    <t>CHRIST HOSPITAL</t>
  </si>
  <si>
    <t>JINSU ONE DP</t>
  </si>
  <si>
    <t>SOUTHERN OHIO REGIONAL MEDICAL CENTER</t>
  </si>
  <si>
    <t>THECA TWO DP</t>
  </si>
  <si>
    <t>UVUYA ONE DP</t>
  </si>
  <si>
    <t>COPTER RNAV (GPS) 162</t>
  </si>
  <si>
    <t>HILLSBORO</t>
  </si>
  <si>
    <t>CISIR ONE DP</t>
  </si>
  <si>
    <t>WAUSEON</t>
  </si>
  <si>
    <t>IFECU ONE DP</t>
  </si>
  <si>
    <t>JOPTO ONE DP</t>
  </si>
  <si>
    <t>MARIETTA</t>
  </si>
  <si>
    <t>COPTER RNAV (GPS) 308</t>
  </si>
  <si>
    <t>PIKEE ONE (RNAV) DP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</si>
  <si>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</si>
  <si>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</si>
  <si>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</si>
  <si>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</si>
  <si>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</si>
  <si>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</si>
  <si>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</si>
  <si>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</si>
  <si>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</si>
  <si>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WONAB ONE RNAV (RNP) DP</t>
  </si>
  <si>
    <t>YOFIN ONE RNAV (RNP) DP</t>
  </si>
  <si>
    <t>CORVALLIS</t>
  </si>
  <si>
    <t>COPTER RNAV (GPS) 220</t>
  </si>
  <si>
    <t>HELGO ONE DP</t>
  </si>
  <si>
    <t>LINCOLN CITY</t>
  </si>
  <si>
    <t>COPTER RNAV (GPS) 039</t>
  </si>
  <si>
    <t>ZIBUM ONE DP</t>
  </si>
  <si>
    <t>EASTSOUND</t>
  </si>
  <si>
    <t>HELAP ONE DP</t>
  </si>
  <si>
    <t>KOTZEBUE</t>
  </si>
  <si>
    <t>RALPH WEIN MEMORIAL</t>
  </si>
  <si>
    <t>BALIN TWO RNAV (RNP) DP</t>
  </si>
  <si>
    <t>COGAS TWO RNAV (RNP) DP</t>
  </si>
  <si>
    <t>JERSEY SHORE</t>
  </si>
  <si>
    <t>FAVIG ONE DEPARTURE</t>
  </si>
  <si>
    <t>BROOKVILLE</t>
  </si>
  <si>
    <t>BROOKVILLE HOSPITAL</t>
  </si>
  <si>
    <t>COPTER RNAV (GPS) 286</t>
  </si>
  <si>
    <t>EKTEW ONE DP</t>
  </si>
  <si>
    <t>DU BOIS</t>
  </si>
  <si>
    <t>PENN HIGHLANDS HEALTHCARE - DU BOIS</t>
  </si>
  <si>
    <t>CIGMO TWO DP</t>
  </si>
  <si>
    <t>FIRAD ONE DP</t>
  </si>
  <si>
    <t>GETTYSBURG</t>
  </si>
  <si>
    <t>THE GETTYSBURG HOSPITAL</t>
  </si>
  <si>
    <t>JUDVA ONE DP</t>
  </si>
  <si>
    <t>LATROBE</t>
  </si>
  <si>
    <t>EXCELA HEALTH LATROBE HOSPITAL</t>
  </si>
  <si>
    <t>ODNEF ONE DP</t>
  </si>
  <si>
    <t>COPTER GPS 349</t>
  </si>
  <si>
    <t>HESUG ONE DEPARTURE</t>
  </si>
  <si>
    <t>COPTER GPS 029</t>
  </si>
  <si>
    <t>EJUDY ONE DP</t>
  </si>
  <si>
    <t>MOUNT PLEASANT</t>
  </si>
  <si>
    <t>FRICK HOSPITAL AND COMMUNITY HEALTH CENTER</t>
  </si>
  <si>
    <t>COPTER RNAV (GPS) 149</t>
  </si>
  <si>
    <t>LOPPO ONE DP</t>
  </si>
  <si>
    <t>CONNELLSVILLE</t>
  </si>
  <si>
    <t>HIGHLANDS HOSPITAL</t>
  </si>
  <si>
    <t>JUDEM ONE DP</t>
  </si>
  <si>
    <t>PHILADELPHIA</t>
  </si>
  <si>
    <t>PENN PRESBYTERIAN MEDICAL CENTER - NORTH</t>
  </si>
  <si>
    <t>STNLY ONE DP</t>
  </si>
  <si>
    <t>BUTLER</t>
  </si>
  <si>
    <t>BUTLER MEMORIAL HOSPITAL</t>
  </si>
  <si>
    <t>CERUL ONE DP</t>
  </si>
  <si>
    <t>FETIB ONE DP</t>
  </si>
  <si>
    <t>HORIZON HOSPITAL SYSTEM</t>
  </si>
  <si>
    <t>COPTER RNAV (GPS) 199</t>
  </si>
  <si>
    <t>HORIZON HOSPITAL SYSTEM - GREENVILLE</t>
  </si>
  <si>
    <t>COVVA ONE DP</t>
  </si>
  <si>
    <t>CRANBERRY</t>
  </si>
  <si>
    <t>UPMC CRANBERRY</t>
  </si>
  <si>
    <t>COPTER RNAV (GPS) 304</t>
  </si>
  <si>
    <t>FELEV ONE DP</t>
  </si>
  <si>
    <t>GROVE CITY</t>
  </si>
  <si>
    <t>GROVE CITY MEDICAL CTR</t>
  </si>
  <si>
    <t>COPTER RNAV (GPS) 278</t>
  </si>
  <si>
    <t>FITIX ONE DP</t>
  </si>
  <si>
    <t>FLAGZ ONE DP</t>
  </si>
  <si>
    <t>CANONSBURG</t>
  </si>
  <si>
    <t>ALLEGHENY HOSPITALS CANONSBURG</t>
  </si>
  <si>
    <t>HOTAS ONE DP</t>
  </si>
  <si>
    <t>KANE</t>
  </si>
  <si>
    <t>KITGY ONE DP</t>
  </si>
  <si>
    <t>SHARON</t>
  </si>
  <si>
    <t>SHARON GENERAL HOSPITAL</t>
  </si>
  <si>
    <t>REKBE ONE DP</t>
  </si>
  <si>
    <t>WARREN</t>
  </si>
  <si>
    <t>WARREN GENERAL HOSPITAL</t>
  </si>
  <si>
    <t>FILIX ONE DEPARTURE</t>
  </si>
  <si>
    <t>UPAWY ONE DP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</si>
  <si>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</si>
  <si>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</si>
  <si>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</si>
  <si>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</si>
  <si>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</si>
  <si>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</si>
  <si>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</si>
  <si>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</si>
  <si>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</si>
  <si>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</si>
  <si>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</si>
  <si>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ARTIC TWO DP</t>
  </si>
  <si>
    <t>ANAKTUVUK PASS</t>
  </si>
  <si>
    <t>OMBEE ONE DP</t>
  </si>
  <si>
    <t>RNAV (GPS)-C</t>
  </si>
  <si>
    <t>PETERSBURG</t>
  </si>
  <si>
    <t>LDA/DME RWY 23</t>
  </si>
  <si>
    <t>NAYTI TWO RNAV DP</t>
  </si>
  <si>
    <t>NEREE TWO RNAV DP</t>
  </si>
  <si>
    <t>RNAV (GPS) - E</t>
  </si>
  <si>
    <t>RNAV (GPS) - F</t>
  </si>
  <si>
    <t>GORBY FIVE RNAV (RNP) DEPARTURE</t>
  </si>
  <si>
    <t>RAKLY ONE RNAV (RNP) DEPARTURE</t>
  </si>
  <si>
    <t>SITKA</t>
  </si>
  <si>
    <t>EDGECUMBE FOUR DP</t>
  </si>
  <si>
    <t>HAWRD FIVE (RNAV) (RNP) DEPARTURE</t>
  </si>
  <si>
    <t>RNAV (GPS) - D</t>
  </si>
  <si>
    <t>TOKEE ONE RNAV DP</t>
  </si>
  <si>
    <t>SITKA ROCKY GUTIERREZ</t>
  </si>
  <si>
    <t>RNAV (RNP) N RWY 11</t>
  </si>
  <si>
    <t>RNAV (RNP) N RWY 29</t>
  </si>
  <si>
    <t>WRANGELL</t>
  </si>
  <si>
    <t>KAJBU FIVE (RNAV) (RNP) DEPARTURE</t>
  </si>
  <si>
    <t>RNAV (RNP) N RWY 10</t>
  </si>
  <si>
    <t>SUMNER TWO DP</t>
  </si>
  <si>
    <t>LASOE TWO RNAV (RNP) DEPARTURE</t>
  </si>
  <si>
    <t>RNAV (RNP) N RWY 28</t>
  </si>
  <si>
    <t>HILO</t>
  </si>
  <si>
    <t>HILO INTL</t>
  </si>
  <si>
    <t>RNAV VISUAL RWY 08</t>
  </si>
  <si>
    <t>ST PETERSBURG-CLEARWATER</t>
  </si>
  <si>
    <t>ST. PETERSBURG-CLEARWATER INTERNATIONAL AIRPORT</t>
  </si>
  <si>
    <t>RNAV VISUAL RWY 18</t>
  </si>
  <si>
    <t>COUDERSPORT</t>
  </si>
  <si>
    <t>CHARLES COLE HOSP</t>
  </si>
  <si>
    <t>CHARLES COLE MEMORIAL HOSPITAL</t>
  </si>
  <si>
    <t>IKEVY ONE DP</t>
  </si>
  <si>
    <t>KUBFA ONE DP</t>
  </si>
  <si>
    <t>COPTER RNAV (GPS) 226</t>
  </si>
  <si>
    <t>UNIVERSITY OF PITT MEDICAL LANDING AREA</t>
  </si>
  <si>
    <t>CUTUS ONE DP</t>
  </si>
  <si>
    <t>INDIANA</t>
  </si>
  <si>
    <t>INDIANA RGNL MEDICAL CENTER</t>
  </si>
  <si>
    <t>HAPAB ONE DP</t>
  </si>
  <si>
    <t>NORTH WALES</t>
  </si>
  <si>
    <t>MERCK UPPER GWNEDD</t>
  </si>
  <si>
    <t>JAPEN TWO DP</t>
  </si>
  <si>
    <t>UPMC NORTHWEST</t>
  </si>
  <si>
    <t>COPTER RNAV (GPS) 033</t>
  </si>
  <si>
    <t>HIRIP ONE DP</t>
  </si>
  <si>
    <t>WEST PENN HOSPITAL</t>
  </si>
  <si>
    <t>WPENN ONE DEPARTURE</t>
  </si>
  <si>
    <t>PROSPECT CREEK</t>
  </si>
  <si>
    <t>RNAV (GPS) Y RWY 1</t>
  </si>
  <si>
    <t>RNAV (GPS) Z RWY 1</t>
  </si>
  <si>
    <t>CYCLE ONE DP</t>
  </si>
  <si>
    <t>FARRELL</t>
  </si>
  <si>
    <t>UPMC-HORIZON HOSPITAL/SHENANGO CAMPUS</t>
  </si>
  <si>
    <t>COPTER RNAV (GPS) 262</t>
  </si>
  <si>
    <t>LABXO ONE DP</t>
  </si>
  <si>
    <t>PITTSBURGH CITY CENTER</t>
  </si>
  <si>
    <t>JEZYA ONE DP</t>
  </si>
  <si>
    <t>SAYRE</t>
  </si>
  <si>
    <t>ROBERT PACKER HOSPITAL</t>
  </si>
  <si>
    <t>CLAND ONE DP</t>
  </si>
  <si>
    <t>FOSUR ONE DP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</si>
  <si>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</si>
  <si>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</si>
  <si>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</si>
  <si>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</si>
  <si>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</si>
  <si>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</si>
  <si>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</si>
  <si>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PULLMAN/MOSCOW REGL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</si>
  <si>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</si>
  <si>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</si>
  <si>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</si>
  <si>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</si>
  <si>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</si>
  <si>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</si>
  <si>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</si>
  <si>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ROSEBURG RGNL</t>
  </si>
  <si>
    <t>SIXTH ONE DP</t>
  </si>
  <si>
    <t>ANDREWS</t>
  </si>
  <si>
    <t>WESTERN CAROLINA RGNL</t>
  </si>
  <si>
    <t>TAFOC ONE DP</t>
  </si>
  <si>
    <t>RENO</t>
  </si>
  <si>
    <t>RENO-TAHOE INTL</t>
  </si>
  <si>
    <t>RNAV VISUAL RWY 16R</t>
  </si>
  <si>
    <t>FORT MYERS</t>
  </si>
  <si>
    <t>RNAV VISUAL RWY 6</t>
  </si>
  <si>
    <t>LOPEZ</t>
  </si>
  <si>
    <t>JIRGU ONE DP</t>
  </si>
  <si>
    <t>SAN DIEGO</t>
  </si>
  <si>
    <t>SANTA BARBARA</t>
  </si>
  <si>
    <t>BEAUFORT</t>
  </si>
  <si>
    <t>BEAUFORT COUNTY MEMORIAL HOSPITAL</t>
  </si>
  <si>
    <t>COPTER RNAV (GPS) 243</t>
  </si>
  <si>
    <t>EASES ONE (RNAV) DP</t>
  </si>
  <si>
    <t>CHARLESTON</t>
  </si>
  <si>
    <t>MEDICAL UNIVERSITY OF SOUTH CAROLINA</t>
  </si>
  <si>
    <t>COPTER RNAV (GPS) 273</t>
  </si>
  <si>
    <t>TESTS ONE (RNAV) DP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</si>
  <si>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</si>
  <si>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</si>
  <si>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</si>
  <si>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</si>
  <si>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</si>
  <si>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</si>
  <si>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</si>
  <si>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SOMERVILLE</t>
  </si>
  <si>
    <t>SOMERVILLE/SOMERSET AIRPORT</t>
  </si>
  <si>
    <t>SANTA MARIA</t>
  </si>
  <si>
    <t>G ALLAN HANCOCK FIELD</t>
  </si>
  <si>
    <t>ID</t>
  </si>
  <si>
    <t>HAILEY</t>
  </si>
  <si>
    <t>RNAV (GPS) N RWY 31</t>
  </si>
  <si>
    <t>RNAV (RNP) M RWY 31</t>
  </si>
  <si>
    <t>Kingsville</t>
  </si>
  <si>
    <t>CHRISTUS SPOHN HOSPITAL KINGSVILLE</t>
  </si>
  <si>
    <t>RIHDU ONE DP</t>
  </si>
  <si>
    <t>RANGER</t>
  </si>
  <si>
    <t>COOK CANYON RANCH</t>
  </si>
  <si>
    <t>Alice</t>
  </si>
  <si>
    <t>CHRISTUS SPOHN HOSPITAL ALICE</t>
  </si>
  <si>
    <t>JATIM ONE DP</t>
  </si>
  <si>
    <t>GLEN ROSE</t>
  </si>
  <si>
    <t>RNAV (GPS) M RWY 36</t>
  </si>
  <si>
    <t>Beeville</t>
  </si>
  <si>
    <t>CHRISTUS SPOHN HOSPITAL BEEVILLE</t>
  </si>
  <si>
    <t>WAPEN ONE DP</t>
  </si>
  <si>
    <t>FRESNO</t>
  </si>
  <si>
    <t>ZUPIL ONE DP</t>
  </si>
  <si>
    <t>COPTER RNAV (GPS) M 275</t>
  </si>
  <si>
    <t>COPTER RNAV (GPS) P 275</t>
  </si>
  <si>
    <t>ICING ONE (RNAV) DEPARTURE</t>
  </si>
  <si>
    <t>FORT WORTH</t>
  </si>
  <si>
    <t>HARRIS METHODIST</t>
  </si>
  <si>
    <t>SATOY ONE DP</t>
  </si>
  <si>
    <t>CORPUS CHRISTI</t>
  </si>
  <si>
    <t>D.F.C.H.</t>
  </si>
  <si>
    <t>CUBOC ONE DP</t>
  </si>
  <si>
    <t>PARKLAND HEALTH AND HOSPITAL SYSTEM</t>
  </si>
  <si>
    <t>COPTER RNAV (GPS) 331</t>
  </si>
  <si>
    <t>MOLTE ONE DP</t>
  </si>
  <si>
    <t>HAPSO ONE DP</t>
  </si>
  <si>
    <t>HILTA ONE DP</t>
  </si>
  <si>
    <t>TELLURIDE</t>
  </si>
  <si>
    <t>TELLURIDE RGNL</t>
  </si>
  <si>
    <t>LOC M RWY 9</t>
  </si>
  <si>
    <t>RNAV (GPS) M RWY 09</t>
  </si>
  <si>
    <t>NORTHCREST MEDICAL CENTER</t>
  </si>
  <si>
    <t>LILNE ONE DP</t>
  </si>
  <si>
    <t>HARRIMAN</t>
  </si>
  <si>
    <t>ROANE MEDICAL CENTER</t>
  </si>
  <si>
    <t>HODUS ONE DP</t>
  </si>
  <si>
    <t>WAYNESBORO</t>
  </si>
  <si>
    <t>COPTER RNAV (GPS) 171</t>
  </si>
  <si>
    <t>FIREN TWO DP</t>
  </si>
  <si>
    <t>COOKEVILLE</t>
  </si>
  <si>
    <t>COOKEVILLE RGNL MEDICAL CENTER</t>
  </si>
  <si>
    <t>CATIS ONE DP</t>
  </si>
  <si>
    <t>VANDERBILT UNIVERSITY MEDICAL CENTER</t>
  </si>
  <si>
    <t>CISIL ONE DP</t>
  </si>
  <si>
    <t>COPTER RNAV (GPS) 169</t>
  </si>
  <si>
    <t>RULEE TWO DP</t>
  </si>
  <si>
    <t>WOODBURY</t>
  </si>
  <si>
    <t>STONES RIVER HOSPITAL</t>
  </si>
  <si>
    <t>HUBES ONE DP</t>
  </si>
  <si>
    <t>PARIS</t>
  </si>
  <si>
    <t>COPTER RNAV (GPS) 271</t>
  </si>
  <si>
    <t>WINGA TWO DP</t>
  </si>
  <si>
    <t>WAVERLY</t>
  </si>
  <si>
    <t>COPTER RNAV (GPS) 316</t>
  </si>
  <si>
    <t>MODIE TWO DP</t>
  </si>
  <si>
    <t>JOHNSON CITY</t>
  </si>
  <si>
    <t>JOHNSON CITY MEDICAL CENTER</t>
  </si>
  <si>
    <t>COPTER RNAV (GPS) 057</t>
  </si>
  <si>
    <t>FOSNO ONE DP</t>
  </si>
  <si>
    <t>CLARKSVILLE</t>
  </si>
  <si>
    <t>COPTER RNAV (GPS) 297</t>
  </si>
  <si>
    <t>PEKNE TWO DP</t>
  </si>
  <si>
    <t>TAMPA</t>
  </si>
  <si>
    <t>RNAV VISUAL RWY 01L</t>
  </si>
  <si>
    <t>RNAV VISUAL RWY 01R</t>
  </si>
  <si>
    <t>CYPRESS</t>
  </si>
  <si>
    <t>DRY CREEK</t>
  </si>
  <si>
    <t>GUN BARREL CITY</t>
  </si>
  <si>
    <t>MAJUB ONE (RNAV) DEPATURE</t>
  </si>
  <si>
    <t>ROPAE ONE DP</t>
  </si>
  <si>
    <t>INDUSTRIAL HELICOPTERS INC</t>
  </si>
  <si>
    <t>KACEN ONE DP</t>
  </si>
  <si>
    <t>PAMPA</t>
  </si>
  <si>
    <t>OWELT ONE (RNAV) DEPARTURE</t>
  </si>
  <si>
    <t>LOCHRIDGE RANCH AIRPORT</t>
  </si>
  <si>
    <t>NDB RWY 17</t>
  </si>
  <si>
    <t>SUGAR LAND</t>
  </si>
  <si>
    <t>RONSE ONE DP</t>
  </si>
  <si>
    <t>KUPARUK</t>
  </si>
  <si>
    <t>ILS OR LOC RWY 6</t>
  </si>
  <si>
    <t>AMDT 5A</t>
  </si>
  <si>
    <t>ILS OR LOC RWY 24</t>
  </si>
  <si>
    <t>RNAV (GPS) RWY 06</t>
  </si>
  <si>
    <t>UGNU-KUPARUK</t>
  </si>
  <si>
    <t>UT</t>
  </si>
  <si>
    <t>LOGAN</t>
  </si>
  <si>
    <t>LOGAN REGIONAL HOSPITAL</t>
  </si>
  <si>
    <t>FEGID ONE DP</t>
  </si>
  <si>
    <t>Salt Lake City</t>
  </si>
  <si>
    <t>PRIMARY CHILDREN'S MEDICAL CENTER</t>
  </si>
  <si>
    <t>ZALGI ONE DP</t>
  </si>
  <si>
    <t>INTERMOUNTAIN MEDICAL CENTER</t>
  </si>
  <si>
    <t>MURRAY ONE DP</t>
  </si>
  <si>
    <t>OGDEN</t>
  </si>
  <si>
    <t>MC KAY-DEE HOSPITAL CENTER</t>
  </si>
  <si>
    <t>WULFE ONE DP</t>
  </si>
  <si>
    <t>PROVO</t>
  </si>
  <si>
    <t>UTAH VALLEY RGNL MEDICAL CENTER</t>
  </si>
  <si>
    <t>BOTBE ONE DP</t>
  </si>
  <si>
    <t>ROOSEVELT</t>
  </si>
  <si>
    <t>UNITAH BASIN MEDICAL CENTER</t>
  </si>
  <si>
    <t>JAGAK ONE DP</t>
  </si>
  <si>
    <t>CHRISTIANSBURG</t>
  </si>
  <si>
    <t>CARILION CLINIC</t>
  </si>
  <si>
    <t>HUVIT ONE DP</t>
  </si>
  <si>
    <t>CULPEPER</t>
  </si>
  <si>
    <t>CULPEPPER MEMORIAL HOSPITAL</t>
  </si>
  <si>
    <t>COPTER RNAV (GPS) 170</t>
  </si>
  <si>
    <t>AMDT 1B</t>
  </si>
  <si>
    <t>KEKBY ONE DP</t>
  </si>
  <si>
    <t>HARRISONBURG</t>
  </si>
  <si>
    <t>CALAT ONE DP</t>
  </si>
  <si>
    <t>FARMVILLE</t>
  </si>
  <si>
    <t>GALAX</t>
  </si>
  <si>
    <t>TWIN COUNTY REGIONAL HOSPITAL</t>
  </si>
  <si>
    <t>NOELS TWO DP</t>
  </si>
  <si>
    <t>NORFOLK</t>
  </si>
  <si>
    <t>SENTARA NORFOLK GENERAL HOSPITAL</t>
  </si>
  <si>
    <t>MOWOC ONE DP</t>
  </si>
  <si>
    <t>ISLE OF WIGHT VOLUNTEER RESCUE SQUAD</t>
  </si>
  <si>
    <t>TUMCA ONE DP</t>
  </si>
  <si>
    <t>DILLWYN</t>
  </si>
  <si>
    <t>COPTER RNAV (GPS) 319</t>
  </si>
  <si>
    <t>VALDEZ</t>
  </si>
  <si>
    <t>JOHNSTONE POINT TWO DP</t>
  </si>
  <si>
    <t>ELEPHANT FORK</t>
  </si>
  <si>
    <t>SENTARA OBICI HOSPITAL</t>
  </si>
  <si>
    <t>AMBRY ONE DP</t>
  </si>
  <si>
    <t>ROANOKE</t>
  </si>
  <si>
    <t>COPTER RNAV (GPS) 072</t>
  </si>
  <si>
    <t>CARILION ROANOKE MEMORIAL HOSPITAL</t>
  </si>
  <si>
    <t>ZAPVU ONE DP</t>
  </si>
  <si>
    <t>BENNINGTON</t>
  </si>
  <si>
    <t>SOUTHWESTERN VERMONT MEDICAL CENTER</t>
  </si>
  <si>
    <t>CERAP ONE DP</t>
  </si>
  <si>
    <t>TOWNSHEND</t>
  </si>
  <si>
    <t>HUVIG ONE DP</t>
  </si>
  <si>
    <t>RUTLAND</t>
  </si>
  <si>
    <t>RUTLAND REGIONAL MED CENTER</t>
  </si>
  <si>
    <t>CUNIB ONE DP</t>
  </si>
  <si>
    <t>ICICO TWO DP</t>
  </si>
  <si>
    <t>BARRE</t>
  </si>
  <si>
    <t>CENTRAL VERMONT MEDICAL CENTER</t>
  </si>
  <si>
    <t>COPTER RNAV (GPS) 237</t>
  </si>
  <si>
    <t>OBEME ONE DP</t>
  </si>
  <si>
    <t>COPTER RNAV (GPS) 029</t>
  </si>
  <si>
    <t>IXOPE ONE DP</t>
  </si>
  <si>
    <t>SOUTH LINCOLN</t>
  </si>
  <si>
    <t>VTPAD</t>
  </si>
  <si>
    <t>URICH ONE DEPARTURE</t>
  </si>
  <si>
    <t>RANDOLPH</t>
  </si>
  <si>
    <t>GIFFORD MEMORIAL HOSPITAL</t>
  </si>
  <si>
    <t>CATIK ONE DP</t>
  </si>
  <si>
    <t>WASRA ONE DP</t>
  </si>
  <si>
    <t>BLOOMER</t>
  </si>
  <si>
    <t>Bloomer</t>
  </si>
  <si>
    <t>KICCI ONE DP</t>
  </si>
  <si>
    <t>BARABOO</t>
  </si>
  <si>
    <t>ST. CLARE HOSPITAL</t>
  </si>
  <si>
    <t>PIVIC ONE DP</t>
  </si>
  <si>
    <t>BARRON</t>
  </si>
  <si>
    <t>JUMPO TWO DP</t>
  </si>
  <si>
    <t>BELOIT</t>
  </si>
  <si>
    <t>BELOIT MEMORIAL HOSPITAL</t>
  </si>
  <si>
    <t>LOOTH ONE DP</t>
  </si>
  <si>
    <t>DODGEVILLE</t>
  </si>
  <si>
    <t>HELGA ONE DP</t>
  </si>
  <si>
    <t>WESTON</t>
  </si>
  <si>
    <t>ST. CLARES HOSPITAL</t>
  </si>
  <si>
    <t>HOTOS ONE DP</t>
  </si>
  <si>
    <t>MAUSTON</t>
  </si>
  <si>
    <t>MILE BLUFF MEDICAL CENTER</t>
  </si>
  <si>
    <t>NIDZU ONE DP</t>
  </si>
  <si>
    <t>MENOMONIE</t>
  </si>
  <si>
    <t>JIDOT TWO DP</t>
  </si>
  <si>
    <t>BELLINGHAM</t>
  </si>
  <si>
    <t>COXOS ONE DP</t>
  </si>
  <si>
    <t>MADISON</t>
  </si>
  <si>
    <t>UW HOSPITAL &amp; CLINICS</t>
  </si>
  <si>
    <t>UW HOSPITAL AND CLINICS</t>
  </si>
  <si>
    <t>HOKUD TWO DP</t>
  </si>
  <si>
    <t>FORT ATKINSON</t>
  </si>
  <si>
    <t>FORT ATKINSON MEMORIAL HOSPITAL</t>
  </si>
  <si>
    <t>FORT MEMORIAL HOSPITAL</t>
  </si>
  <si>
    <t>IRUHE TWO DP</t>
  </si>
  <si>
    <t>NEENAH</t>
  </si>
  <si>
    <t>THEDA CLARK RGNL MEDICAL CENTER</t>
  </si>
  <si>
    <t>ZETAK ONE DP</t>
  </si>
  <si>
    <t>EAU CLAIRE</t>
  </si>
  <si>
    <t>GOTMY ONE DP</t>
  </si>
  <si>
    <t>PDITY ONE DP</t>
  </si>
  <si>
    <t>SOLDIERS GROVE</t>
  </si>
  <si>
    <t>LEEWARD FARM</t>
  </si>
  <si>
    <t>RNAV (GPS) RWY 29</t>
  </si>
  <si>
    <t>ADEYO ONE DP</t>
  </si>
  <si>
    <t>REEDSBURG</t>
  </si>
  <si>
    <t>REEDSBURG AREA MEDICAL CENTER</t>
  </si>
  <si>
    <t>JUKUM ONE DP</t>
  </si>
  <si>
    <t>BEAVER DAM</t>
  </si>
  <si>
    <t>BEAVER DAM COMMUNITY HOSPITAL</t>
  </si>
  <si>
    <t>NIHDO TWO DP</t>
  </si>
  <si>
    <t>WAUPUN</t>
  </si>
  <si>
    <t>COPTER RNAV (GPS) 102</t>
  </si>
  <si>
    <t>APPLETON</t>
  </si>
  <si>
    <t>APPLETON MEDICAL CENTER</t>
  </si>
  <si>
    <t>ZUBOM ONE DP</t>
  </si>
  <si>
    <t>MARSHFIELD</t>
  </si>
  <si>
    <t>ST. JOSEPH'S HOSPITAL</t>
  </si>
  <si>
    <t>GLADY ONE DP</t>
  </si>
  <si>
    <t>CEREP ONE DP</t>
  </si>
  <si>
    <t>MARTINSBURG</t>
  </si>
  <si>
    <t>HISOR ONE (RNAV) DEPARTURE</t>
  </si>
  <si>
    <t>TEN SLEEP</t>
  </si>
  <si>
    <t>WORLAND ONE RNAV DP</t>
  </si>
  <si>
    <t>GLEN ROSE MED CTR</t>
  </si>
  <si>
    <t>SATME ONE DP</t>
  </si>
  <si>
    <t>KAUFMAN</t>
  </si>
  <si>
    <t>OYULO ONE DP</t>
  </si>
  <si>
    <t>TEXAS HEALTH RESOURCES KAUFMAN</t>
  </si>
  <si>
    <t>BAYLOR UNIVERSITY MEDICAL CENTER</t>
  </si>
  <si>
    <t>COPTER RNAV (GPS) 251</t>
  </si>
  <si>
    <t>COPTER RNAV (GPS) 345</t>
  </si>
  <si>
    <t>HUSPA ONE DP</t>
  </si>
  <si>
    <t>METHODIST DALLAS MEDICAL CENTER</t>
  </si>
  <si>
    <t>AUDOR ONE DP</t>
  </si>
  <si>
    <t>COPTER RNAV (GPS) 294</t>
  </si>
  <si>
    <t>ENCINAL</t>
  </si>
  <si>
    <t>EL JARDIN RANCH</t>
  </si>
  <si>
    <t>PUMMR ONE (RNAV) DEPARTURE</t>
  </si>
  <si>
    <t>HENDERSON</t>
  </si>
  <si>
    <t>COPTER RNAV (GPS) RWY 36</t>
  </si>
  <si>
    <t>FODVA ONE (RNAV) DEPARTURE</t>
  </si>
  <si>
    <t>KENT</t>
  </si>
  <si>
    <t>RANCHO DEL CIELO</t>
  </si>
  <si>
    <t>NDB-A</t>
  </si>
  <si>
    <t>TAKEOFF MINIMUMS AND OBSTACLE DEPARTURE</t>
  </si>
  <si>
    <t>PAWNEE</t>
  </si>
  <si>
    <t>SAN CHRISTOVAL RANCH AIRPORT</t>
  </si>
  <si>
    <t>ROUND MOUNTAIN</t>
  </si>
  <si>
    <t>SAN ANTONIO</t>
  </si>
  <si>
    <t>METHODIST HOSPITAL</t>
  </si>
  <si>
    <t>FLAWS ONE DP</t>
  </si>
  <si>
    <t>NIMBE ONE DP</t>
  </si>
  <si>
    <t>AIRLIFE ONE DP</t>
  </si>
  <si>
    <t>WINLU ONE DP</t>
  </si>
  <si>
    <t>YAKUTAT</t>
  </si>
  <si>
    <t>Active Procedures:</t>
  </si>
  <si>
    <t>Pending Activation:</t>
  </si>
  <si>
    <t>Pending Cancellation:</t>
  </si>
  <si>
    <t>MAY</t>
  </si>
  <si>
    <t>RNAV (GPS) M RWY 11</t>
  </si>
  <si>
    <t>YOYYU ONE (RNAV) DEPARTURE</t>
  </si>
  <si>
    <t>ZAROD ONE (RNAV) DEPARTURE</t>
  </si>
  <si>
    <t>PRINCE FREDERICK</t>
  </si>
  <si>
    <t>ENZOB ONE (RNAV) DEPARTURE</t>
  </si>
  <si>
    <t>ISLIY ONE DEPARTURE</t>
  </si>
  <si>
    <t>CLINTON</t>
  </si>
  <si>
    <t>BRRAG ONE (RNAV) DEPARTURE</t>
  </si>
  <si>
    <t>HAXAC ONE DEPARTURE</t>
  </si>
  <si>
    <t>MAWRE ONE DEPARTURE</t>
  </si>
  <si>
    <t>KIGRY ONE DEPARTURE</t>
  </si>
  <si>
    <t>OCURE ONE DEPARTURE</t>
  </si>
  <si>
    <t>LAKOZ ONE DEPARTURE</t>
  </si>
  <si>
    <t>ZUMAN ONE (RNAV) DEPARTURE</t>
  </si>
  <si>
    <t>CLUTE</t>
  </si>
  <si>
    <t>PROMM ONE (RNAV) DEPARTURE</t>
  </si>
  <si>
    <t>HAMTA ONE DEPARTURE</t>
  </si>
  <si>
    <t>OLNEY</t>
  </si>
  <si>
    <t>SUBBZ ONE (RNAV) DEPARTURE</t>
  </si>
  <si>
    <t>ST AUGUSTINE</t>
  </si>
  <si>
    <t>COPTER RNAV (GPS) 133</t>
  </si>
  <si>
    <t>KIDDE ONE (RNAV) DEPARTURE</t>
  </si>
  <si>
    <t>BURNET</t>
  </si>
  <si>
    <t>MICUB ONE DEPARTURE</t>
  </si>
  <si>
    <t>CALAIS</t>
  </si>
  <si>
    <t>COPTER RNAV (GPS) 084</t>
  </si>
  <si>
    <t>ONSAY ONE (RNAV) DEPARTURE</t>
  </si>
  <si>
    <t>KOBKE ONE DEPARTURE</t>
  </si>
  <si>
    <t>IDIKY ONE DEPARTURE</t>
  </si>
  <si>
    <t>ROUND ROCK</t>
  </si>
  <si>
    <t>UWAKI ONE DEPARTURE</t>
  </si>
  <si>
    <t>ILSOW ONE DEPARTURE</t>
  </si>
  <si>
    <t>ZIWLE ONE DEPARTURE</t>
  </si>
  <si>
    <t>ZADEW ONE DEPARTURE</t>
  </si>
  <si>
    <t>OGULY ONE DEPARTURE</t>
  </si>
  <si>
    <t>ZEMDU ONE DEPARTURE</t>
  </si>
  <si>
    <t>KURPE ONE DEPARTURE</t>
  </si>
  <si>
    <t>FOYYU ONE DEPARTURE</t>
  </si>
  <si>
    <t>COPTER RNAV (GPS) M 145</t>
  </si>
  <si>
    <t>COPTER RNAV (GPS) P 145</t>
  </si>
  <si>
    <t>HURGO TWO (RNAV) DEPARTURE</t>
  </si>
  <si>
    <t>MOBTE TWO DEPARTURE</t>
  </si>
  <si>
    <t>ELOKE ONE DEPARTURE</t>
  </si>
  <si>
    <t>HIBAT ONE DEPARTURE</t>
  </si>
  <si>
    <t>TIRCU ONE DEPARTURE</t>
  </si>
  <si>
    <t>MIDWA ONE DEPARTURE</t>
  </si>
  <si>
    <t>RNAV (GPS) X RWY 31</t>
  </si>
  <si>
    <t>IGILE ONE (RNAV) DEPARTURE</t>
  </si>
  <si>
    <t>KINXU ONE DEPARTURE</t>
  </si>
  <si>
    <t>ZAJRO ONE DEPARTURE</t>
  </si>
  <si>
    <t>ST VINCENT ONE DEPARTURE</t>
  </si>
  <si>
    <t>ZAVCO ONE DEPARTURE</t>
  </si>
  <si>
    <t>HIBBI ONE DEPARTURE</t>
  </si>
  <si>
    <t>RNAV (RNP) N RWY 01L</t>
  </si>
  <si>
    <t>RNAV (RNP) N RWY 19R</t>
  </si>
  <si>
    <t>NDB RWY 13</t>
  </si>
  <si>
    <t>NDB RWY 31</t>
  </si>
  <si>
    <t>RNAV (GPS) W RWY 8</t>
  </si>
  <si>
    <t>ANN THREE (RNAV) DEPARTURE</t>
  </si>
  <si>
    <t>DOOZI TWO (RNAV) DEPARTURE</t>
  </si>
  <si>
    <t>FJORD ONE (RNAV) DEPARTURE</t>
  </si>
  <si>
    <t>LDA/DME-G</t>
  </si>
  <si>
    <t>RNAV VISUAL RWY 29 (RF)</t>
  </si>
  <si>
    <t>RNAV VISUAL RWY 29 (TF)</t>
  </si>
  <si>
    <t>BADGE ONE DEPARTURE</t>
  </si>
  <si>
    <t>LEGME ONE DEPARTURE</t>
  </si>
  <si>
    <t>JALBA ONE DEPARTURE</t>
  </si>
  <si>
    <t>RANSON</t>
  </si>
  <si>
    <t>HOOPL ONE (RNAV) DEPARTURE</t>
  </si>
  <si>
    <t>QUITMAN</t>
  </si>
  <si>
    <t>FAALT ONE (RNAV) DEPARTURE</t>
  </si>
  <si>
    <t>CRAIG</t>
  </si>
  <si>
    <t>RNAV (GPS) M RWY 15W</t>
  </si>
  <si>
    <t>LEJYU ONE DEPARTURE</t>
  </si>
  <si>
    <t>SUBAE TWO DEPARTURE</t>
  </si>
  <si>
    <t>HOSIG ONE DEPARTURE</t>
  </si>
  <si>
    <t>JATUB ONE DEPARTURE</t>
  </si>
  <si>
    <t>HURLA ONE (RNAV) DEPARTURE</t>
  </si>
  <si>
    <t>PARK VISUAL RWY 31</t>
  </si>
  <si>
    <t>HERKU ONE (RNAV) DEPARTURE</t>
  </si>
  <si>
    <t>DUFFE ONE (RNAV) DEPARTURE</t>
  </si>
  <si>
    <t>SPIER ONE DEPARTURE</t>
  </si>
  <si>
    <t>ZATIS ONE DEPARTURE</t>
  </si>
  <si>
    <t>JENIT ONE DEPARTURE</t>
  </si>
  <si>
    <t>BONNK ONE (RNAV) DEPARTURE</t>
  </si>
  <si>
    <t>GAPVE ONE DEPARTURE</t>
  </si>
  <si>
    <t>LARGY ONE DEPARTURE</t>
  </si>
  <si>
    <t>JASLO ONE DEPARTURE</t>
  </si>
  <si>
    <t>CAALM ONE (RNAV) DEPARTURE</t>
  </si>
  <si>
    <t>RNAV (GPS) M RWY 02</t>
  </si>
  <si>
    <t>RNAV (GPS) M RWY 20</t>
  </si>
  <si>
    <t>HUNKS ONE (RNAV) DEPARTURE</t>
  </si>
  <si>
    <t>ZK362 MARSY, ME TO HALED, ME</t>
  </si>
  <si>
    <t>UPDATED:  March 29, 2021</t>
  </si>
  <si>
    <t>Chart Cycle:  03/25/2021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</si>
</sst>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8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2" xfId="0" applyNumberFormat="1" applyFont="1" applyFill="1" applyBorder="1" applyAlignment="1">
      <alignment horizontal="center" vertical="center" wrapText="1"/>
    </xf>
    <xf numFmtId="49" fontId="25" fillId="37" borderId="13" xfId="0" applyNumberFormat="1" applyFont="1" applyFill="1" applyBorder="1" applyAlignment="1">
      <alignment horizontal="center" vertical="center" wrapText="1"/>
    </xf>
    <xf numFmtId="164" fontId="20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Border="1"/>
    <xf numFmtId="0" fontId="26" fillId="0" borderId="0" xfId="0" applyFont="1" applyBorder="1"/>
    <xf numFmtId="49" fontId="27" fillId="0" borderId="0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4" fillId="0" borderId="0" xfId="0" applyFont="1" applyFill="1" applyBorder="1"/>
    <xf numFmtId="49" fontId="25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7" xfId="0" applyFont="1" applyFill="1" applyBorder="1" applyAlignment="1">
      <alignment horizontal="right" vertical="center"/>
    </xf>
    <xf numFmtId="0" fontId="16" fillId="38" borderId="18" xfId="0" applyFont="1" applyFill="1" applyBorder="1" applyAlignment="1">
      <alignment vertical="center"/>
    </xf>
    <xf numFmtId="0" fontId="28" fillId="38" borderId="19" xfId="0" applyFont="1" applyFill="1" applyBorder="1" applyAlignment="1">
      <alignment horizontal="right" vertical="center"/>
    </xf>
    <xf numFmtId="0" fontId="28" fillId="38" borderId="20" xfId="0" applyFont="1" applyFill="1" applyBorder="1" applyAlignment="1">
      <alignment vertical="center"/>
    </xf>
    <xf numFmtId="0" fontId="29" fillId="38" borderId="16" xfId="0" applyFont="1" applyFill="1" applyBorder="1" applyAlignment="1">
      <alignment vertical="center"/>
    </xf>
    <xf numFmtId="49" fontId="29" fillId="38" borderId="15" xfId="0" applyNumberFormat="1" applyFont="1" applyFill="1" applyBorder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8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8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8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5"/>
  <sheetViews>
    <sheetView tabSelected="1" zoomScale="85" zoomScaleNormal="85" workbookViewId="0">
      <selection activeCell="C10" sqref="C10"/>
    </sheetView>
  </sheetViews>
  <sheetFormatPr defaultRowHeight="14.4" x14ac:dyDescent="0.3"/>
  <cols>
    <col min="1" max="1" width="20.6640625" bestFit="1" customWidth="1"/>
    <col min="2" max="2" width="8.88671875" customWidth="1"/>
    <col min="3" max="3" width="19.33203125" customWidth="1"/>
    <col min="4" max="4" width="41.33203125" customWidth="1"/>
    <col min="5" max="5" width="11.6640625" bestFit="1" customWidth="1"/>
    <col min="6" max="6" width="36.109375" customWidth="1"/>
    <col min="7" max="7" width="15.33203125" customWidth="1"/>
    <col min="8" max="8" width="34.5546875" bestFit="1" customWidth="1"/>
    <col min="9" max="9" width="21.6640625" customWidth="1"/>
    <col min="10" max="10" width="5.33203125" customWidth="1"/>
    <col min="12" max="12" width="16.109375" bestFit="1" customWidth="1"/>
    <col min="13" max="13" width="18.109375" bestFit="1" customWidth="1"/>
  </cols>
  <sheetData>
    <row r="1" spans="1:10" ht="22.2" customHeight="1" x14ac:dyDescent="0.3">
      <c r="A1" s="1"/>
      <c r="B1" s="1"/>
      <c r="C1" s="1"/>
      <c r="D1" s="2"/>
      <c r="E1" s="3"/>
      <c r="F1" s="4"/>
      <c r="G1" s="3"/>
      <c r="I1" s="28" t="s">
        <v>2220</v>
      </c>
      <c r="J1" s="29">
        <f>COUNTIF(A:A,"Active")</f>
        <v>1670</v>
      </c>
    </row>
    <row r="2" spans="1:10" ht="22.2" customHeight="1" x14ac:dyDescent="0.3">
      <c r="A2" s="25"/>
      <c r="B2" s="25"/>
      <c r="C2" s="25"/>
      <c r="D2" s="25"/>
      <c r="E2" s="25"/>
      <c r="F2" s="26"/>
      <c r="G2" s="25"/>
      <c r="H2" s="27"/>
      <c r="I2" s="30" t="s">
        <v>2221</v>
      </c>
      <c r="J2" s="31">
        <f>COUNTIF(A:A,"Pending Activation")</f>
        <v>43</v>
      </c>
    </row>
    <row r="3" spans="1:10" ht="22.2" customHeight="1" thickBot="1" x14ac:dyDescent="0.35">
      <c r="A3" s="25"/>
      <c r="B3" s="25"/>
      <c r="C3" s="25"/>
      <c r="D3" s="25"/>
      <c r="E3" s="25"/>
      <c r="F3" s="26"/>
      <c r="G3" s="25"/>
      <c r="H3" s="27"/>
      <c r="I3" s="33" t="s">
        <v>2222</v>
      </c>
      <c r="J3" s="32">
        <f>COUNTIF(A:A,"Pending Cancellation")</f>
        <v>26</v>
      </c>
    </row>
    <row r="4" spans="1:10" ht="31.5" customHeight="1" x14ac:dyDescent="0.3">
      <c r="A4" s="5" t="s">
        <v>2318</v>
      </c>
      <c r="B4" s="6"/>
      <c r="C4" s="6"/>
      <c r="D4" s="7"/>
      <c r="E4" s="7"/>
      <c r="F4" s="8"/>
      <c r="G4" s="8"/>
      <c r="H4" s="9" t="s">
        <v>2317</v>
      </c>
      <c r="I4" s="21"/>
      <c r="J4" s="22"/>
    </row>
    <row r="5" spans="1:10" ht="22.5" customHeight="1" thickBot="1" x14ac:dyDescent="0.35">
      <c r="A5" s="10"/>
      <c r="B5" s="10"/>
      <c r="C5" s="10"/>
      <c r="D5" s="11"/>
      <c r="E5" s="10"/>
      <c r="F5" s="12"/>
      <c r="G5" s="13"/>
      <c r="H5" s="13"/>
      <c r="I5" s="23"/>
    </row>
    <row r="6" spans="1:10" ht="39.75" customHeight="1" thickBot="1" x14ac:dyDescent="0.35">
      <c r="A6" s="14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6" t="s">
        <v>5</v>
      </c>
      <c r="G6" s="15" t="s">
        <v>6</v>
      </c>
      <c r="H6" s="17" t="s">
        <v>7</v>
      </c>
      <c r="I6" s="24"/>
    </row>
    <row r="7" spans="1:10" x14ac:dyDescent="0.3">
      <c r="A7" t="s">
        <v>8</v>
      </c>
      <c r="B7" t="s">
        <v>9</v>
      </c>
      <c r="C7" t="s">
        <v>10</v>
      </c>
      <c r="D7" t="s">
        <v>11</v>
      </c>
      <c r="E7" t="str">
        <f>"0AL4"</f>
        <v>0AL4</v>
      </c>
      <c r="F7" t="s">
        <v>12</v>
      </c>
      <c r="G7" t="s">
        <v>13</v>
      </c>
      <c r="H7" t="s">
        <v>14</v>
      </c>
      <c r="I7" s="18"/>
    </row>
    <row r="8" spans="1:10" x14ac:dyDescent="0.3">
      <c r="A8" t="s">
        <v>8</v>
      </c>
      <c r="B8" t="s">
        <v>9</v>
      </c>
      <c r="C8" t="s">
        <v>10</v>
      </c>
      <c r="D8" t="s">
        <v>15</v>
      </c>
      <c r="E8" t="str">
        <f>"0AL4"</f>
        <v>0AL4</v>
      </c>
      <c r="F8" t="s">
        <v>16</v>
      </c>
      <c r="G8" t="s">
        <v>17</v>
      </c>
      <c r="H8" t="s">
        <v>14</v>
      </c>
      <c r="I8" s="18"/>
    </row>
    <row r="9" spans="1:10" x14ac:dyDescent="0.3">
      <c r="A9" t="s">
        <v>8</v>
      </c>
      <c r="B9" t="s">
        <v>18</v>
      </c>
      <c r="C9" t="s">
        <v>19</v>
      </c>
      <c r="E9" t="str">
        <f>"0B1"</f>
        <v>0B1</v>
      </c>
      <c r="F9" t="s">
        <v>20</v>
      </c>
      <c r="G9" t="s">
        <v>13</v>
      </c>
      <c r="H9" t="s">
        <v>21</v>
      </c>
      <c r="I9" s="18"/>
    </row>
    <row r="10" spans="1:10" x14ac:dyDescent="0.3">
      <c r="A10" t="s">
        <v>365</v>
      </c>
      <c r="B10" t="s">
        <v>1968</v>
      </c>
      <c r="C10" t="s">
        <v>2223</v>
      </c>
      <c r="E10" t="str">
        <f>"0ID2"</f>
        <v>0ID2</v>
      </c>
      <c r="F10" t="s">
        <v>2224</v>
      </c>
      <c r="G10" t="s">
        <v>13</v>
      </c>
      <c r="H10" t="s">
        <v>1298</v>
      </c>
      <c r="I10" s="18"/>
    </row>
    <row r="11" spans="1:10" x14ac:dyDescent="0.3">
      <c r="A11" t="s">
        <v>365</v>
      </c>
      <c r="B11" t="s">
        <v>1968</v>
      </c>
      <c r="C11" t="s">
        <v>2223</v>
      </c>
      <c r="E11" t="str">
        <f>"0ID2"</f>
        <v>0ID2</v>
      </c>
      <c r="F11" t="s">
        <v>2225</v>
      </c>
      <c r="G11" t="s">
        <v>17</v>
      </c>
      <c r="H11" t="s">
        <v>1298</v>
      </c>
      <c r="I11" s="18"/>
    </row>
    <row r="12" spans="1:10" x14ac:dyDescent="0.3">
      <c r="A12" t="s">
        <v>365</v>
      </c>
      <c r="B12" t="s">
        <v>1968</v>
      </c>
      <c r="C12" t="s">
        <v>2223</v>
      </c>
      <c r="E12" t="str">
        <f>"0ID2"</f>
        <v>0ID2</v>
      </c>
      <c r="F12" t="s">
        <v>2226</v>
      </c>
      <c r="G12" t="s">
        <v>17</v>
      </c>
      <c r="H12" t="s">
        <v>1298</v>
      </c>
      <c r="I12" s="18"/>
    </row>
    <row r="13" spans="1:10" x14ac:dyDescent="0.3">
      <c r="A13" t="s">
        <v>8</v>
      </c>
      <c r="B13" t="s">
        <v>22</v>
      </c>
      <c r="C13" t="s">
        <v>23</v>
      </c>
      <c r="E13" t="str">
        <f>"0IL6"</f>
        <v>0IL6</v>
      </c>
      <c r="F13" t="s">
        <v>24</v>
      </c>
      <c r="G13" t="s">
        <v>13</v>
      </c>
      <c r="H13" t="s">
        <v>14</v>
      </c>
      <c r="I13" s="18"/>
    </row>
    <row r="14" spans="1:10" x14ac:dyDescent="0.3">
      <c r="A14" t="s">
        <v>8</v>
      </c>
      <c r="B14" t="s">
        <v>22</v>
      </c>
      <c r="C14" t="s">
        <v>23</v>
      </c>
      <c r="E14" t="str">
        <f>"0IL6"</f>
        <v>0IL6</v>
      </c>
      <c r="F14" t="s">
        <v>25</v>
      </c>
      <c r="G14" t="s">
        <v>17</v>
      </c>
      <c r="H14" t="s">
        <v>14</v>
      </c>
      <c r="I14" s="18"/>
    </row>
    <row r="15" spans="1:10" x14ac:dyDescent="0.3">
      <c r="A15" t="s">
        <v>8</v>
      </c>
      <c r="B15" t="s">
        <v>26</v>
      </c>
      <c r="C15" t="s">
        <v>27</v>
      </c>
      <c r="E15" t="str">
        <f>"0MA1"</f>
        <v>0MA1</v>
      </c>
      <c r="F15" t="s">
        <v>28</v>
      </c>
      <c r="G15" t="s">
        <v>29</v>
      </c>
      <c r="H15" t="s">
        <v>30</v>
      </c>
      <c r="I15" s="18"/>
    </row>
    <row r="16" spans="1:10" x14ac:dyDescent="0.3">
      <c r="A16" t="s">
        <v>8</v>
      </c>
      <c r="B16" t="s">
        <v>26</v>
      </c>
      <c r="C16" t="s">
        <v>27</v>
      </c>
      <c r="E16" t="str">
        <f>"0MA1"</f>
        <v>0MA1</v>
      </c>
      <c r="F16" t="s">
        <v>31</v>
      </c>
      <c r="G16" t="s">
        <v>17</v>
      </c>
      <c r="H16" t="s">
        <v>30</v>
      </c>
      <c r="I16" s="19"/>
    </row>
    <row r="17" spans="1:9" x14ac:dyDescent="0.3">
      <c r="A17" t="s">
        <v>8</v>
      </c>
      <c r="B17" t="s">
        <v>26</v>
      </c>
      <c r="C17" t="s">
        <v>27</v>
      </c>
      <c r="E17" t="str">
        <f>"0MA4"</f>
        <v>0MA4</v>
      </c>
      <c r="F17" t="s">
        <v>32</v>
      </c>
      <c r="G17" t="s">
        <v>29</v>
      </c>
      <c r="H17" t="s">
        <v>30</v>
      </c>
      <c r="I17" s="20"/>
    </row>
    <row r="18" spans="1:9" x14ac:dyDescent="0.3">
      <c r="A18" t="s">
        <v>8</v>
      </c>
      <c r="B18" t="s">
        <v>26</v>
      </c>
      <c r="C18" t="s">
        <v>27</v>
      </c>
      <c r="E18" t="str">
        <f>"0MA4"</f>
        <v>0MA4</v>
      </c>
      <c r="F18" t="s">
        <v>33</v>
      </c>
      <c r="G18" t="s">
        <v>17</v>
      </c>
      <c r="H18" t="s">
        <v>30</v>
      </c>
      <c r="I18" s="19"/>
    </row>
    <row r="19" spans="1:9" x14ac:dyDescent="0.3">
      <c r="A19" t="s">
        <v>8</v>
      </c>
      <c r="B19" t="s">
        <v>34</v>
      </c>
      <c r="C19" t="s">
        <v>35</v>
      </c>
      <c r="E19" t="str">
        <f>"0MD3"</f>
        <v>0MD3</v>
      </c>
      <c r="F19" t="s">
        <v>37</v>
      </c>
      <c r="G19" t="s">
        <v>38</v>
      </c>
      <c r="H19" t="s">
        <v>21</v>
      </c>
      <c r="I19" s="20"/>
    </row>
    <row r="20" spans="1:9" x14ac:dyDescent="0.3">
      <c r="A20" t="s">
        <v>8</v>
      </c>
      <c r="B20" t="s">
        <v>34</v>
      </c>
      <c r="C20" t="s">
        <v>35</v>
      </c>
      <c r="E20" t="str">
        <f>"0MD3"</f>
        <v>0MD3</v>
      </c>
      <c r="F20" t="s">
        <v>36</v>
      </c>
      <c r="G20" t="s">
        <v>17</v>
      </c>
      <c r="H20" t="s">
        <v>21</v>
      </c>
      <c r="I20" s="20"/>
    </row>
    <row r="21" spans="1:9" x14ac:dyDescent="0.3">
      <c r="A21" t="s">
        <v>365</v>
      </c>
      <c r="B21" t="s">
        <v>34</v>
      </c>
      <c r="C21" t="s">
        <v>2227</v>
      </c>
      <c r="E21" t="str">
        <f>"0MD9"</f>
        <v>0MD9</v>
      </c>
      <c r="F21" t="s">
        <v>64</v>
      </c>
      <c r="G21" t="s">
        <v>13</v>
      </c>
      <c r="H21" t="s">
        <v>30</v>
      </c>
      <c r="I21" s="20"/>
    </row>
    <row r="22" spans="1:9" x14ac:dyDescent="0.3">
      <c r="A22" t="s">
        <v>365</v>
      </c>
      <c r="B22" t="s">
        <v>34</v>
      </c>
      <c r="C22" t="s">
        <v>2227</v>
      </c>
      <c r="E22" t="str">
        <f>"0MD9"</f>
        <v>0MD9</v>
      </c>
      <c r="F22" t="s">
        <v>2228</v>
      </c>
      <c r="G22" t="s">
        <v>17</v>
      </c>
      <c r="H22" t="s">
        <v>30</v>
      </c>
      <c r="I22" s="18"/>
    </row>
    <row r="23" spans="1:9" x14ac:dyDescent="0.3">
      <c r="A23" t="s">
        <v>8</v>
      </c>
      <c r="B23" t="s">
        <v>39</v>
      </c>
      <c r="C23" t="s">
        <v>40</v>
      </c>
      <c r="E23" t="str">
        <f>"0NC5"</f>
        <v>0NC5</v>
      </c>
      <c r="F23" t="s">
        <v>42</v>
      </c>
      <c r="G23" t="s">
        <v>13</v>
      </c>
      <c r="H23" t="s">
        <v>30</v>
      </c>
      <c r="I23" s="18"/>
    </row>
    <row r="24" spans="1:9" x14ac:dyDescent="0.3">
      <c r="A24" t="s">
        <v>8</v>
      </c>
      <c r="B24" t="s">
        <v>39</v>
      </c>
      <c r="C24" t="s">
        <v>40</v>
      </c>
      <c r="E24" t="str">
        <f>"0NC5"</f>
        <v>0NC5</v>
      </c>
      <c r="F24" t="s">
        <v>41</v>
      </c>
      <c r="G24" t="s">
        <v>17</v>
      </c>
      <c r="H24" t="s">
        <v>21</v>
      </c>
      <c r="I24" s="18"/>
    </row>
    <row r="25" spans="1:9" x14ac:dyDescent="0.3">
      <c r="A25" t="s">
        <v>8</v>
      </c>
      <c r="B25" t="s">
        <v>43</v>
      </c>
      <c r="C25" t="s">
        <v>44</v>
      </c>
      <c r="E25" t="str">
        <f>"0OH4"</f>
        <v>0OH4</v>
      </c>
      <c r="F25" t="s">
        <v>45</v>
      </c>
      <c r="G25" t="s">
        <v>13</v>
      </c>
      <c r="H25" t="s">
        <v>30</v>
      </c>
      <c r="I25" s="18"/>
    </row>
    <row r="26" spans="1:9" x14ac:dyDescent="0.3">
      <c r="A26" t="s">
        <v>8</v>
      </c>
      <c r="B26" t="s">
        <v>43</v>
      </c>
      <c r="C26" t="s">
        <v>44</v>
      </c>
      <c r="E26" t="str">
        <f>"0OH4"</f>
        <v>0OH4</v>
      </c>
      <c r="F26" t="s">
        <v>46</v>
      </c>
      <c r="G26" t="s">
        <v>17</v>
      </c>
      <c r="H26" t="s">
        <v>30</v>
      </c>
      <c r="I26" s="18"/>
    </row>
    <row r="27" spans="1:9" x14ac:dyDescent="0.3">
      <c r="A27" t="s">
        <v>8</v>
      </c>
      <c r="B27" t="s">
        <v>47</v>
      </c>
      <c r="C27" t="s">
        <v>48</v>
      </c>
      <c r="E27" t="str">
        <f>"0PA8"</f>
        <v>0PA8</v>
      </c>
      <c r="F27" t="s">
        <v>49</v>
      </c>
      <c r="G27" t="s">
        <v>29</v>
      </c>
      <c r="H27" t="s">
        <v>21</v>
      </c>
      <c r="I27" s="18"/>
    </row>
    <row r="28" spans="1:9" x14ac:dyDescent="0.3">
      <c r="A28" t="s">
        <v>8</v>
      </c>
      <c r="B28" t="s">
        <v>47</v>
      </c>
      <c r="C28" t="s">
        <v>48</v>
      </c>
      <c r="E28" t="str">
        <f>"0PA8"</f>
        <v>0PA8</v>
      </c>
      <c r="F28" t="s">
        <v>50</v>
      </c>
      <c r="G28" t="s">
        <v>17</v>
      </c>
      <c r="H28" t="s">
        <v>21</v>
      </c>
      <c r="I28" s="18"/>
    </row>
    <row r="29" spans="1:9" x14ac:dyDescent="0.3">
      <c r="A29" t="s">
        <v>8</v>
      </c>
      <c r="B29" t="s">
        <v>47</v>
      </c>
      <c r="C29" t="s">
        <v>48</v>
      </c>
      <c r="E29" t="str">
        <f>"0PA8"</f>
        <v>0PA8</v>
      </c>
      <c r="F29" t="s">
        <v>51</v>
      </c>
      <c r="G29" t="s">
        <v>52</v>
      </c>
      <c r="H29" t="s">
        <v>21</v>
      </c>
      <c r="I29" s="18"/>
    </row>
    <row r="30" spans="1:9" x14ac:dyDescent="0.3">
      <c r="A30" t="s">
        <v>8</v>
      </c>
      <c r="B30" t="s">
        <v>47</v>
      </c>
      <c r="C30" t="s">
        <v>53</v>
      </c>
      <c r="D30" t="s">
        <v>54</v>
      </c>
      <c r="E30" t="str">
        <f>"0PN3"</f>
        <v>0PN3</v>
      </c>
      <c r="F30" t="s">
        <v>55</v>
      </c>
      <c r="G30" t="s">
        <v>13</v>
      </c>
      <c r="H30" t="s">
        <v>30</v>
      </c>
      <c r="I30" s="18"/>
    </row>
    <row r="31" spans="1:9" x14ac:dyDescent="0.3">
      <c r="A31" t="s">
        <v>8</v>
      </c>
      <c r="B31" t="s">
        <v>47</v>
      </c>
      <c r="C31" t="s">
        <v>53</v>
      </c>
      <c r="D31" t="s">
        <v>54</v>
      </c>
      <c r="E31" t="str">
        <f>"0PN3"</f>
        <v>0PN3</v>
      </c>
      <c r="F31" t="s">
        <v>56</v>
      </c>
      <c r="G31" t="s">
        <v>17</v>
      </c>
      <c r="H31" t="s">
        <v>30</v>
      </c>
      <c r="I31" s="18"/>
    </row>
    <row r="32" spans="1:9" x14ac:dyDescent="0.3">
      <c r="A32" t="s">
        <v>8</v>
      </c>
      <c r="B32" t="s">
        <v>47</v>
      </c>
      <c r="C32" t="s">
        <v>57</v>
      </c>
      <c r="E32" t="str">
        <f>"0PS8"</f>
        <v>0PS8</v>
      </c>
      <c r="F32" t="s">
        <v>58</v>
      </c>
      <c r="G32" t="s">
        <v>13</v>
      </c>
      <c r="H32" t="s">
        <v>14</v>
      </c>
      <c r="I32" s="18"/>
    </row>
    <row r="33" spans="1:9" x14ac:dyDescent="0.3">
      <c r="A33" t="s">
        <v>8</v>
      </c>
      <c r="B33" t="s">
        <v>47</v>
      </c>
      <c r="C33" t="s">
        <v>57</v>
      </c>
      <c r="D33" t="s">
        <v>59</v>
      </c>
      <c r="E33" t="str">
        <f>"0PS8"</f>
        <v>0PS8</v>
      </c>
      <c r="F33" t="s">
        <v>60</v>
      </c>
      <c r="G33" t="s">
        <v>17</v>
      </c>
      <c r="H33" t="s">
        <v>14</v>
      </c>
      <c r="I33" s="18"/>
    </row>
    <row r="34" spans="1:9" x14ac:dyDescent="0.3">
      <c r="A34" t="s">
        <v>8</v>
      </c>
      <c r="B34" t="s">
        <v>61</v>
      </c>
      <c r="C34" t="s">
        <v>62</v>
      </c>
      <c r="D34" t="s">
        <v>63</v>
      </c>
      <c r="E34" t="str">
        <f>"0TE1"</f>
        <v>0TE1</v>
      </c>
      <c r="F34" t="s">
        <v>64</v>
      </c>
      <c r="G34" t="s">
        <v>13</v>
      </c>
      <c r="H34" t="s">
        <v>30</v>
      </c>
      <c r="I34" s="18"/>
    </row>
    <row r="35" spans="1:9" x14ac:dyDescent="0.3">
      <c r="A35" t="s">
        <v>8</v>
      </c>
      <c r="B35" t="s">
        <v>61</v>
      </c>
      <c r="C35" t="s">
        <v>62</v>
      </c>
      <c r="D35" t="s">
        <v>63</v>
      </c>
      <c r="E35" t="str">
        <f>"0TE1"</f>
        <v>0TE1</v>
      </c>
      <c r="F35" t="s">
        <v>65</v>
      </c>
      <c r="G35" t="s">
        <v>17</v>
      </c>
      <c r="H35" t="s">
        <v>30</v>
      </c>
      <c r="I35" s="18"/>
    </row>
    <row r="36" spans="1:9" x14ac:dyDescent="0.3">
      <c r="A36" t="s">
        <v>8</v>
      </c>
      <c r="B36" t="s">
        <v>66</v>
      </c>
      <c r="C36" t="s">
        <v>67</v>
      </c>
      <c r="E36" t="str">
        <f>"0TN8"</f>
        <v>0TN8</v>
      </c>
      <c r="F36" t="s">
        <v>69</v>
      </c>
      <c r="G36" t="s">
        <v>17</v>
      </c>
      <c r="H36" t="s">
        <v>14</v>
      </c>
      <c r="I36" s="18"/>
    </row>
    <row r="37" spans="1:9" x14ac:dyDescent="0.3">
      <c r="A37" t="s">
        <v>8</v>
      </c>
      <c r="B37" t="s">
        <v>66</v>
      </c>
      <c r="C37" t="s">
        <v>67</v>
      </c>
      <c r="D37" t="s">
        <v>68</v>
      </c>
      <c r="E37" t="str">
        <f>"0TN8"</f>
        <v>0TN8</v>
      </c>
      <c r="F37" t="s">
        <v>70</v>
      </c>
      <c r="G37" t="s">
        <v>13</v>
      </c>
      <c r="H37" t="s">
        <v>14</v>
      </c>
      <c r="I37" s="18"/>
    </row>
    <row r="38" spans="1:9" x14ac:dyDescent="0.3">
      <c r="A38" t="s">
        <v>8</v>
      </c>
      <c r="B38" t="s">
        <v>61</v>
      </c>
      <c r="C38" t="s">
        <v>71</v>
      </c>
      <c r="E38" t="str">
        <f>"0TX1"</f>
        <v>0TX1</v>
      </c>
      <c r="F38" t="s">
        <v>72</v>
      </c>
      <c r="G38" t="s">
        <v>52</v>
      </c>
      <c r="H38" t="s">
        <v>21</v>
      </c>
      <c r="I38" s="18"/>
    </row>
    <row r="39" spans="1:9" x14ac:dyDescent="0.3">
      <c r="A39" t="s">
        <v>8</v>
      </c>
      <c r="B39" t="s">
        <v>73</v>
      </c>
      <c r="C39" t="s">
        <v>74</v>
      </c>
      <c r="E39" t="str">
        <f>"0V7"</f>
        <v>0V7</v>
      </c>
      <c r="F39" t="s">
        <v>75</v>
      </c>
      <c r="G39" t="s">
        <v>52</v>
      </c>
      <c r="H39" t="s">
        <v>21</v>
      </c>
      <c r="I39" s="18"/>
    </row>
    <row r="40" spans="1:9" x14ac:dyDescent="0.3">
      <c r="A40" t="s">
        <v>8</v>
      </c>
      <c r="B40" t="s">
        <v>73</v>
      </c>
      <c r="C40" t="s">
        <v>74</v>
      </c>
      <c r="D40" t="s">
        <v>76</v>
      </c>
      <c r="E40" t="str">
        <f>"0V7"</f>
        <v>0V7</v>
      </c>
      <c r="F40" t="s">
        <v>77</v>
      </c>
      <c r="G40" t="s">
        <v>17</v>
      </c>
      <c r="H40" t="s">
        <v>21</v>
      </c>
      <c r="I40" s="18"/>
    </row>
    <row r="41" spans="1:9" x14ac:dyDescent="0.3">
      <c r="A41" t="s">
        <v>8</v>
      </c>
      <c r="B41" t="s">
        <v>61</v>
      </c>
      <c r="C41" t="s">
        <v>78</v>
      </c>
      <c r="E41" t="str">
        <f>"0XA4"</f>
        <v>0XA4</v>
      </c>
      <c r="F41" t="s">
        <v>79</v>
      </c>
      <c r="G41" t="s">
        <v>13</v>
      </c>
      <c r="H41" t="s">
        <v>21</v>
      </c>
      <c r="I41" s="18"/>
    </row>
    <row r="42" spans="1:9" x14ac:dyDescent="0.3">
      <c r="A42" t="s">
        <v>8</v>
      </c>
      <c r="B42" t="s">
        <v>61</v>
      </c>
      <c r="C42" t="s">
        <v>78</v>
      </c>
      <c r="D42" t="s">
        <v>80</v>
      </c>
      <c r="E42" t="str">
        <f>"0XA4"</f>
        <v>0XA4</v>
      </c>
      <c r="F42" t="s">
        <v>81</v>
      </c>
      <c r="G42" t="s">
        <v>13</v>
      </c>
      <c r="H42" t="s">
        <v>21</v>
      </c>
      <c r="I42" s="18"/>
    </row>
    <row r="43" spans="1:9" x14ac:dyDescent="0.3">
      <c r="A43" t="s">
        <v>8</v>
      </c>
      <c r="B43" t="s">
        <v>61</v>
      </c>
      <c r="C43" t="s">
        <v>78</v>
      </c>
      <c r="D43" t="s">
        <v>80</v>
      </c>
      <c r="E43" t="str">
        <f>"0XA4"</f>
        <v>0XA4</v>
      </c>
      <c r="F43" t="s">
        <v>82</v>
      </c>
      <c r="G43" t="s">
        <v>13</v>
      </c>
      <c r="H43" t="s">
        <v>21</v>
      </c>
      <c r="I43" s="18"/>
    </row>
    <row r="44" spans="1:9" x14ac:dyDescent="0.3">
      <c r="A44" t="s">
        <v>8</v>
      </c>
      <c r="B44" t="s">
        <v>61</v>
      </c>
      <c r="C44" t="s">
        <v>83</v>
      </c>
      <c r="E44" t="str">
        <f>"0XA5"</f>
        <v>0XA5</v>
      </c>
      <c r="F44" t="s">
        <v>84</v>
      </c>
      <c r="G44" t="s">
        <v>13</v>
      </c>
      <c r="H44" t="s">
        <v>21</v>
      </c>
      <c r="I44" s="18"/>
    </row>
    <row r="45" spans="1:9" x14ac:dyDescent="0.3">
      <c r="A45" t="s">
        <v>8</v>
      </c>
      <c r="B45" t="s">
        <v>61</v>
      </c>
      <c r="C45" t="s">
        <v>83</v>
      </c>
      <c r="E45" t="str">
        <f>"0XA5"</f>
        <v>0XA5</v>
      </c>
      <c r="F45" t="s">
        <v>85</v>
      </c>
      <c r="G45" t="s">
        <v>13</v>
      </c>
      <c r="H45" t="s">
        <v>21</v>
      </c>
      <c r="I45" s="18"/>
    </row>
    <row r="46" spans="1:9" x14ac:dyDescent="0.3">
      <c r="A46" t="s">
        <v>8</v>
      </c>
      <c r="B46" t="s">
        <v>61</v>
      </c>
      <c r="C46" t="s">
        <v>83</v>
      </c>
      <c r="E46" t="str">
        <f>"0XA5"</f>
        <v>0XA5</v>
      </c>
      <c r="F46" t="s">
        <v>79</v>
      </c>
      <c r="G46" t="s">
        <v>13</v>
      </c>
      <c r="H46" t="s">
        <v>21</v>
      </c>
      <c r="I46" s="19"/>
    </row>
    <row r="47" spans="1:9" x14ac:dyDescent="0.3">
      <c r="A47" t="s">
        <v>8</v>
      </c>
      <c r="B47" t="s">
        <v>86</v>
      </c>
      <c r="C47" t="s">
        <v>87</v>
      </c>
      <c r="E47" t="str">
        <f>"1IA3"</f>
        <v>1IA3</v>
      </c>
      <c r="F47" t="s">
        <v>91</v>
      </c>
      <c r="G47" t="s">
        <v>52</v>
      </c>
      <c r="H47" t="s">
        <v>21</v>
      </c>
      <c r="I47" s="20"/>
    </row>
    <row r="48" spans="1:9" x14ac:dyDescent="0.3">
      <c r="A48" t="s">
        <v>8</v>
      </c>
      <c r="B48" t="s">
        <v>86</v>
      </c>
      <c r="C48" t="s">
        <v>87</v>
      </c>
      <c r="E48" t="str">
        <f>"1IA3"</f>
        <v>1IA3</v>
      </c>
      <c r="F48" t="s">
        <v>88</v>
      </c>
      <c r="G48" t="s">
        <v>52</v>
      </c>
      <c r="H48" t="s">
        <v>21</v>
      </c>
      <c r="I48" s="19"/>
    </row>
    <row r="49" spans="1:9" x14ac:dyDescent="0.3">
      <c r="A49" t="s">
        <v>8</v>
      </c>
      <c r="B49" t="s">
        <v>86</v>
      </c>
      <c r="C49" t="s">
        <v>89</v>
      </c>
      <c r="E49" t="str">
        <f>"1IA3"</f>
        <v>1IA3</v>
      </c>
      <c r="F49" t="s">
        <v>90</v>
      </c>
      <c r="G49" t="s">
        <v>17</v>
      </c>
      <c r="H49" t="s">
        <v>21</v>
      </c>
      <c r="I49" s="20"/>
    </row>
    <row r="50" spans="1:9" x14ac:dyDescent="0.3">
      <c r="A50" t="s">
        <v>8</v>
      </c>
      <c r="B50" t="s">
        <v>92</v>
      </c>
      <c r="C50" t="s">
        <v>93</v>
      </c>
      <c r="E50" t="str">
        <f>"1II7"</f>
        <v>1II7</v>
      </c>
      <c r="F50" t="s">
        <v>94</v>
      </c>
      <c r="G50" t="s">
        <v>13</v>
      </c>
      <c r="H50" t="s">
        <v>30</v>
      </c>
      <c r="I50" s="19"/>
    </row>
    <row r="51" spans="1:9" x14ac:dyDescent="0.3">
      <c r="A51" t="s">
        <v>8</v>
      </c>
      <c r="B51" t="s">
        <v>26</v>
      </c>
      <c r="C51" t="s">
        <v>95</v>
      </c>
      <c r="D51" t="s">
        <v>96</v>
      </c>
      <c r="E51" t="str">
        <f>"1MA2"</f>
        <v>1MA2</v>
      </c>
      <c r="F51" t="s">
        <v>97</v>
      </c>
      <c r="G51" t="s">
        <v>13</v>
      </c>
      <c r="H51" t="s">
        <v>30</v>
      </c>
      <c r="I51" s="20"/>
    </row>
    <row r="52" spans="1:9" x14ac:dyDescent="0.3">
      <c r="A52" t="s">
        <v>8</v>
      </c>
      <c r="B52" t="s">
        <v>26</v>
      </c>
      <c r="C52" t="s">
        <v>95</v>
      </c>
      <c r="D52" t="s">
        <v>96</v>
      </c>
      <c r="E52" t="str">
        <f>"1MA2"</f>
        <v>1MA2</v>
      </c>
      <c r="F52" t="s">
        <v>98</v>
      </c>
      <c r="G52" t="s">
        <v>17</v>
      </c>
      <c r="H52" t="s">
        <v>30</v>
      </c>
      <c r="I52" s="18"/>
    </row>
    <row r="53" spans="1:9" x14ac:dyDescent="0.3">
      <c r="A53" t="s">
        <v>8</v>
      </c>
      <c r="B53" t="s">
        <v>26</v>
      </c>
      <c r="C53" t="s">
        <v>99</v>
      </c>
      <c r="E53" t="str">
        <f>"1MA9"</f>
        <v>1MA9</v>
      </c>
      <c r="F53" t="s">
        <v>100</v>
      </c>
      <c r="G53" t="s">
        <v>13</v>
      </c>
      <c r="H53" t="s">
        <v>30</v>
      </c>
      <c r="I53" s="18"/>
    </row>
    <row r="54" spans="1:9" x14ac:dyDescent="0.3">
      <c r="A54" t="s">
        <v>8</v>
      </c>
      <c r="B54" t="s">
        <v>26</v>
      </c>
      <c r="C54" t="s">
        <v>99</v>
      </c>
      <c r="E54" t="str">
        <f>"1MA9"</f>
        <v>1MA9</v>
      </c>
      <c r="F54" t="s">
        <v>101</v>
      </c>
      <c r="G54" t="s">
        <v>17</v>
      </c>
      <c r="H54" t="s">
        <v>30</v>
      </c>
      <c r="I54" s="18"/>
    </row>
    <row r="55" spans="1:9" x14ac:dyDescent="0.3">
      <c r="A55" t="s">
        <v>8</v>
      </c>
      <c r="B55" t="s">
        <v>102</v>
      </c>
      <c r="C55" t="s">
        <v>103</v>
      </c>
      <c r="E55" t="str">
        <f>"1MS9"</f>
        <v>1MS9</v>
      </c>
      <c r="F55" t="s">
        <v>104</v>
      </c>
      <c r="G55" t="s">
        <v>29</v>
      </c>
      <c r="H55" t="s">
        <v>14</v>
      </c>
      <c r="I55" s="18"/>
    </row>
    <row r="56" spans="1:9" x14ac:dyDescent="0.3">
      <c r="A56" t="s">
        <v>8</v>
      </c>
      <c r="B56" t="s">
        <v>102</v>
      </c>
      <c r="C56" t="s">
        <v>103</v>
      </c>
      <c r="D56" t="s">
        <v>105</v>
      </c>
      <c r="E56" t="str">
        <f>"1MS9"</f>
        <v>1MS9</v>
      </c>
      <c r="F56" t="s">
        <v>106</v>
      </c>
      <c r="G56" t="s">
        <v>17</v>
      </c>
      <c r="H56" t="s">
        <v>14</v>
      </c>
      <c r="I56" s="18"/>
    </row>
    <row r="57" spans="1:9" x14ac:dyDescent="0.3">
      <c r="A57" t="s">
        <v>8</v>
      </c>
      <c r="B57" t="s">
        <v>43</v>
      </c>
      <c r="C57" t="s">
        <v>107</v>
      </c>
      <c r="E57" t="str">
        <f>"1OH4"</f>
        <v>1OH4</v>
      </c>
      <c r="F57" t="s">
        <v>108</v>
      </c>
      <c r="G57" t="s">
        <v>13</v>
      </c>
      <c r="H57" t="s">
        <v>30</v>
      </c>
      <c r="I57" s="18"/>
    </row>
    <row r="58" spans="1:9" x14ac:dyDescent="0.3">
      <c r="A58" t="s">
        <v>8</v>
      </c>
      <c r="B58" t="s">
        <v>43</v>
      </c>
      <c r="C58" t="s">
        <v>107</v>
      </c>
      <c r="E58" t="str">
        <f>"1OH4"</f>
        <v>1OH4</v>
      </c>
      <c r="F58" t="s">
        <v>109</v>
      </c>
      <c r="G58" t="s">
        <v>17</v>
      </c>
      <c r="H58" t="s">
        <v>30</v>
      </c>
      <c r="I58" s="18"/>
    </row>
    <row r="59" spans="1:9" x14ac:dyDescent="0.3">
      <c r="A59" t="s">
        <v>8</v>
      </c>
      <c r="B59" t="s">
        <v>47</v>
      </c>
      <c r="C59" t="s">
        <v>110</v>
      </c>
      <c r="D59" t="s">
        <v>111</v>
      </c>
      <c r="E59" t="str">
        <f>"1PN4"</f>
        <v>1PN4</v>
      </c>
      <c r="F59" t="s">
        <v>112</v>
      </c>
      <c r="G59" t="s">
        <v>52</v>
      </c>
      <c r="H59" t="s">
        <v>30</v>
      </c>
      <c r="I59" s="18"/>
    </row>
    <row r="60" spans="1:9" x14ac:dyDescent="0.3">
      <c r="A60" t="s">
        <v>8</v>
      </c>
      <c r="B60" t="s">
        <v>47</v>
      </c>
      <c r="C60" t="s">
        <v>110</v>
      </c>
      <c r="D60" t="s">
        <v>111</v>
      </c>
      <c r="E60" t="str">
        <f>"1PN4"</f>
        <v>1PN4</v>
      </c>
      <c r="F60" t="s">
        <v>113</v>
      </c>
      <c r="G60" t="s">
        <v>17</v>
      </c>
      <c r="H60" t="s">
        <v>30</v>
      </c>
      <c r="I60" s="18"/>
    </row>
    <row r="61" spans="1:9" x14ac:dyDescent="0.3">
      <c r="A61" t="s">
        <v>8</v>
      </c>
      <c r="B61" t="s">
        <v>47</v>
      </c>
      <c r="C61" t="s">
        <v>114</v>
      </c>
      <c r="E61" t="str">
        <f>"1PS8"</f>
        <v>1PS8</v>
      </c>
      <c r="F61" t="s">
        <v>117</v>
      </c>
      <c r="G61" t="s">
        <v>13</v>
      </c>
      <c r="H61" t="s">
        <v>30</v>
      </c>
      <c r="I61" s="18"/>
    </row>
    <row r="62" spans="1:9" x14ac:dyDescent="0.3">
      <c r="A62" t="s">
        <v>8</v>
      </c>
      <c r="B62" t="s">
        <v>47</v>
      </c>
      <c r="C62" t="s">
        <v>114</v>
      </c>
      <c r="E62" t="str">
        <f>"1PS8"</f>
        <v>1PS8</v>
      </c>
      <c r="F62" t="s">
        <v>119</v>
      </c>
      <c r="G62" t="s">
        <v>13</v>
      </c>
      <c r="H62" t="s">
        <v>14</v>
      </c>
      <c r="I62" s="18"/>
    </row>
    <row r="63" spans="1:9" x14ac:dyDescent="0.3">
      <c r="A63" t="s">
        <v>8</v>
      </c>
      <c r="B63" t="s">
        <v>47</v>
      </c>
      <c r="C63" t="s">
        <v>114</v>
      </c>
      <c r="E63" t="str">
        <f>"1PS8"</f>
        <v>1PS8</v>
      </c>
      <c r="F63" t="s">
        <v>118</v>
      </c>
      <c r="G63" t="s">
        <v>17</v>
      </c>
      <c r="H63" t="s">
        <v>30</v>
      </c>
      <c r="I63" s="18"/>
    </row>
    <row r="64" spans="1:9" x14ac:dyDescent="0.3">
      <c r="A64" t="s">
        <v>8</v>
      </c>
      <c r="B64" t="s">
        <v>47</v>
      </c>
      <c r="C64" t="s">
        <v>114</v>
      </c>
      <c r="D64" t="s">
        <v>115</v>
      </c>
      <c r="E64" t="str">
        <f>"1PS8"</f>
        <v>1PS8</v>
      </c>
      <c r="F64" t="s">
        <v>116</v>
      </c>
      <c r="G64" t="s">
        <v>17</v>
      </c>
      <c r="H64" t="s">
        <v>14</v>
      </c>
      <c r="I64" s="18"/>
    </row>
    <row r="65" spans="1:9" x14ac:dyDescent="0.3">
      <c r="A65" t="s">
        <v>8</v>
      </c>
      <c r="B65" t="s">
        <v>120</v>
      </c>
      <c r="C65" t="s">
        <v>121</v>
      </c>
      <c r="E65" t="str">
        <f>"1R4"</f>
        <v>1R4</v>
      </c>
      <c r="F65" t="s">
        <v>122</v>
      </c>
      <c r="G65" t="s">
        <v>13</v>
      </c>
      <c r="H65" t="s">
        <v>30</v>
      </c>
      <c r="I65" s="18"/>
    </row>
    <row r="66" spans="1:9" x14ac:dyDescent="0.3">
      <c r="A66" t="s">
        <v>8</v>
      </c>
      <c r="B66" t="s">
        <v>120</v>
      </c>
      <c r="C66" t="s">
        <v>121</v>
      </c>
      <c r="E66" t="str">
        <f>"1R4"</f>
        <v>1R4</v>
      </c>
      <c r="F66" t="s">
        <v>123</v>
      </c>
      <c r="G66" t="s">
        <v>17</v>
      </c>
      <c r="H66" t="s">
        <v>30</v>
      </c>
      <c r="I66" s="18"/>
    </row>
    <row r="67" spans="1:9" x14ac:dyDescent="0.3">
      <c r="A67" t="s">
        <v>8</v>
      </c>
      <c r="B67" t="s">
        <v>124</v>
      </c>
      <c r="C67" t="s">
        <v>125</v>
      </c>
      <c r="E67" t="str">
        <f>"1SD9"</f>
        <v>1SD9</v>
      </c>
      <c r="F67" t="s">
        <v>127</v>
      </c>
      <c r="G67" t="s">
        <v>13</v>
      </c>
      <c r="H67" t="s">
        <v>30</v>
      </c>
      <c r="I67" s="18"/>
    </row>
    <row r="68" spans="1:9" x14ac:dyDescent="0.3">
      <c r="A68" t="s">
        <v>8</v>
      </c>
      <c r="B68" t="s">
        <v>124</v>
      </c>
      <c r="C68" t="s">
        <v>125</v>
      </c>
      <c r="D68" t="s">
        <v>126</v>
      </c>
      <c r="E68" t="str">
        <f>"1SD9"</f>
        <v>1SD9</v>
      </c>
      <c r="F68" t="s">
        <v>128</v>
      </c>
      <c r="G68" t="s">
        <v>17</v>
      </c>
      <c r="H68" t="s">
        <v>30</v>
      </c>
      <c r="I68" s="18"/>
    </row>
    <row r="69" spans="1:9" x14ac:dyDescent="0.3">
      <c r="A69" t="s">
        <v>8</v>
      </c>
      <c r="B69" t="s">
        <v>129</v>
      </c>
      <c r="C69" t="s">
        <v>130</v>
      </c>
      <c r="E69" t="str">
        <f>"1VA1"</f>
        <v>1VA1</v>
      </c>
      <c r="F69" t="s">
        <v>79</v>
      </c>
      <c r="G69" t="s">
        <v>29</v>
      </c>
      <c r="H69" t="s">
        <v>21</v>
      </c>
      <c r="I69" s="18"/>
    </row>
    <row r="70" spans="1:9" x14ac:dyDescent="0.3">
      <c r="A70" t="s">
        <v>8</v>
      </c>
      <c r="B70" t="s">
        <v>129</v>
      </c>
      <c r="C70" t="s">
        <v>130</v>
      </c>
      <c r="D70" t="s">
        <v>131</v>
      </c>
      <c r="E70" t="str">
        <f>"1VA1"</f>
        <v>1VA1</v>
      </c>
      <c r="F70" t="s">
        <v>132</v>
      </c>
      <c r="G70" t="s">
        <v>13</v>
      </c>
      <c r="H70" t="s">
        <v>21</v>
      </c>
      <c r="I70" s="18"/>
    </row>
    <row r="71" spans="1:9" x14ac:dyDescent="0.3">
      <c r="A71" t="s">
        <v>8</v>
      </c>
      <c r="B71" t="s">
        <v>133</v>
      </c>
      <c r="C71" t="s">
        <v>134</v>
      </c>
      <c r="E71" t="str">
        <f>"1WA1"</f>
        <v>1WA1</v>
      </c>
      <c r="F71" t="s">
        <v>135</v>
      </c>
      <c r="G71" t="s">
        <v>13</v>
      </c>
      <c r="H71" t="s">
        <v>14</v>
      </c>
      <c r="I71" s="18"/>
    </row>
    <row r="72" spans="1:9" x14ac:dyDescent="0.3">
      <c r="A72" t="s">
        <v>8</v>
      </c>
      <c r="B72" t="s">
        <v>133</v>
      </c>
      <c r="C72" t="s">
        <v>134</v>
      </c>
      <c r="D72" t="s">
        <v>136</v>
      </c>
      <c r="E72" t="str">
        <f>"1WA1"</f>
        <v>1WA1</v>
      </c>
      <c r="F72" t="s">
        <v>137</v>
      </c>
      <c r="G72" t="s">
        <v>17</v>
      </c>
      <c r="H72" t="s">
        <v>14</v>
      </c>
      <c r="I72" s="18"/>
    </row>
    <row r="73" spans="1:9" x14ac:dyDescent="0.3">
      <c r="A73" t="s">
        <v>8</v>
      </c>
      <c r="B73" t="s">
        <v>61</v>
      </c>
      <c r="C73" t="s">
        <v>138</v>
      </c>
      <c r="E73" t="str">
        <f>"1XA9"</f>
        <v>1XA9</v>
      </c>
      <c r="F73" t="s">
        <v>139</v>
      </c>
      <c r="G73" t="s">
        <v>52</v>
      </c>
      <c r="H73" t="s">
        <v>30</v>
      </c>
      <c r="I73" s="18"/>
    </row>
    <row r="74" spans="1:9" x14ac:dyDescent="0.3">
      <c r="A74" t="s">
        <v>8</v>
      </c>
      <c r="B74" t="s">
        <v>61</v>
      </c>
      <c r="C74" t="s">
        <v>138</v>
      </c>
      <c r="E74" t="str">
        <f>"1XA9"</f>
        <v>1XA9</v>
      </c>
      <c r="F74" t="s">
        <v>140</v>
      </c>
      <c r="G74" t="s">
        <v>17</v>
      </c>
      <c r="H74" t="s">
        <v>30</v>
      </c>
      <c r="I74" s="18"/>
    </row>
    <row r="75" spans="1:9" x14ac:dyDescent="0.3">
      <c r="A75" t="s">
        <v>8</v>
      </c>
      <c r="B75" t="s">
        <v>141</v>
      </c>
      <c r="C75" t="s">
        <v>142</v>
      </c>
      <c r="E75" t="str">
        <f>"2CL8"</f>
        <v>2CL8</v>
      </c>
      <c r="F75" t="s">
        <v>143</v>
      </c>
      <c r="G75" t="s">
        <v>13</v>
      </c>
      <c r="H75" t="s">
        <v>30</v>
      </c>
      <c r="I75" s="18"/>
    </row>
    <row r="76" spans="1:9" x14ac:dyDescent="0.3">
      <c r="A76" t="s">
        <v>8</v>
      </c>
      <c r="B76" t="s">
        <v>141</v>
      </c>
      <c r="C76" t="s">
        <v>142</v>
      </c>
      <c r="E76" t="str">
        <f>"2CL8"</f>
        <v>2CL8</v>
      </c>
      <c r="F76" t="s">
        <v>144</v>
      </c>
      <c r="G76" t="s">
        <v>17</v>
      </c>
      <c r="H76" t="s">
        <v>30</v>
      </c>
      <c r="I76" s="18"/>
    </row>
    <row r="77" spans="1:9" x14ac:dyDescent="0.3">
      <c r="A77" t="s">
        <v>8</v>
      </c>
      <c r="B77" t="s">
        <v>92</v>
      </c>
      <c r="C77" t="s">
        <v>148</v>
      </c>
      <c r="E77" t="str">
        <f>"2IN5"</f>
        <v>2IN5</v>
      </c>
      <c r="F77" t="s">
        <v>149</v>
      </c>
      <c r="G77" t="s">
        <v>13</v>
      </c>
      <c r="H77" t="s">
        <v>30</v>
      </c>
      <c r="I77" s="18"/>
    </row>
    <row r="78" spans="1:9" x14ac:dyDescent="0.3">
      <c r="A78" t="s">
        <v>8</v>
      </c>
      <c r="B78" t="s">
        <v>92</v>
      </c>
      <c r="C78" t="s">
        <v>148</v>
      </c>
      <c r="E78" t="str">
        <f>"2IN5"</f>
        <v>2IN5</v>
      </c>
      <c r="F78" t="s">
        <v>150</v>
      </c>
      <c r="G78" t="s">
        <v>17</v>
      </c>
      <c r="H78" t="s">
        <v>30</v>
      </c>
      <c r="I78" s="18"/>
    </row>
    <row r="79" spans="1:9" x14ac:dyDescent="0.3">
      <c r="A79" t="s">
        <v>8</v>
      </c>
      <c r="B79" t="s">
        <v>120</v>
      </c>
      <c r="C79" t="s">
        <v>151</v>
      </c>
      <c r="E79" t="str">
        <f>"2LS0"</f>
        <v>2LS0</v>
      </c>
      <c r="F79" t="s">
        <v>292</v>
      </c>
      <c r="G79" t="s">
        <v>13</v>
      </c>
      <c r="H79" t="s">
        <v>21</v>
      </c>
      <c r="I79" s="18"/>
    </row>
    <row r="80" spans="1:9" x14ac:dyDescent="0.3">
      <c r="A80" t="s">
        <v>8</v>
      </c>
      <c r="B80" t="s">
        <v>120</v>
      </c>
      <c r="C80" t="s">
        <v>151</v>
      </c>
      <c r="E80" t="str">
        <f>"2LS0"</f>
        <v>2LS0</v>
      </c>
      <c r="F80" t="s">
        <v>1551</v>
      </c>
      <c r="G80" t="s">
        <v>13</v>
      </c>
      <c r="H80" t="s">
        <v>21</v>
      </c>
      <c r="I80" s="18"/>
    </row>
    <row r="81" spans="1:9" x14ac:dyDescent="0.3">
      <c r="A81" t="s">
        <v>8</v>
      </c>
      <c r="B81" t="s">
        <v>18</v>
      </c>
      <c r="C81" t="s">
        <v>152</v>
      </c>
      <c r="E81" t="str">
        <f>"2ME2"</f>
        <v>2ME2</v>
      </c>
      <c r="F81" t="s">
        <v>153</v>
      </c>
      <c r="G81" t="s">
        <v>13</v>
      </c>
      <c r="H81" t="s">
        <v>21</v>
      </c>
      <c r="I81" s="18"/>
    </row>
    <row r="82" spans="1:9" x14ac:dyDescent="0.3">
      <c r="A82" t="s">
        <v>8</v>
      </c>
      <c r="B82" t="s">
        <v>154</v>
      </c>
      <c r="C82" t="s">
        <v>155</v>
      </c>
      <c r="E82" t="str">
        <f>"2MI2"</f>
        <v>2MI2</v>
      </c>
      <c r="F82" t="s">
        <v>156</v>
      </c>
      <c r="G82" t="s">
        <v>17</v>
      </c>
      <c r="H82" t="s">
        <v>21</v>
      </c>
      <c r="I82" s="18"/>
    </row>
    <row r="83" spans="1:9" x14ac:dyDescent="0.3">
      <c r="A83" t="s">
        <v>8</v>
      </c>
      <c r="B83" t="s">
        <v>154</v>
      </c>
      <c r="C83" t="s">
        <v>155</v>
      </c>
      <c r="D83" t="s">
        <v>157</v>
      </c>
      <c r="E83" t="str">
        <f>"2MI2"</f>
        <v>2MI2</v>
      </c>
      <c r="F83" t="s">
        <v>158</v>
      </c>
      <c r="G83" t="s">
        <v>29</v>
      </c>
      <c r="H83" t="s">
        <v>21</v>
      </c>
      <c r="I83" s="18"/>
    </row>
    <row r="84" spans="1:9" x14ac:dyDescent="0.3">
      <c r="A84" t="s">
        <v>8</v>
      </c>
      <c r="B84" t="s">
        <v>102</v>
      </c>
      <c r="C84" t="s">
        <v>159</v>
      </c>
      <c r="E84" t="str">
        <f>"2MS2"</f>
        <v>2MS2</v>
      </c>
      <c r="F84" t="s">
        <v>160</v>
      </c>
      <c r="G84" t="s">
        <v>29</v>
      </c>
      <c r="H84" t="s">
        <v>14</v>
      </c>
      <c r="I84" s="18"/>
    </row>
    <row r="85" spans="1:9" x14ac:dyDescent="0.3">
      <c r="A85" t="s">
        <v>8</v>
      </c>
      <c r="B85" t="s">
        <v>102</v>
      </c>
      <c r="C85" t="s">
        <v>159</v>
      </c>
      <c r="D85" t="s">
        <v>161</v>
      </c>
      <c r="E85" t="str">
        <f>"2MS2"</f>
        <v>2MS2</v>
      </c>
      <c r="F85" t="s">
        <v>162</v>
      </c>
      <c r="G85" t="s">
        <v>17</v>
      </c>
      <c r="H85" t="s">
        <v>14</v>
      </c>
      <c r="I85" s="18"/>
    </row>
    <row r="86" spans="1:9" x14ac:dyDescent="0.3">
      <c r="A86" t="s">
        <v>8</v>
      </c>
      <c r="B86" t="s">
        <v>39</v>
      </c>
      <c r="C86" t="s">
        <v>163</v>
      </c>
      <c r="E86" t="str">
        <f>"2NC9"</f>
        <v>2NC9</v>
      </c>
      <c r="F86" t="s">
        <v>165</v>
      </c>
      <c r="G86" t="s">
        <v>13</v>
      </c>
      <c r="H86" t="s">
        <v>30</v>
      </c>
      <c r="I86" s="18"/>
    </row>
    <row r="87" spans="1:9" x14ac:dyDescent="0.3">
      <c r="A87" t="s">
        <v>8</v>
      </c>
      <c r="B87" t="s">
        <v>39</v>
      </c>
      <c r="C87" t="s">
        <v>163</v>
      </c>
      <c r="D87" t="s">
        <v>164</v>
      </c>
      <c r="E87" t="str">
        <f>"2NC9"</f>
        <v>2NC9</v>
      </c>
      <c r="F87" t="s">
        <v>166</v>
      </c>
      <c r="G87" t="s">
        <v>17</v>
      </c>
      <c r="H87" t="s">
        <v>30</v>
      </c>
      <c r="I87" s="18"/>
    </row>
    <row r="88" spans="1:9" x14ac:dyDescent="0.3">
      <c r="A88" t="s">
        <v>8</v>
      </c>
      <c r="B88" t="s">
        <v>167</v>
      </c>
      <c r="C88" t="s">
        <v>168</v>
      </c>
      <c r="E88" t="str">
        <f>"2NH4"</f>
        <v>2NH4</v>
      </c>
      <c r="F88" t="s">
        <v>170</v>
      </c>
      <c r="G88" t="s">
        <v>13</v>
      </c>
      <c r="H88" t="s">
        <v>30</v>
      </c>
      <c r="I88" s="18"/>
    </row>
    <row r="89" spans="1:9" x14ac:dyDescent="0.3">
      <c r="A89" t="s">
        <v>8</v>
      </c>
      <c r="B89" t="s">
        <v>167</v>
      </c>
      <c r="C89" t="s">
        <v>168</v>
      </c>
      <c r="D89" t="s">
        <v>169</v>
      </c>
      <c r="E89" t="str">
        <f>"2NH4"</f>
        <v>2NH4</v>
      </c>
      <c r="F89" t="s">
        <v>171</v>
      </c>
      <c r="G89" t="s">
        <v>17</v>
      </c>
      <c r="H89" t="s">
        <v>30</v>
      </c>
      <c r="I89" s="18"/>
    </row>
    <row r="90" spans="1:9" x14ac:dyDescent="0.3">
      <c r="A90" t="s">
        <v>8</v>
      </c>
      <c r="B90" t="s">
        <v>43</v>
      </c>
      <c r="C90" t="s">
        <v>172</v>
      </c>
      <c r="E90" t="str">
        <f>"2OH1"</f>
        <v>2OH1</v>
      </c>
      <c r="F90" t="s">
        <v>117</v>
      </c>
      <c r="G90" t="s">
        <v>173</v>
      </c>
      <c r="H90" t="s">
        <v>30</v>
      </c>
      <c r="I90" s="18"/>
    </row>
    <row r="91" spans="1:9" x14ac:dyDescent="0.3">
      <c r="A91" t="s">
        <v>8</v>
      </c>
      <c r="B91" t="s">
        <v>43</v>
      </c>
      <c r="C91" t="s">
        <v>174</v>
      </c>
      <c r="E91" t="str">
        <f>"2OH1"</f>
        <v>2OH1</v>
      </c>
      <c r="F91" t="s">
        <v>2229</v>
      </c>
      <c r="G91" t="s">
        <v>17</v>
      </c>
      <c r="H91" t="s">
        <v>30</v>
      </c>
      <c r="I91" s="18"/>
    </row>
    <row r="92" spans="1:9" x14ac:dyDescent="0.3">
      <c r="A92" t="s">
        <v>8</v>
      </c>
      <c r="B92" t="s">
        <v>43</v>
      </c>
      <c r="C92" t="s">
        <v>175</v>
      </c>
      <c r="D92" t="s">
        <v>176</v>
      </c>
      <c r="E92" t="str">
        <f>"2OH3"</f>
        <v>2OH3</v>
      </c>
      <c r="F92" t="s">
        <v>177</v>
      </c>
      <c r="G92" t="s">
        <v>13</v>
      </c>
      <c r="H92" t="s">
        <v>30</v>
      </c>
      <c r="I92" s="18"/>
    </row>
    <row r="93" spans="1:9" x14ac:dyDescent="0.3">
      <c r="A93" t="s">
        <v>8</v>
      </c>
      <c r="B93" t="s">
        <v>43</v>
      </c>
      <c r="C93" t="s">
        <v>175</v>
      </c>
      <c r="D93" t="s">
        <v>176</v>
      </c>
      <c r="E93" t="str">
        <f>"2OH3"</f>
        <v>2OH3</v>
      </c>
      <c r="F93" t="s">
        <v>178</v>
      </c>
      <c r="G93" t="s">
        <v>17</v>
      </c>
      <c r="H93" t="s">
        <v>30</v>
      </c>
      <c r="I93" s="18"/>
    </row>
    <row r="94" spans="1:9" x14ac:dyDescent="0.3">
      <c r="A94" t="s">
        <v>8</v>
      </c>
      <c r="B94" t="s">
        <v>43</v>
      </c>
      <c r="C94" t="s">
        <v>179</v>
      </c>
      <c r="E94" t="str">
        <f>"2OH5"</f>
        <v>2OH5</v>
      </c>
      <c r="F94" t="s">
        <v>149</v>
      </c>
      <c r="G94" t="s">
        <v>13</v>
      </c>
      <c r="H94" t="s">
        <v>30</v>
      </c>
      <c r="I94" s="18"/>
    </row>
    <row r="95" spans="1:9" x14ac:dyDescent="0.3">
      <c r="A95" t="s">
        <v>8</v>
      </c>
      <c r="B95" t="s">
        <v>43</v>
      </c>
      <c r="C95" t="s">
        <v>179</v>
      </c>
      <c r="E95" t="str">
        <f>"2OH5"</f>
        <v>2OH5</v>
      </c>
      <c r="F95" t="s">
        <v>180</v>
      </c>
      <c r="G95" t="s">
        <v>17</v>
      </c>
      <c r="H95" t="s">
        <v>30</v>
      </c>
      <c r="I95" s="18"/>
    </row>
    <row r="96" spans="1:9" x14ac:dyDescent="0.3">
      <c r="A96" t="s">
        <v>8</v>
      </c>
      <c r="B96" t="s">
        <v>47</v>
      </c>
      <c r="C96" t="s">
        <v>181</v>
      </c>
      <c r="E96" t="str">
        <f>"2PS8"</f>
        <v>2PS8</v>
      </c>
      <c r="F96" t="s">
        <v>182</v>
      </c>
      <c r="G96" t="s">
        <v>183</v>
      </c>
      <c r="H96" t="s">
        <v>21</v>
      </c>
      <c r="I96" s="18"/>
    </row>
    <row r="97" spans="1:9" x14ac:dyDescent="0.3">
      <c r="A97" t="s">
        <v>8</v>
      </c>
      <c r="B97" t="s">
        <v>47</v>
      </c>
      <c r="C97" t="s">
        <v>181</v>
      </c>
      <c r="E97" t="str">
        <f>"2PS8"</f>
        <v>2PS8</v>
      </c>
      <c r="F97" t="s">
        <v>184</v>
      </c>
      <c r="G97" t="s">
        <v>17</v>
      </c>
      <c r="H97" t="s">
        <v>21</v>
      </c>
      <c r="I97" s="18"/>
    </row>
    <row r="98" spans="1:9" x14ac:dyDescent="0.3">
      <c r="A98" t="s">
        <v>8</v>
      </c>
      <c r="B98" t="s">
        <v>124</v>
      </c>
      <c r="C98" t="s">
        <v>125</v>
      </c>
      <c r="E98" t="str">
        <f>"2SD1"</f>
        <v>2SD1</v>
      </c>
      <c r="F98" t="s">
        <v>186</v>
      </c>
      <c r="G98" t="s">
        <v>29</v>
      </c>
      <c r="H98" t="s">
        <v>30</v>
      </c>
      <c r="I98" s="18"/>
    </row>
    <row r="99" spans="1:9" x14ac:dyDescent="0.3">
      <c r="A99" t="s">
        <v>8</v>
      </c>
      <c r="B99" t="s">
        <v>124</v>
      </c>
      <c r="C99" t="s">
        <v>125</v>
      </c>
      <c r="D99" t="s">
        <v>185</v>
      </c>
      <c r="E99" t="str">
        <f>"2SD1"</f>
        <v>2SD1</v>
      </c>
      <c r="F99" t="s">
        <v>187</v>
      </c>
      <c r="G99" t="s">
        <v>17</v>
      </c>
      <c r="H99" t="s">
        <v>30</v>
      </c>
      <c r="I99" s="18"/>
    </row>
    <row r="100" spans="1:9" x14ac:dyDescent="0.3">
      <c r="A100" t="s">
        <v>8</v>
      </c>
      <c r="B100" t="s">
        <v>61</v>
      </c>
      <c r="C100" t="s">
        <v>188</v>
      </c>
      <c r="E100" t="str">
        <f>"2TA8"</f>
        <v>2TA8</v>
      </c>
      <c r="F100" t="s">
        <v>189</v>
      </c>
      <c r="G100" t="s">
        <v>190</v>
      </c>
      <c r="H100" t="s">
        <v>14</v>
      </c>
      <c r="I100" s="18"/>
    </row>
    <row r="101" spans="1:9" x14ac:dyDescent="0.3">
      <c r="A101" t="s">
        <v>8</v>
      </c>
      <c r="B101" t="s">
        <v>61</v>
      </c>
      <c r="C101" t="s">
        <v>188</v>
      </c>
      <c r="E101" t="str">
        <f>"2TA8"</f>
        <v>2TA8</v>
      </c>
      <c r="F101" t="s">
        <v>191</v>
      </c>
      <c r="G101" t="s">
        <v>190</v>
      </c>
      <c r="H101" t="s">
        <v>14</v>
      </c>
      <c r="I101" s="18"/>
    </row>
    <row r="102" spans="1:9" x14ac:dyDescent="0.3">
      <c r="A102" t="s">
        <v>8</v>
      </c>
      <c r="B102" t="s">
        <v>61</v>
      </c>
      <c r="C102" t="s">
        <v>188</v>
      </c>
      <c r="E102" t="str">
        <f>"2TA8"</f>
        <v>2TA8</v>
      </c>
      <c r="F102" t="s">
        <v>79</v>
      </c>
      <c r="G102" t="s">
        <v>13</v>
      </c>
      <c r="H102" t="s">
        <v>14</v>
      </c>
      <c r="I102" s="18"/>
    </row>
    <row r="103" spans="1:9" x14ac:dyDescent="0.3">
      <c r="A103" t="s">
        <v>8</v>
      </c>
      <c r="B103" t="s">
        <v>66</v>
      </c>
      <c r="C103" t="s">
        <v>192</v>
      </c>
      <c r="E103" t="str">
        <f>"2TN5"</f>
        <v>2TN5</v>
      </c>
      <c r="F103" t="s">
        <v>193</v>
      </c>
      <c r="G103" t="s">
        <v>13</v>
      </c>
      <c r="H103" t="s">
        <v>14</v>
      </c>
      <c r="I103" s="18"/>
    </row>
    <row r="104" spans="1:9" x14ac:dyDescent="0.3">
      <c r="A104" t="s">
        <v>8</v>
      </c>
      <c r="B104" t="s">
        <v>66</v>
      </c>
      <c r="C104" t="s">
        <v>192</v>
      </c>
      <c r="D104" t="s">
        <v>194</v>
      </c>
      <c r="E104" t="str">
        <f>"2TN5"</f>
        <v>2TN5</v>
      </c>
      <c r="F104" t="s">
        <v>195</v>
      </c>
      <c r="G104" t="s">
        <v>17</v>
      </c>
      <c r="H104" t="s">
        <v>14</v>
      </c>
      <c r="I104" s="18"/>
    </row>
    <row r="105" spans="1:9" x14ac:dyDescent="0.3">
      <c r="A105" t="s">
        <v>8</v>
      </c>
      <c r="B105" t="s">
        <v>129</v>
      </c>
      <c r="C105" t="s">
        <v>196</v>
      </c>
      <c r="E105" t="str">
        <f>"2VA4"</f>
        <v>2VA4</v>
      </c>
      <c r="F105" t="s">
        <v>197</v>
      </c>
      <c r="G105" t="s">
        <v>13</v>
      </c>
      <c r="H105" t="s">
        <v>30</v>
      </c>
      <c r="I105" s="18"/>
    </row>
    <row r="106" spans="1:9" x14ac:dyDescent="0.3">
      <c r="A106" t="s">
        <v>8</v>
      </c>
      <c r="B106" t="s">
        <v>129</v>
      </c>
      <c r="C106" t="s">
        <v>196</v>
      </c>
      <c r="E106" t="str">
        <f>"2VA4"</f>
        <v>2VA4</v>
      </c>
      <c r="F106" t="s">
        <v>198</v>
      </c>
      <c r="G106" t="s">
        <v>17</v>
      </c>
      <c r="H106" t="s">
        <v>30</v>
      </c>
      <c r="I106" s="18"/>
    </row>
    <row r="107" spans="1:9" x14ac:dyDescent="0.3">
      <c r="A107" t="s">
        <v>8</v>
      </c>
      <c r="B107" t="s">
        <v>129</v>
      </c>
      <c r="C107" t="s">
        <v>199</v>
      </c>
      <c r="D107" t="s">
        <v>200</v>
      </c>
      <c r="E107" t="str">
        <f>"2VG9"</f>
        <v>2VG9</v>
      </c>
      <c r="F107" t="s">
        <v>201</v>
      </c>
      <c r="G107" t="s">
        <v>13</v>
      </c>
      <c r="H107" t="s">
        <v>30</v>
      </c>
      <c r="I107" s="18"/>
    </row>
    <row r="108" spans="1:9" x14ac:dyDescent="0.3">
      <c r="A108" t="s">
        <v>8</v>
      </c>
      <c r="B108" t="s">
        <v>129</v>
      </c>
      <c r="C108" t="s">
        <v>199</v>
      </c>
      <c r="D108" t="s">
        <v>200</v>
      </c>
      <c r="E108" t="str">
        <f>"2VG9"</f>
        <v>2VG9</v>
      </c>
      <c r="F108" t="s">
        <v>202</v>
      </c>
      <c r="G108" t="s">
        <v>17</v>
      </c>
      <c r="H108" t="s">
        <v>30</v>
      </c>
      <c r="I108" s="18"/>
    </row>
    <row r="109" spans="1:9" x14ac:dyDescent="0.3">
      <c r="A109" t="s">
        <v>8</v>
      </c>
      <c r="B109" t="s">
        <v>133</v>
      </c>
      <c r="C109" t="s">
        <v>203</v>
      </c>
      <c r="E109" t="str">
        <f>"2WA4"</f>
        <v>2WA4</v>
      </c>
      <c r="F109" t="s">
        <v>204</v>
      </c>
      <c r="G109" t="s">
        <v>52</v>
      </c>
      <c r="H109" t="s">
        <v>30</v>
      </c>
      <c r="I109" s="18"/>
    </row>
    <row r="110" spans="1:9" x14ac:dyDescent="0.3">
      <c r="A110" t="s">
        <v>8</v>
      </c>
      <c r="B110" t="s">
        <v>133</v>
      </c>
      <c r="C110" t="s">
        <v>205</v>
      </c>
      <c r="E110" t="str">
        <f>"2WA7"</f>
        <v>2WA7</v>
      </c>
      <c r="F110" t="s">
        <v>206</v>
      </c>
      <c r="G110" t="s">
        <v>29</v>
      </c>
      <c r="H110" t="s">
        <v>30</v>
      </c>
      <c r="I110" s="18"/>
    </row>
    <row r="111" spans="1:9" x14ac:dyDescent="0.3">
      <c r="A111" t="s">
        <v>8</v>
      </c>
      <c r="B111" t="s">
        <v>133</v>
      </c>
      <c r="C111" t="s">
        <v>205</v>
      </c>
      <c r="E111" t="str">
        <f>"2WA7"</f>
        <v>2WA7</v>
      </c>
      <c r="F111" t="s">
        <v>207</v>
      </c>
      <c r="G111" t="s">
        <v>17</v>
      </c>
      <c r="H111" t="s">
        <v>30</v>
      </c>
      <c r="I111" s="18"/>
    </row>
    <row r="112" spans="1:9" x14ac:dyDescent="0.3">
      <c r="A112" t="s">
        <v>8</v>
      </c>
      <c r="B112" t="s">
        <v>208</v>
      </c>
      <c r="C112" t="s">
        <v>209</v>
      </c>
      <c r="E112" t="str">
        <f>"2WS4"</f>
        <v>2WS4</v>
      </c>
      <c r="F112" t="s">
        <v>210</v>
      </c>
      <c r="G112" t="s">
        <v>17</v>
      </c>
      <c r="H112" t="s">
        <v>30</v>
      </c>
      <c r="I112" s="18"/>
    </row>
    <row r="113" spans="1:9" x14ac:dyDescent="0.3">
      <c r="A113" t="s">
        <v>8</v>
      </c>
      <c r="B113" t="s">
        <v>208</v>
      </c>
      <c r="C113" t="s">
        <v>209</v>
      </c>
      <c r="E113" t="str">
        <f>"2WS4"</f>
        <v>2WS4</v>
      </c>
      <c r="F113" t="s">
        <v>211</v>
      </c>
      <c r="G113" t="s">
        <v>13</v>
      </c>
      <c r="H113" t="s">
        <v>30</v>
      </c>
      <c r="I113" s="18"/>
    </row>
    <row r="114" spans="1:9" x14ac:dyDescent="0.3">
      <c r="A114" t="s">
        <v>8</v>
      </c>
      <c r="B114" t="s">
        <v>61</v>
      </c>
      <c r="C114" t="s">
        <v>212</v>
      </c>
      <c r="E114" t="str">
        <f>"2XS2"</f>
        <v>2XS2</v>
      </c>
      <c r="F114" t="s">
        <v>81</v>
      </c>
      <c r="G114" t="s">
        <v>29</v>
      </c>
      <c r="H114" t="s">
        <v>21</v>
      </c>
      <c r="I114" s="18"/>
    </row>
    <row r="115" spans="1:9" x14ac:dyDescent="0.3">
      <c r="A115" t="s">
        <v>8</v>
      </c>
      <c r="B115" t="s">
        <v>61</v>
      </c>
      <c r="C115" t="s">
        <v>212</v>
      </c>
      <c r="E115" t="str">
        <f>"2XS2"</f>
        <v>2XS2</v>
      </c>
      <c r="F115" t="s">
        <v>79</v>
      </c>
      <c r="G115" t="s">
        <v>13</v>
      </c>
      <c r="H115" t="s">
        <v>14</v>
      </c>
      <c r="I115" s="18"/>
    </row>
    <row r="116" spans="1:9" x14ac:dyDescent="0.3">
      <c r="A116" t="s">
        <v>8</v>
      </c>
      <c r="B116" t="s">
        <v>66</v>
      </c>
      <c r="C116" t="s">
        <v>213</v>
      </c>
      <c r="D116" t="s">
        <v>214</v>
      </c>
      <c r="E116" t="str">
        <f>"3A2"</f>
        <v>3A2</v>
      </c>
      <c r="F116" t="s">
        <v>215</v>
      </c>
      <c r="G116" t="s">
        <v>29</v>
      </c>
      <c r="H116" t="s">
        <v>14</v>
      </c>
      <c r="I116" s="18"/>
    </row>
    <row r="117" spans="1:9" x14ac:dyDescent="0.3">
      <c r="A117" t="s">
        <v>8</v>
      </c>
      <c r="B117" t="s">
        <v>66</v>
      </c>
      <c r="C117" t="s">
        <v>213</v>
      </c>
      <c r="D117" t="s">
        <v>214</v>
      </c>
      <c r="E117" t="str">
        <f>"3A2"</f>
        <v>3A2</v>
      </c>
      <c r="F117" t="s">
        <v>216</v>
      </c>
      <c r="G117" t="s">
        <v>17</v>
      </c>
      <c r="H117" t="s">
        <v>14</v>
      </c>
      <c r="I117" s="18"/>
    </row>
    <row r="118" spans="1:9" x14ac:dyDescent="0.3">
      <c r="A118" t="s">
        <v>8</v>
      </c>
      <c r="B118" t="s">
        <v>141</v>
      </c>
      <c r="C118" t="s">
        <v>217</v>
      </c>
      <c r="E118" t="str">
        <f>"3CA3"</f>
        <v>3CA3</v>
      </c>
      <c r="F118" t="s">
        <v>218</v>
      </c>
      <c r="G118" t="s">
        <v>13</v>
      </c>
      <c r="H118" t="s">
        <v>30</v>
      </c>
      <c r="I118" s="18"/>
    </row>
    <row r="119" spans="1:9" x14ac:dyDescent="0.3">
      <c r="A119" t="s">
        <v>8</v>
      </c>
      <c r="B119" t="s">
        <v>141</v>
      </c>
      <c r="C119" t="s">
        <v>217</v>
      </c>
      <c r="E119" t="str">
        <f>"3CA3"</f>
        <v>3CA3</v>
      </c>
      <c r="F119" t="s">
        <v>219</v>
      </c>
      <c r="G119" t="s">
        <v>17</v>
      </c>
      <c r="H119" t="s">
        <v>30</v>
      </c>
      <c r="I119" s="18"/>
    </row>
    <row r="120" spans="1:9" x14ac:dyDescent="0.3">
      <c r="A120" t="s">
        <v>8</v>
      </c>
      <c r="B120" t="s">
        <v>141</v>
      </c>
      <c r="C120" t="s">
        <v>220</v>
      </c>
      <c r="D120" t="s">
        <v>221</v>
      </c>
      <c r="E120" t="str">
        <f>"3CL0"</f>
        <v>3CL0</v>
      </c>
      <c r="F120" t="s">
        <v>222</v>
      </c>
      <c r="G120" t="s">
        <v>13</v>
      </c>
      <c r="H120" t="s">
        <v>14</v>
      </c>
      <c r="I120" s="18"/>
    </row>
    <row r="121" spans="1:9" x14ac:dyDescent="0.3">
      <c r="A121" t="s">
        <v>8</v>
      </c>
      <c r="B121" t="s">
        <v>141</v>
      </c>
      <c r="C121" t="s">
        <v>223</v>
      </c>
      <c r="D121" t="s">
        <v>224</v>
      </c>
      <c r="E121" t="str">
        <f>"3CL0"</f>
        <v>3CL0</v>
      </c>
      <c r="F121" t="s">
        <v>225</v>
      </c>
      <c r="G121" t="s">
        <v>17</v>
      </c>
      <c r="H121" t="s">
        <v>14</v>
      </c>
      <c r="I121" s="18"/>
    </row>
    <row r="122" spans="1:9" x14ac:dyDescent="0.3">
      <c r="A122" t="s">
        <v>8</v>
      </c>
      <c r="B122" t="s">
        <v>141</v>
      </c>
      <c r="C122" t="s">
        <v>226</v>
      </c>
      <c r="E122" t="str">
        <f>"3CN4"</f>
        <v>3CN4</v>
      </c>
      <c r="F122" t="s">
        <v>227</v>
      </c>
      <c r="G122" t="s">
        <v>13</v>
      </c>
      <c r="H122" t="s">
        <v>30</v>
      </c>
      <c r="I122" s="18"/>
    </row>
    <row r="123" spans="1:9" x14ac:dyDescent="0.3">
      <c r="A123" t="s">
        <v>8</v>
      </c>
      <c r="B123" t="s">
        <v>141</v>
      </c>
      <c r="C123" t="s">
        <v>226</v>
      </c>
      <c r="E123" t="str">
        <f>"3CN4"</f>
        <v>3CN4</v>
      </c>
      <c r="F123" t="s">
        <v>228</v>
      </c>
      <c r="G123" t="s">
        <v>17</v>
      </c>
      <c r="H123" t="s">
        <v>30</v>
      </c>
      <c r="I123" s="18"/>
    </row>
    <row r="124" spans="1:9" x14ac:dyDescent="0.3">
      <c r="A124" t="s">
        <v>8</v>
      </c>
      <c r="B124" t="s">
        <v>120</v>
      </c>
      <c r="C124" t="s">
        <v>229</v>
      </c>
      <c r="E124" t="str">
        <f>"3LA4"</f>
        <v>3LA4</v>
      </c>
      <c r="F124" t="s">
        <v>230</v>
      </c>
      <c r="G124" t="s">
        <v>13</v>
      </c>
      <c r="H124" t="s">
        <v>21</v>
      </c>
      <c r="I124" s="18"/>
    </row>
    <row r="125" spans="1:9" x14ac:dyDescent="0.3">
      <c r="A125" t="s">
        <v>8</v>
      </c>
      <c r="B125" t="s">
        <v>120</v>
      </c>
      <c r="C125" t="s">
        <v>229</v>
      </c>
      <c r="E125" t="str">
        <f>"3LA4"</f>
        <v>3LA4</v>
      </c>
      <c r="F125" t="s">
        <v>231</v>
      </c>
      <c r="G125" t="s">
        <v>13</v>
      </c>
      <c r="H125" t="s">
        <v>21</v>
      </c>
      <c r="I125" s="18"/>
    </row>
    <row r="126" spans="1:9" x14ac:dyDescent="0.3">
      <c r="A126" t="s">
        <v>8</v>
      </c>
      <c r="B126" t="s">
        <v>120</v>
      </c>
      <c r="C126" t="s">
        <v>229</v>
      </c>
      <c r="E126" t="str">
        <f>"3LA4"</f>
        <v>3LA4</v>
      </c>
      <c r="F126" t="s">
        <v>79</v>
      </c>
      <c r="G126" t="s">
        <v>13</v>
      </c>
      <c r="H126" t="s">
        <v>21</v>
      </c>
      <c r="I126" s="18"/>
    </row>
    <row r="127" spans="1:9" x14ac:dyDescent="0.3">
      <c r="A127" t="s">
        <v>365</v>
      </c>
      <c r="B127" t="s">
        <v>34</v>
      </c>
      <c r="C127" t="s">
        <v>2230</v>
      </c>
      <c r="E127" t="str">
        <f>"3MD1"</f>
        <v>3MD1</v>
      </c>
      <c r="F127" t="s">
        <v>2231</v>
      </c>
      <c r="G127" t="s">
        <v>17</v>
      </c>
      <c r="H127" t="s">
        <v>30</v>
      </c>
      <c r="I127" s="18"/>
    </row>
    <row r="128" spans="1:9" x14ac:dyDescent="0.3">
      <c r="A128" t="s">
        <v>365</v>
      </c>
      <c r="B128" t="s">
        <v>34</v>
      </c>
      <c r="C128" t="s">
        <v>2230</v>
      </c>
      <c r="E128" t="str">
        <f>"3MD1"</f>
        <v>3MD1</v>
      </c>
      <c r="F128" t="s">
        <v>117</v>
      </c>
      <c r="G128" t="s">
        <v>13</v>
      </c>
      <c r="H128" t="s">
        <v>30</v>
      </c>
      <c r="I128" s="18"/>
    </row>
    <row r="129" spans="1:9" x14ac:dyDescent="0.3">
      <c r="A129" t="s">
        <v>8</v>
      </c>
      <c r="B129" t="s">
        <v>232</v>
      </c>
      <c r="C129" t="s">
        <v>233</v>
      </c>
      <c r="E129" t="str">
        <f>"3MN6"</f>
        <v>3MN6</v>
      </c>
      <c r="F129" t="s">
        <v>234</v>
      </c>
      <c r="G129" t="s">
        <v>29</v>
      </c>
      <c r="H129" t="s">
        <v>21</v>
      </c>
      <c r="I129" s="18"/>
    </row>
    <row r="130" spans="1:9" x14ac:dyDescent="0.3">
      <c r="A130" t="s">
        <v>8</v>
      </c>
      <c r="B130" t="s">
        <v>232</v>
      </c>
      <c r="C130" t="s">
        <v>233</v>
      </c>
      <c r="E130" t="str">
        <f>"3MN6"</f>
        <v>3MN6</v>
      </c>
      <c r="F130" t="s">
        <v>235</v>
      </c>
      <c r="G130" t="s">
        <v>17</v>
      </c>
      <c r="H130" t="s">
        <v>21</v>
      </c>
      <c r="I130" s="18"/>
    </row>
    <row r="131" spans="1:9" x14ac:dyDescent="0.3">
      <c r="A131" t="s">
        <v>8</v>
      </c>
      <c r="B131" t="s">
        <v>232</v>
      </c>
      <c r="C131" t="s">
        <v>233</v>
      </c>
      <c r="E131" t="str">
        <f>"3MN6"</f>
        <v>3MN6</v>
      </c>
      <c r="F131" t="s">
        <v>79</v>
      </c>
      <c r="G131" t="s">
        <v>29</v>
      </c>
      <c r="H131" t="s">
        <v>21</v>
      </c>
      <c r="I131" s="18"/>
    </row>
    <row r="132" spans="1:9" x14ac:dyDescent="0.3">
      <c r="A132" t="s">
        <v>8</v>
      </c>
      <c r="B132" t="s">
        <v>167</v>
      </c>
      <c r="C132" t="s">
        <v>236</v>
      </c>
      <c r="E132" t="str">
        <f>"3NH4"</f>
        <v>3NH4</v>
      </c>
      <c r="F132" t="s">
        <v>201</v>
      </c>
      <c r="G132" t="s">
        <v>13</v>
      </c>
      <c r="H132" t="s">
        <v>30</v>
      </c>
      <c r="I132" s="18"/>
    </row>
    <row r="133" spans="1:9" x14ac:dyDescent="0.3">
      <c r="A133" t="s">
        <v>8</v>
      </c>
      <c r="B133" t="s">
        <v>167</v>
      </c>
      <c r="C133" t="s">
        <v>236</v>
      </c>
      <c r="E133" t="str">
        <f>"3NH4"</f>
        <v>3NH4</v>
      </c>
      <c r="F133" t="s">
        <v>237</v>
      </c>
      <c r="G133" t="s">
        <v>17</v>
      </c>
      <c r="H133" t="s">
        <v>30</v>
      </c>
      <c r="I133" s="18"/>
    </row>
    <row r="134" spans="1:9" x14ac:dyDescent="0.3">
      <c r="A134" t="s">
        <v>8</v>
      </c>
      <c r="B134" t="s">
        <v>238</v>
      </c>
      <c r="C134" t="s">
        <v>239</v>
      </c>
      <c r="E134" t="str">
        <f>"3NJ6"</f>
        <v>3NJ6</v>
      </c>
      <c r="F134" t="s">
        <v>241</v>
      </c>
      <c r="G134" t="s">
        <v>190</v>
      </c>
      <c r="H134" t="s">
        <v>21</v>
      </c>
      <c r="I134" s="18"/>
    </row>
    <row r="135" spans="1:9" x14ac:dyDescent="0.3">
      <c r="A135" t="s">
        <v>8</v>
      </c>
      <c r="B135" t="s">
        <v>238</v>
      </c>
      <c r="C135" t="s">
        <v>239</v>
      </c>
      <c r="E135" t="str">
        <f>"3NJ6"</f>
        <v>3NJ6</v>
      </c>
      <c r="F135" t="s">
        <v>242</v>
      </c>
      <c r="G135" t="s">
        <v>190</v>
      </c>
      <c r="H135" t="s">
        <v>21</v>
      </c>
      <c r="I135" s="18"/>
    </row>
    <row r="136" spans="1:9" x14ac:dyDescent="0.3">
      <c r="A136" t="s">
        <v>8</v>
      </c>
      <c r="B136" t="s">
        <v>238</v>
      </c>
      <c r="C136" t="s">
        <v>239</v>
      </c>
      <c r="D136" t="s">
        <v>240</v>
      </c>
      <c r="E136" t="str">
        <f>"3NJ6"</f>
        <v>3NJ6</v>
      </c>
      <c r="F136" t="s">
        <v>79</v>
      </c>
      <c r="G136" t="s">
        <v>13</v>
      </c>
      <c r="H136" t="s">
        <v>21</v>
      </c>
      <c r="I136" s="18"/>
    </row>
    <row r="137" spans="1:9" x14ac:dyDescent="0.3">
      <c r="A137" t="s">
        <v>8</v>
      </c>
      <c r="B137" t="s">
        <v>47</v>
      </c>
      <c r="C137" t="s">
        <v>243</v>
      </c>
      <c r="D137" t="s">
        <v>244</v>
      </c>
      <c r="E137" t="str">
        <f>"3PN4"</f>
        <v>3PN4</v>
      </c>
      <c r="F137" t="s">
        <v>215</v>
      </c>
      <c r="G137" t="s">
        <v>13</v>
      </c>
      <c r="H137" t="s">
        <v>14</v>
      </c>
      <c r="I137" s="18"/>
    </row>
    <row r="138" spans="1:9" x14ac:dyDescent="0.3">
      <c r="A138" t="s">
        <v>8</v>
      </c>
      <c r="B138" t="s">
        <v>47</v>
      </c>
      <c r="C138" t="s">
        <v>243</v>
      </c>
      <c r="D138" t="s">
        <v>244</v>
      </c>
      <c r="E138" t="str">
        <f>"3PN4"</f>
        <v>3PN4</v>
      </c>
      <c r="F138" t="s">
        <v>245</v>
      </c>
      <c r="G138" t="s">
        <v>17</v>
      </c>
      <c r="H138" t="s">
        <v>14</v>
      </c>
      <c r="I138" s="18"/>
    </row>
    <row r="139" spans="1:9" x14ac:dyDescent="0.3">
      <c r="A139" t="s">
        <v>8</v>
      </c>
      <c r="B139" t="s">
        <v>43</v>
      </c>
      <c r="C139" t="s">
        <v>246</v>
      </c>
      <c r="E139" t="str">
        <f>"3T7"</f>
        <v>3T7</v>
      </c>
      <c r="F139" t="s">
        <v>247</v>
      </c>
      <c r="G139" t="s">
        <v>13</v>
      </c>
      <c r="H139" t="s">
        <v>30</v>
      </c>
      <c r="I139" s="18"/>
    </row>
    <row r="140" spans="1:9" x14ac:dyDescent="0.3">
      <c r="A140" t="s">
        <v>8</v>
      </c>
      <c r="B140" t="s">
        <v>43</v>
      </c>
      <c r="C140" t="s">
        <v>246</v>
      </c>
      <c r="E140" t="str">
        <f>"3T7"</f>
        <v>3T7</v>
      </c>
      <c r="F140" t="s">
        <v>2232</v>
      </c>
      <c r="G140" t="s">
        <v>17</v>
      </c>
      <c r="H140" t="s">
        <v>30</v>
      </c>
      <c r="I140" s="18"/>
    </row>
    <row r="141" spans="1:9" x14ac:dyDescent="0.3">
      <c r="A141" t="s">
        <v>8</v>
      </c>
      <c r="B141" t="s">
        <v>43</v>
      </c>
      <c r="C141" t="s">
        <v>248</v>
      </c>
      <c r="E141" t="str">
        <f>"3W2"</f>
        <v>3W2</v>
      </c>
      <c r="F141" t="s">
        <v>249</v>
      </c>
      <c r="G141" t="s">
        <v>52</v>
      </c>
      <c r="H141" t="s">
        <v>30</v>
      </c>
      <c r="I141" s="18"/>
    </row>
    <row r="142" spans="1:9" x14ac:dyDescent="0.3">
      <c r="A142" t="s">
        <v>8</v>
      </c>
      <c r="B142" t="s">
        <v>43</v>
      </c>
      <c r="C142" t="s">
        <v>248</v>
      </c>
      <c r="E142" t="str">
        <f>"3W2"</f>
        <v>3W2</v>
      </c>
      <c r="F142" t="s">
        <v>2233</v>
      </c>
      <c r="G142" t="s">
        <v>17</v>
      </c>
      <c r="H142" t="s">
        <v>30</v>
      </c>
      <c r="I142" s="18"/>
    </row>
    <row r="143" spans="1:9" x14ac:dyDescent="0.3">
      <c r="A143" t="s">
        <v>8</v>
      </c>
      <c r="B143" t="s">
        <v>61</v>
      </c>
      <c r="C143" t="s">
        <v>250</v>
      </c>
      <c r="E143" t="str">
        <f>"3XA2"</f>
        <v>3XA2</v>
      </c>
      <c r="F143" t="s">
        <v>251</v>
      </c>
      <c r="G143" t="s">
        <v>13</v>
      </c>
      <c r="H143" t="s">
        <v>14</v>
      </c>
      <c r="I143" s="18"/>
    </row>
    <row r="144" spans="1:9" x14ac:dyDescent="0.3">
      <c r="A144" t="s">
        <v>8</v>
      </c>
      <c r="B144" t="s">
        <v>61</v>
      </c>
      <c r="C144" t="s">
        <v>250</v>
      </c>
      <c r="E144" t="str">
        <f>"3XA2"</f>
        <v>3XA2</v>
      </c>
      <c r="F144" t="s">
        <v>252</v>
      </c>
      <c r="G144" t="s">
        <v>13</v>
      </c>
      <c r="H144" t="s">
        <v>14</v>
      </c>
      <c r="I144" s="18"/>
    </row>
    <row r="145" spans="1:9" x14ac:dyDescent="0.3">
      <c r="A145" t="s">
        <v>8</v>
      </c>
      <c r="B145" t="s">
        <v>61</v>
      </c>
      <c r="C145" t="s">
        <v>250</v>
      </c>
      <c r="D145" t="s">
        <v>253</v>
      </c>
      <c r="E145" t="str">
        <f>"3XA2"</f>
        <v>3XA2</v>
      </c>
      <c r="F145" t="s">
        <v>254</v>
      </c>
      <c r="G145" t="s">
        <v>17</v>
      </c>
      <c r="H145" t="s">
        <v>14</v>
      </c>
      <c r="I145" s="18"/>
    </row>
    <row r="146" spans="1:9" x14ac:dyDescent="0.3">
      <c r="A146" t="s">
        <v>8</v>
      </c>
      <c r="B146" t="s">
        <v>61</v>
      </c>
      <c r="C146" t="s">
        <v>255</v>
      </c>
      <c r="E146" t="str">
        <f>"3XA6"</f>
        <v>3XA6</v>
      </c>
      <c r="F146" t="s">
        <v>256</v>
      </c>
      <c r="G146" t="s">
        <v>17</v>
      </c>
      <c r="H146" t="s">
        <v>30</v>
      </c>
      <c r="I146" s="18"/>
    </row>
    <row r="147" spans="1:9" x14ac:dyDescent="0.3">
      <c r="A147" t="s">
        <v>8</v>
      </c>
      <c r="B147" t="s">
        <v>61</v>
      </c>
      <c r="C147" t="s">
        <v>255</v>
      </c>
      <c r="E147" t="str">
        <f>"3XA6"</f>
        <v>3XA6</v>
      </c>
      <c r="F147" t="s">
        <v>257</v>
      </c>
      <c r="G147" t="s">
        <v>52</v>
      </c>
      <c r="H147" t="s">
        <v>30</v>
      </c>
      <c r="I147" s="18"/>
    </row>
    <row r="148" spans="1:9" x14ac:dyDescent="0.3">
      <c r="A148" t="s">
        <v>8</v>
      </c>
      <c r="B148" t="s">
        <v>61</v>
      </c>
      <c r="C148" t="s">
        <v>258</v>
      </c>
      <c r="E148" t="str">
        <f>"3XS6"</f>
        <v>3XS6</v>
      </c>
      <c r="F148" t="s">
        <v>259</v>
      </c>
      <c r="G148" t="s">
        <v>13</v>
      </c>
      <c r="H148" t="s">
        <v>14</v>
      </c>
      <c r="I148" s="18"/>
    </row>
    <row r="149" spans="1:9" x14ac:dyDescent="0.3">
      <c r="A149" t="s">
        <v>8</v>
      </c>
      <c r="B149" t="s">
        <v>61</v>
      </c>
      <c r="C149" t="s">
        <v>258</v>
      </c>
      <c r="E149" t="str">
        <f>"3XS6"</f>
        <v>3XS6</v>
      </c>
      <c r="F149" t="s">
        <v>260</v>
      </c>
      <c r="G149" t="s">
        <v>17</v>
      </c>
      <c r="H149" t="s">
        <v>14</v>
      </c>
      <c r="I149" s="18"/>
    </row>
    <row r="150" spans="1:9" x14ac:dyDescent="0.3">
      <c r="A150" t="s">
        <v>8</v>
      </c>
      <c r="B150" t="s">
        <v>261</v>
      </c>
      <c r="C150" t="s">
        <v>262</v>
      </c>
      <c r="D150" t="s">
        <v>263</v>
      </c>
      <c r="E150" t="str">
        <f>"4AR8"</f>
        <v>4AR8</v>
      </c>
      <c r="F150" t="s">
        <v>264</v>
      </c>
      <c r="G150" t="s">
        <v>13</v>
      </c>
      <c r="H150" t="s">
        <v>30</v>
      </c>
      <c r="I150" s="18"/>
    </row>
    <row r="151" spans="1:9" x14ac:dyDescent="0.3">
      <c r="A151" t="s">
        <v>8</v>
      </c>
      <c r="B151" t="s">
        <v>261</v>
      </c>
      <c r="C151" t="s">
        <v>262</v>
      </c>
      <c r="D151" t="s">
        <v>263</v>
      </c>
      <c r="E151" t="str">
        <f>"4AR8"</f>
        <v>4AR8</v>
      </c>
      <c r="F151" t="s">
        <v>265</v>
      </c>
      <c r="G151" t="s">
        <v>17</v>
      </c>
      <c r="H151" t="s">
        <v>30</v>
      </c>
      <c r="I151" s="18"/>
    </row>
    <row r="152" spans="1:9" x14ac:dyDescent="0.3">
      <c r="A152" t="s">
        <v>8</v>
      </c>
      <c r="B152" t="s">
        <v>141</v>
      </c>
      <c r="C152" t="s">
        <v>266</v>
      </c>
      <c r="D152" t="s">
        <v>267</v>
      </c>
      <c r="E152" t="str">
        <f>"4CA5"</f>
        <v>4CA5</v>
      </c>
      <c r="F152" t="s">
        <v>139</v>
      </c>
      <c r="G152" t="s">
        <v>13</v>
      </c>
      <c r="H152" t="s">
        <v>30</v>
      </c>
      <c r="I152" s="18"/>
    </row>
    <row r="153" spans="1:9" x14ac:dyDescent="0.3">
      <c r="A153" t="s">
        <v>8</v>
      </c>
      <c r="B153" t="s">
        <v>141</v>
      </c>
      <c r="C153" t="s">
        <v>266</v>
      </c>
      <c r="D153" t="s">
        <v>267</v>
      </c>
      <c r="E153" t="str">
        <f>"4CA5"</f>
        <v>4CA5</v>
      </c>
      <c r="F153" t="s">
        <v>268</v>
      </c>
      <c r="G153" t="s">
        <v>17</v>
      </c>
      <c r="H153" t="s">
        <v>30</v>
      </c>
      <c r="I153" s="18"/>
    </row>
    <row r="154" spans="1:9" x14ac:dyDescent="0.3">
      <c r="A154" t="s">
        <v>8</v>
      </c>
      <c r="B154" t="s">
        <v>141</v>
      </c>
      <c r="C154" t="s">
        <v>269</v>
      </c>
      <c r="E154" t="str">
        <f>"4CL9"</f>
        <v>4CL9</v>
      </c>
      <c r="F154" t="s">
        <v>270</v>
      </c>
      <c r="G154" t="s">
        <v>13</v>
      </c>
      <c r="H154" t="s">
        <v>30</v>
      </c>
      <c r="I154" s="18"/>
    </row>
    <row r="155" spans="1:9" x14ac:dyDescent="0.3">
      <c r="A155" t="s">
        <v>8</v>
      </c>
      <c r="B155" t="s">
        <v>141</v>
      </c>
      <c r="C155" t="s">
        <v>269</v>
      </c>
      <c r="E155" t="str">
        <f>"4CL9"</f>
        <v>4CL9</v>
      </c>
      <c r="F155" t="s">
        <v>271</v>
      </c>
      <c r="G155" t="s">
        <v>17</v>
      </c>
      <c r="H155" t="s">
        <v>30</v>
      </c>
      <c r="I155" s="18"/>
    </row>
    <row r="156" spans="1:9" x14ac:dyDescent="0.3">
      <c r="A156" t="s">
        <v>8</v>
      </c>
      <c r="B156" t="s">
        <v>272</v>
      </c>
      <c r="C156" t="s">
        <v>273</v>
      </c>
      <c r="E156" t="str">
        <f>"4KY2"</f>
        <v>4KY2</v>
      </c>
      <c r="F156" t="s">
        <v>274</v>
      </c>
      <c r="G156" t="s">
        <v>13</v>
      </c>
      <c r="H156" t="s">
        <v>21</v>
      </c>
      <c r="I156" s="18"/>
    </row>
    <row r="157" spans="1:9" x14ac:dyDescent="0.3">
      <c r="A157" t="s">
        <v>8</v>
      </c>
      <c r="B157" t="s">
        <v>272</v>
      </c>
      <c r="C157" t="s">
        <v>273</v>
      </c>
      <c r="E157" t="str">
        <f>"4KY2"</f>
        <v>4KY2</v>
      </c>
      <c r="F157" t="s">
        <v>275</v>
      </c>
      <c r="G157" t="s">
        <v>17</v>
      </c>
      <c r="H157" t="s">
        <v>21</v>
      </c>
      <c r="I157" s="18"/>
    </row>
    <row r="158" spans="1:9" x14ac:dyDescent="0.3">
      <c r="A158" t="s">
        <v>8</v>
      </c>
      <c r="B158" t="s">
        <v>18</v>
      </c>
      <c r="C158" t="s">
        <v>276</v>
      </c>
      <c r="E158" t="str">
        <f>"4ME9"</f>
        <v>4ME9</v>
      </c>
      <c r="F158" t="s">
        <v>277</v>
      </c>
      <c r="G158" t="s">
        <v>13</v>
      </c>
      <c r="H158" t="s">
        <v>21</v>
      </c>
      <c r="I158" s="18"/>
    </row>
    <row r="159" spans="1:9" x14ac:dyDescent="0.3">
      <c r="A159" t="s">
        <v>8</v>
      </c>
      <c r="B159" t="s">
        <v>154</v>
      </c>
      <c r="C159" t="s">
        <v>278</v>
      </c>
      <c r="E159" t="str">
        <f>"4MI9"</f>
        <v>4MI9</v>
      </c>
      <c r="F159" t="s">
        <v>279</v>
      </c>
      <c r="G159" t="s">
        <v>17</v>
      </c>
      <c r="H159" t="s">
        <v>21</v>
      </c>
      <c r="I159" s="18"/>
    </row>
    <row r="160" spans="1:9" x14ac:dyDescent="0.3">
      <c r="A160" t="s">
        <v>8</v>
      </c>
      <c r="B160" t="s">
        <v>154</v>
      </c>
      <c r="C160" t="s">
        <v>278</v>
      </c>
      <c r="E160" t="str">
        <f>"4MI9"</f>
        <v>4MI9</v>
      </c>
      <c r="F160" t="s">
        <v>143</v>
      </c>
      <c r="G160" t="s">
        <v>281</v>
      </c>
      <c r="H160" t="s">
        <v>30</v>
      </c>
      <c r="I160" s="18"/>
    </row>
    <row r="161" spans="1:9" x14ac:dyDescent="0.3">
      <c r="A161" t="s">
        <v>8</v>
      </c>
      <c r="B161" t="s">
        <v>154</v>
      </c>
      <c r="C161" t="s">
        <v>278</v>
      </c>
      <c r="E161" t="str">
        <f>"4MI9"</f>
        <v>4MI9</v>
      </c>
      <c r="F161" t="s">
        <v>280</v>
      </c>
      <c r="G161" t="s">
        <v>52</v>
      </c>
      <c r="H161" t="s">
        <v>21</v>
      </c>
      <c r="I161" s="18"/>
    </row>
    <row r="162" spans="1:9" x14ac:dyDescent="0.3">
      <c r="A162" t="s">
        <v>8</v>
      </c>
      <c r="B162" t="s">
        <v>154</v>
      </c>
      <c r="C162" t="s">
        <v>278</v>
      </c>
      <c r="E162" t="str">
        <f>"4MI9"</f>
        <v>4MI9</v>
      </c>
      <c r="F162" t="s">
        <v>282</v>
      </c>
      <c r="G162" t="s">
        <v>17</v>
      </c>
      <c r="H162" t="s">
        <v>30</v>
      </c>
      <c r="I162" s="18"/>
    </row>
    <row r="163" spans="1:9" x14ac:dyDescent="0.3">
      <c r="A163" t="s">
        <v>8</v>
      </c>
      <c r="B163" t="s">
        <v>232</v>
      </c>
      <c r="C163" t="s">
        <v>283</v>
      </c>
      <c r="E163" t="str">
        <f>"4MN6"</f>
        <v>4MN6</v>
      </c>
      <c r="F163" t="s">
        <v>117</v>
      </c>
      <c r="G163" t="s">
        <v>13</v>
      </c>
      <c r="H163" t="s">
        <v>30</v>
      </c>
      <c r="I163" s="18"/>
    </row>
    <row r="164" spans="1:9" x14ac:dyDescent="0.3">
      <c r="A164" t="s">
        <v>8</v>
      </c>
      <c r="B164" t="s">
        <v>232</v>
      </c>
      <c r="C164" t="s">
        <v>283</v>
      </c>
      <c r="D164" t="s">
        <v>284</v>
      </c>
      <c r="E164" t="str">
        <f>"4MN6"</f>
        <v>4MN6</v>
      </c>
      <c r="F164" t="s">
        <v>285</v>
      </c>
      <c r="G164" t="s">
        <v>17</v>
      </c>
      <c r="H164" t="s">
        <v>30</v>
      </c>
      <c r="I164" s="18"/>
    </row>
    <row r="165" spans="1:9" x14ac:dyDescent="0.3">
      <c r="A165" t="s">
        <v>8</v>
      </c>
      <c r="B165" t="s">
        <v>102</v>
      </c>
      <c r="C165" t="s">
        <v>286</v>
      </c>
      <c r="E165" t="str">
        <f>"4MS6"</f>
        <v>4MS6</v>
      </c>
      <c r="F165" t="s">
        <v>287</v>
      </c>
      <c r="G165" t="s">
        <v>17</v>
      </c>
      <c r="H165" t="s">
        <v>30</v>
      </c>
      <c r="I165" s="18"/>
    </row>
    <row r="166" spans="1:9" x14ac:dyDescent="0.3">
      <c r="A166" t="s">
        <v>8</v>
      </c>
      <c r="B166" t="s">
        <v>102</v>
      </c>
      <c r="C166" t="s">
        <v>286</v>
      </c>
      <c r="E166" t="str">
        <f>"4MS6"</f>
        <v>4MS6</v>
      </c>
      <c r="F166" t="s">
        <v>288</v>
      </c>
      <c r="G166" t="s">
        <v>13</v>
      </c>
      <c r="H166" t="s">
        <v>30</v>
      </c>
      <c r="I166" s="18"/>
    </row>
    <row r="167" spans="1:9" x14ac:dyDescent="0.3">
      <c r="A167" t="s">
        <v>8</v>
      </c>
      <c r="B167" t="s">
        <v>289</v>
      </c>
      <c r="C167" t="s">
        <v>290</v>
      </c>
      <c r="E167" t="str">
        <f>"4NK0"</f>
        <v>4NK0</v>
      </c>
      <c r="F167" t="s">
        <v>292</v>
      </c>
      <c r="G167" t="s">
        <v>13</v>
      </c>
      <c r="H167" t="s">
        <v>14</v>
      </c>
      <c r="I167" s="18"/>
    </row>
    <row r="168" spans="1:9" x14ac:dyDescent="0.3">
      <c r="A168" t="s">
        <v>8</v>
      </c>
      <c r="B168" t="s">
        <v>289</v>
      </c>
      <c r="C168" t="s">
        <v>290</v>
      </c>
      <c r="D168" t="s">
        <v>291</v>
      </c>
      <c r="E168" t="str">
        <f>"4NK0"</f>
        <v>4NK0</v>
      </c>
      <c r="F168" t="s">
        <v>293</v>
      </c>
      <c r="G168" t="s">
        <v>17</v>
      </c>
      <c r="H168" t="s">
        <v>14</v>
      </c>
      <c r="I168" s="18"/>
    </row>
    <row r="169" spans="1:9" x14ac:dyDescent="0.3">
      <c r="A169" t="s">
        <v>8</v>
      </c>
      <c r="B169" t="s">
        <v>43</v>
      </c>
      <c r="C169" t="s">
        <v>294</v>
      </c>
      <c r="E169" t="str">
        <f>"4OH2"</f>
        <v>4OH2</v>
      </c>
      <c r="F169" t="s">
        <v>299</v>
      </c>
      <c r="G169" t="s">
        <v>17</v>
      </c>
      <c r="H169" t="s">
        <v>14</v>
      </c>
      <c r="I169" s="18"/>
    </row>
    <row r="170" spans="1:9" x14ac:dyDescent="0.3">
      <c r="A170" t="s">
        <v>8</v>
      </c>
      <c r="B170" t="s">
        <v>43</v>
      </c>
      <c r="C170" t="s">
        <v>294</v>
      </c>
      <c r="E170" t="str">
        <f>"4OH2"</f>
        <v>4OH2</v>
      </c>
      <c r="F170" t="s">
        <v>300</v>
      </c>
      <c r="G170" t="s">
        <v>13</v>
      </c>
      <c r="H170" t="s">
        <v>14</v>
      </c>
      <c r="I170" s="18"/>
    </row>
    <row r="171" spans="1:9" x14ac:dyDescent="0.3">
      <c r="A171" t="s">
        <v>8</v>
      </c>
      <c r="B171" t="s">
        <v>43</v>
      </c>
      <c r="C171" t="s">
        <v>294</v>
      </c>
      <c r="E171" t="str">
        <f>"4OH2"</f>
        <v>4OH2</v>
      </c>
      <c r="F171" t="s">
        <v>295</v>
      </c>
      <c r="G171" t="s">
        <v>190</v>
      </c>
      <c r="H171" t="s">
        <v>21</v>
      </c>
      <c r="I171" s="18"/>
    </row>
    <row r="172" spans="1:9" x14ac:dyDescent="0.3">
      <c r="A172" t="s">
        <v>8</v>
      </c>
      <c r="B172" t="s">
        <v>43</v>
      </c>
      <c r="C172" t="s">
        <v>294</v>
      </c>
      <c r="E172" t="str">
        <f>"4OH2"</f>
        <v>4OH2</v>
      </c>
      <c r="F172" t="s">
        <v>297</v>
      </c>
      <c r="G172" t="s">
        <v>17</v>
      </c>
      <c r="H172" t="s">
        <v>21</v>
      </c>
      <c r="I172" s="18"/>
    </row>
    <row r="173" spans="1:9" x14ac:dyDescent="0.3">
      <c r="A173" t="s">
        <v>8</v>
      </c>
      <c r="B173" t="s">
        <v>43</v>
      </c>
      <c r="C173" t="s">
        <v>294</v>
      </c>
      <c r="D173" t="s">
        <v>296</v>
      </c>
      <c r="E173" t="str">
        <f>"4OH2"</f>
        <v>4OH2</v>
      </c>
      <c r="F173" t="s">
        <v>298</v>
      </c>
      <c r="G173" t="s">
        <v>183</v>
      </c>
      <c r="H173" t="s">
        <v>21</v>
      </c>
      <c r="I173" s="18"/>
    </row>
    <row r="174" spans="1:9" x14ac:dyDescent="0.3">
      <c r="A174" t="s">
        <v>8</v>
      </c>
      <c r="B174" t="s">
        <v>43</v>
      </c>
      <c r="C174" t="s">
        <v>301</v>
      </c>
      <c r="E174" t="str">
        <f>"4OH5"</f>
        <v>4OH5</v>
      </c>
      <c r="F174" t="s">
        <v>302</v>
      </c>
      <c r="G174" t="s">
        <v>13</v>
      </c>
      <c r="H174" t="s">
        <v>30</v>
      </c>
      <c r="I174" s="18"/>
    </row>
    <row r="175" spans="1:9" x14ac:dyDescent="0.3">
      <c r="A175" t="s">
        <v>8</v>
      </c>
      <c r="B175" t="s">
        <v>43</v>
      </c>
      <c r="C175" t="s">
        <v>301</v>
      </c>
      <c r="E175" t="str">
        <f>"4OH5"</f>
        <v>4OH5</v>
      </c>
      <c r="F175" t="s">
        <v>303</v>
      </c>
      <c r="G175" t="s">
        <v>17</v>
      </c>
      <c r="H175" t="s">
        <v>30</v>
      </c>
      <c r="I175" s="18"/>
    </row>
    <row r="176" spans="1:9" x14ac:dyDescent="0.3">
      <c r="A176" t="s">
        <v>8</v>
      </c>
      <c r="B176" t="s">
        <v>43</v>
      </c>
      <c r="C176" t="s">
        <v>304</v>
      </c>
      <c r="D176" t="s">
        <v>305</v>
      </c>
      <c r="E176" t="str">
        <f>"4OH6"</f>
        <v>4OH6</v>
      </c>
      <c r="F176" t="s">
        <v>306</v>
      </c>
      <c r="G176" t="s">
        <v>13</v>
      </c>
      <c r="H176" t="s">
        <v>21</v>
      </c>
      <c r="I176" s="18"/>
    </row>
    <row r="177" spans="1:9" x14ac:dyDescent="0.3">
      <c r="A177" t="s">
        <v>8</v>
      </c>
      <c r="B177" t="s">
        <v>43</v>
      </c>
      <c r="C177" t="s">
        <v>304</v>
      </c>
      <c r="D177" t="s">
        <v>305</v>
      </c>
      <c r="E177" t="str">
        <f>"4OH6"</f>
        <v>4OH6</v>
      </c>
      <c r="F177" t="s">
        <v>79</v>
      </c>
      <c r="G177" t="s">
        <v>13</v>
      </c>
      <c r="H177" t="s">
        <v>21</v>
      </c>
      <c r="I177" s="18"/>
    </row>
    <row r="178" spans="1:9" x14ac:dyDescent="0.3">
      <c r="A178" t="s">
        <v>8</v>
      </c>
      <c r="B178" t="s">
        <v>43</v>
      </c>
      <c r="C178" t="s">
        <v>307</v>
      </c>
      <c r="E178" t="str">
        <f>"4OH7"</f>
        <v>4OH7</v>
      </c>
      <c r="F178" t="s">
        <v>308</v>
      </c>
      <c r="G178" t="s">
        <v>13</v>
      </c>
      <c r="H178" t="s">
        <v>14</v>
      </c>
      <c r="I178" s="18"/>
    </row>
    <row r="179" spans="1:9" x14ac:dyDescent="0.3">
      <c r="A179" t="s">
        <v>8</v>
      </c>
      <c r="B179" t="s">
        <v>43</v>
      </c>
      <c r="C179" t="s">
        <v>307</v>
      </c>
      <c r="E179" t="str">
        <f>"4OH7"</f>
        <v>4OH7</v>
      </c>
      <c r="F179" t="s">
        <v>309</v>
      </c>
      <c r="G179" t="s">
        <v>17</v>
      </c>
      <c r="H179" t="s">
        <v>14</v>
      </c>
      <c r="I179" s="18"/>
    </row>
    <row r="180" spans="1:9" x14ac:dyDescent="0.3">
      <c r="A180" t="s">
        <v>8</v>
      </c>
      <c r="B180" t="s">
        <v>43</v>
      </c>
      <c r="C180" t="s">
        <v>310</v>
      </c>
      <c r="E180" t="str">
        <f>"4OH9"</f>
        <v>4OH9</v>
      </c>
      <c r="F180" t="s">
        <v>55</v>
      </c>
      <c r="G180" t="s">
        <v>13</v>
      </c>
      <c r="H180" t="s">
        <v>30</v>
      </c>
      <c r="I180" s="18"/>
    </row>
    <row r="181" spans="1:9" x14ac:dyDescent="0.3">
      <c r="A181" t="s">
        <v>8</v>
      </c>
      <c r="B181" t="s">
        <v>43</v>
      </c>
      <c r="C181" t="s">
        <v>310</v>
      </c>
      <c r="E181" t="str">
        <f>"4OH9"</f>
        <v>4OH9</v>
      </c>
      <c r="F181" t="s">
        <v>2234</v>
      </c>
      <c r="G181" t="s">
        <v>17</v>
      </c>
      <c r="H181" t="s">
        <v>30</v>
      </c>
      <c r="I181" s="18"/>
    </row>
    <row r="182" spans="1:9" x14ac:dyDescent="0.3">
      <c r="A182" t="s">
        <v>8</v>
      </c>
      <c r="B182" t="s">
        <v>47</v>
      </c>
      <c r="C182" t="s">
        <v>311</v>
      </c>
      <c r="E182" t="str">
        <f>"4PA4"</f>
        <v>4PA4</v>
      </c>
      <c r="F182" t="s">
        <v>313</v>
      </c>
      <c r="G182" t="s">
        <v>281</v>
      </c>
      <c r="H182" t="s">
        <v>21</v>
      </c>
      <c r="I182" s="18"/>
    </row>
    <row r="183" spans="1:9" x14ac:dyDescent="0.3">
      <c r="A183" t="s">
        <v>8</v>
      </c>
      <c r="B183" t="s">
        <v>47</v>
      </c>
      <c r="C183" t="s">
        <v>311</v>
      </c>
      <c r="E183" t="str">
        <f>"4PA4"</f>
        <v>4PA4</v>
      </c>
      <c r="F183" t="s">
        <v>312</v>
      </c>
      <c r="G183" t="s">
        <v>17</v>
      </c>
      <c r="H183" t="s">
        <v>21</v>
      </c>
      <c r="I183" s="18"/>
    </row>
    <row r="184" spans="1:9" x14ac:dyDescent="0.3">
      <c r="A184" t="s">
        <v>8</v>
      </c>
      <c r="B184" t="s">
        <v>208</v>
      </c>
      <c r="C184" t="s">
        <v>314</v>
      </c>
      <c r="E184" t="str">
        <f>"4WN7"</f>
        <v>4WN7</v>
      </c>
      <c r="F184" t="s">
        <v>315</v>
      </c>
      <c r="G184" t="s">
        <v>17</v>
      </c>
      <c r="H184" t="s">
        <v>21</v>
      </c>
      <c r="I184" s="18"/>
    </row>
    <row r="185" spans="1:9" x14ac:dyDescent="0.3">
      <c r="A185" t="s">
        <v>8</v>
      </c>
      <c r="B185" t="s">
        <v>208</v>
      </c>
      <c r="C185" t="s">
        <v>314</v>
      </c>
      <c r="D185" t="s">
        <v>316</v>
      </c>
      <c r="E185" t="str">
        <f>"4WN7"</f>
        <v>4WN7</v>
      </c>
      <c r="F185" t="s">
        <v>317</v>
      </c>
      <c r="G185" t="s">
        <v>29</v>
      </c>
      <c r="H185" t="s">
        <v>21</v>
      </c>
      <c r="I185" s="18"/>
    </row>
    <row r="186" spans="1:9" x14ac:dyDescent="0.3">
      <c r="A186" t="s">
        <v>8</v>
      </c>
      <c r="B186" t="s">
        <v>208</v>
      </c>
      <c r="C186" t="s">
        <v>314</v>
      </c>
      <c r="D186" t="s">
        <v>316</v>
      </c>
      <c r="E186" t="str">
        <f>"4WN7"</f>
        <v>4WN7</v>
      </c>
      <c r="F186" t="s">
        <v>79</v>
      </c>
      <c r="G186" t="s">
        <v>29</v>
      </c>
      <c r="H186" t="s">
        <v>21</v>
      </c>
      <c r="I186" s="18"/>
    </row>
    <row r="187" spans="1:9" x14ac:dyDescent="0.3">
      <c r="A187" t="s">
        <v>365</v>
      </c>
      <c r="B187" t="s">
        <v>564</v>
      </c>
      <c r="C187" t="s">
        <v>2295</v>
      </c>
      <c r="E187" t="str">
        <f>"5C5"</f>
        <v>5C5</v>
      </c>
      <c r="F187" t="s">
        <v>2296</v>
      </c>
      <c r="G187" t="s">
        <v>13</v>
      </c>
      <c r="H187" t="s">
        <v>1298</v>
      </c>
      <c r="I187" s="18"/>
    </row>
    <row r="188" spans="1:9" x14ac:dyDescent="0.3">
      <c r="A188" t="s">
        <v>8</v>
      </c>
      <c r="B188" t="s">
        <v>141</v>
      </c>
      <c r="C188" t="s">
        <v>318</v>
      </c>
      <c r="D188" t="s">
        <v>319</v>
      </c>
      <c r="E188" t="str">
        <f>"5CL2"</f>
        <v>5CL2</v>
      </c>
      <c r="F188" t="s">
        <v>320</v>
      </c>
      <c r="G188" t="s">
        <v>29</v>
      </c>
      <c r="H188" t="s">
        <v>30</v>
      </c>
      <c r="I188" s="18"/>
    </row>
    <row r="189" spans="1:9" x14ac:dyDescent="0.3">
      <c r="A189" t="s">
        <v>8</v>
      </c>
      <c r="B189" t="s">
        <v>141</v>
      </c>
      <c r="C189" t="s">
        <v>318</v>
      </c>
      <c r="D189" t="s">
        <v>319</v>
      </c>
      <c r="E189" t="str">
        <f>"5CL2"</f>
        <v>5CL2</v>
      </c>
      <c r="F189" t="s">
        <v>321</v>
      </c>
      <c r="G189" t="s">
        <v>17</v>
      </c>
      <c r="H189" t="s">
        <v>30</v>
      </c>
      <c r="I189" s="18"/>
    </row>
    <row r="190" spans="1:9" x14ac:dyDescent="0.3">
      <c r="A190" t="s">
        <v>8</v>
      </c>
      <c r="B190" t="s">
        <v>92</v>
      </c>
      <c r="C190" t="s">
        <v>322</v>
      </c>
      <c r="D190" t="s">
        <v>323</v>
      </c>
      <c r="E190" t="str">
        <f>"5IN2"</f>
        <v>5IN2</v>
      </c>
      <c r="F190" t="s">
        <v>324</v>
      </c>
      <c r="G190" t="s">
        <v>17</v>
      </c>
      <c r="H190" t="s">
        <v>30</v>
      </c>
      <c r="I190" s="18"/>
    </row>
    <row r="191" spans="1:9" x14ac:dyDescent="0.3">
      <c r="A191" t="s">
        <v>8</v>
      </c>
      <c r="B191" t="s">
        <v>92</v>
      </c>
      <c r="C191" t="s">
        <v>322</v>
      </c>
      <c r="D191" t="s">
        <v>323</v>
      </c>
      <c r="E191" t="str">
        <f>"5IN2"</f>
        <v>5IN2</v>
      </c>
      <c r="F191" t="s">
        <v>100</v>
      </c>
      <c r="G191" t="s">
        <v>13</v>
      </c>
      <c r="H191" t="s">
        <v>30</v>
      </c>
      <c r="I191" s="18"/>
    </row>
    <row r="192" spans="1:9" x14ac:dyDescent="0.3">
      <c r="A192" t="s">
        <v>8</v>
      </c>
      <c r="B192" t="s">
        <v>92</v>
      </c>
      <c r="C192" t="s">
        <v>325</v>
      </c>
      <c r="E192" t="str">
        <f>"5IN7"</f>
        <v>5IN7</v>
      </c>
      <c r="F192" t="s">
        <v>257</v>
      </c>
      <c r="G192" t="s">
        <v>52</v>
      </c>
      <c r="H192" t="s">
        <v>30</v>
      </c>
      <c r="I192" s="18"/>
    </row>
    <row r="193" spans="1:9" x14ac:dyDescent="0.3">
      <c r="A193" t="s">
        <v>8</v>
      </c>
      <c r="B193" t="s">
        <v>92</v>
      </c>
      <c r="C193" t="s">
        <v>325</v>
      </c>
      <c r="E193" t="str">
        <f>"5IN7"</f>
        <v>5IN7</v>
      </c>
      <c r="F193" t="s">
        <v>2235</v>
      </c>
      <c r="G193" t="s">
        <v>17</v>
      </c>
      <c r="H193" t="s">
        <v>30</v>
      </c>
      <c r="I193" s="18"/>
    </row>
    <row r="194" spans="1:9" x14ac:dyDescent="0.3">
      <c r="A194" t="s">
        <v>8</v>
      </c>
      <c r="B194" t="s">
        <v>154</v>
      </c>
      <c r="C194" t="s">
        <v>326</v>
      </c>
      <c r="E194" t="str">
        <f>"5MI5"</f>
        <v>5MI5</v>
      </c>
      <c r="F194" t="s">
        <v>328</v>
      </c>
      <c r="G194" t="s">
        <v>17</v>
      </c>
      <c r="H194" t="s">
        <v>30</v>
      </c>
      <c r="I194" s="18"/>
    </row>
    <row r="195" spans="1:9" x14ac:dyDescent="0.3">
      <c r="A195" t="s">
        <v>8</v>
      </c>
      <c r="B195" t="s">
        <v>154</v>
      </c>
      <c r="C195" t="s">
        <v>326</v>
      </c>
      <c r="D195" t="s">
        <v>327</v>
      </c>
      <c r="E195" t="str">
        <f>"5MI5"</f>
        <v>5MI5</v>
      </c>
      <c r="F195" t="s">
        <v>160</v>
      </c>
      <c r="G195" t="s">
        <v>13</v>
      </c>
      <c r="H195" t="s">
        <v>30</v>
      </c>
      <c r="I195" s="18"/>
    </row>
    <row r="196" spans="1:9" x14ac:dyDescent="0.3">
      <c r="A196" t="s">
        <v>8</v>
      </c>
      <c r="B196" t="s">
        <v>39</v>
      </c>
      <c r="C196" t="s">
        <v>329</v>
      </c>
      <c r="D196" t="s">
        <v>330</v>
      </c>
      <c r="E196" t="str">
        <f>"5NC7"</f>
        <v>5NC7</v>
      </c>
      <c r="F196" t="s">
        <v>28</v>
      </c>
      <c r="G196" t="s">
        <v>13</v>
      </c>
      <c r="H196" t="s">
        <v>30</v>
      </c>
      <c r="I196" s="18"/>
    </row>
    <row r="197" spans="1:9" x14ac:dyDescent="0.3">
      <c r="A197" t="s">
        <v>8</v>
      </c>
      <c r="B197" t="s">
        <v>39</v>
      </c>
      <c r="C197" t="s">
        <v>329</v>
      </c>
      <c r="D197" t="s">
        <v>330</v>
      </c>
      <c r="E197" t="str">
        <f>"5NC7"</f>
        <v>5NC7</v>
      </c>
      <c r="F197" t="s">
        <v>331</v>
      </c>
      <c r="G197" t="s">
        <v>17</v>
      </c>
      <c r="H197" t="s">
        <v>30</v>
      </c>
      <c r="I197" s="18"/>
    </row>
    <row r="198" spans="1:9" x14ac:dyDescent="0.3">
      <c r="A198" t="s">
        <v>8</v>
      </c>
      <c r="B198" t="s">
        <v>43</v>
      </c>
      <c r="C198" t="s">
        <v>332</v>
      </c>
      <c r="E198" t="str">
        <f>"5OH0"</f>
        <v>5OH0</v>
      </c>
      <c r="F198" t="s">
        <v>333</v>
      </c>
      <c r="G198" t="s">
        <v>17</v>
      </c>
      <c r="H198" t="s">
        <v>30</v>
      </c>
      <c r="I198" s="18"/>
    </row>
    <row r="199" spans="1:9" x14ac:dyDescent="0.3">
      <c r="A199" t="s">
        <v>8</v>
      </c>
      <c r="B199" t="s">
        <v>43</v>
      </c>
      <c r="C199" t="s">
        <v>332</v>
      </c>
      <c r="D199" t="s">
        <v>334</v>
      </c>
      <c r="E199" t="str">
        <f>"5OH0"</f>
        <v>5OH0</v>
      </c>
      <c r="F199" t="s">
        <v>335</v>
      </c>
      <c r="G199" t="s">
        <v>13</v>
      </c>
      <c r="H199" t="s">
        <v>30</v>
      </c>
      <c r="I199" s="18"/>
    </row>
    <row r="200" spans="1:9" x14ac:dyDescent="0.3">
      <c r="A200" t="s">
        <v>8</v>
      </c>
      <c r="B200" t="s">
        <v>43</v>
      </c>
      <c r="C200" t="s">
        <v>336</v>
      </c>
      <c r="E200" t="str">
        <f>"5OH1"</f>
        <v>5OH1</v>
      </c>
      <c r="F200" t="s">
        <v>300</v>
      </c>
      <c r="G200" t="s">
        <v>13</v>
      </c>
      <c r="H200" t="s">
        <v>21</v>
      </c>
      <c r="I200" s="18"/>
    </row>
    <row r="201" spans="1:9" x14ac:dyDescent="0.3">
      <c r="A201" t="s">
        <v>8</v>
      </c>
      <c r="B201" t="s">
        <v>43</v>
      </c>
      <c r="C201" t="s">
        <v>336</v>
      </c>
      <c r="E201" t="str">
        <f>"5OH1"</f>
        <v>5OH1</v>
      </c>
      <c r="F201" t="s">
        <v>2297</v>
      </c>
      <c r="G201" t="s">
        <v>17</v>
      </c>
      <c r="H201" t="s">
        <v>21</v>
      </c>
      <c r="I201" s="18"/>
    </row>
    <row r="202" spans="1:9" x14ac:dyDescent="0.3">
      <c r="A202" t="s">
        <v>8</v>
      </c>
      <c r="B202" t="s">
        <v>43</v>
      </c>
      <c r="C202" t="s">
        <v>337</v>
      </c>
      <c r="D202" t="s">
        <v>338</v>
      </c>
      <c r="E202" t="str">
        <f>"5OH7"</f>
        <v>5OH7</v>
      </c>
      <c r="F202" t="s">
        <v>149</v>
      </c>
      <c r="G202" t="s">
        <v>13</v>
      </c>
      <c r="H202" t="s">
        <v>30</v>
      </c>
      <c r="I202" s="18"/>
    </row>
    <row r="203" spans="1:9" x14ac:dyDescent="0.3">
      <c r="A203" t="s">
        <v>8</v>
      </c>
      <c r="B203" t="s">
        <v>43</v>
      </c>
      <c r="C203" t="s">
        <v>337</v>
      </c>
      <c r="D203" t="s">
        <v>338</v>
      </c>
      <c r="E203" t="str">
        <f>"5OH7"</f>
        <v>5OH7</v>
      </c>
      <c r="F203" t="s">
        <v>339</v>
      </c>
      <c r="G203" t="s">
        <v>17</v>
      </c>
      <c r="H203" t="s">
        <v>30</v>
      </c>
      <c r="I203" s="18"/>
    </row>
    <row r="204" spans="1:9" x14ac:dyDescent="0.3">
      <c r="A204" t="s">
        <v>8</v>
      </c>
      <c r="B204" t="s">
        <v>47</v>
      </c>
      <c r="C204" t="s">
        <v>340</v>
      </c>
      <c r="D204" t="s">
        <v>341</v>
      </c>
      <c r="E204" t="str">
        <f>"5PA5"</f>
        <v>5PA5</v>
      </c>
      <c r="F204" t="s">
        <v>342</v>
      </c>
      <c r="G204" t="s">
        <v>17</v>
      </c>
      <c r="H204" t="s">
        <v>14</v>
      </c>
      <c r="I204" s="18"/>
    </row>
    <row r="205" spans="1:9" x14ac:dyDescent="0.3">
      <c r="A205" t="s">
        <v>8</v>
      </c>
      <c r="B205" t="s">
        <v>47</v>
      </c>
      <c r="C205" t="s">
        <v>340</v>
      </c>
      <c r="D205" t="s">
        <v>341</v>
      </c>
      <c r="E205" t="str">
        <f>"5PA5"</f>
        <v>5PA5</v>
      </c>
      <c r="F205" t="s">
        <v>335</v>
      </c>
      <c r="G205" t="s">
        <v>13</v>
      </c>
      <c r="H205" t="s">
        <v>30</v>
      </c>
      <c r="I205" s="18"/>
    </row>
    <row r="206" spans="1:9" x14ac:dyDescent="0.3">
      <c r="A206" t="s">
        <v>8</v>
      </c>
      <c r="B206" t="s">
        <v>47</v>
      </c>
      <c r="C206" t="s">
        <v>340</v>
      </c>
      <c r="D206" t="s">
        <v>341</v>
      </c>
      <c r="E206" t="str">
        <f>"5PA5"</f>
        <v>5PA5</v>
      </c>
      <c r="F206" t="s">
        <v>343</v>
      </c>
      <c r="G206" t="s">
        <v>13</v>
      </c>
      <c r="H206" t="s">
        <v>14</v>
      </c>
      <c r="I206" s="18"/>
    </row>
    <row r="207" spans="1:9" x14ac:dyDescent="0.3">
      <c r="A207" t="s">
        <v>8</v>
      </c>
      <c r="B207" t="s">
        <v>47</v>
      </c>
      <c r="C207" t="s">
        <v>340</v>
      </c>
      <c r="D207" t="s">
        <v>341</v>
      </c>
      <c r="E207" t="str">
        <f>"5PA5"</f>
        <v>5PA5</v>
      </c>
      <c r="F207" t="s">
        <v>344</v>
      </c>
      <c r="G207" t="s">
        <v>17</v>
      </c>
      <c r="H207" t="s">
        <v>30</v>
      </c>
      <c r="I207" s="18"/>
    </row>
    <row r="208" spans="1:9" x14ac:dyDescent="0.3">
      <c r="A208" t="s">
        <v>8</v>
      </c>
      <c r="B208" t="s">
        <v>47</v>
      </c>
      <c r="C208" t="s">
        <v>345</v>
      </c>
      <c r="D208" t="s">
        <v>345</v>
      </c>
      <c r="E208" t="str">
        <f>"5PA8"</f>
        <v>5PA8</v>
      </c>
      <c r="F208" t="s">
        <v>346</v>
      </c>
      <c r="G208" t="s">
        <v>17</v>
      </c>
      <c r="H208" t="s">
        <v>30</v>
      </c>
      <c r="I208" s="18"/>
    </row>
    <row r="209" spans="1:9" x14ac:dyDescent="0.3">
      <c r="A209" t="s">
        <v>8</v>
      </c>
      <c r="B209" t="s">
        <v>47</v>
      </c>
      <c r="C209" t="s">
        <v>345</v>
      </c>
      <c r="D209" t="s">
        <v>345</v>
      </c>
      <c r="E209" t="str">
        <f>"5PA8"</f>
        <v>5PA8</v>
      </c>
      <c r="F209" t="s">
        <v>201</v>
      </c>
      <c r="G209" t="s">
        <v>52</v>
      </c>
      <c r="H209" t="s">
        <v>30</v>
      </c>
      <c r="I209" s="18"/>
    </row>
    <row r="210" spans="1:9" x14ac:dyDescent="0.3">
      <c r="A210" t="s">
        <v>8</v>
      </c>
      <c r="B210" t="s">
        <v>47</v>
      </c>
      <c r="C210" t="s">
        <v>347</v>
      </c>
      <c r="E210" t="str">
        <f>"5PN6"</f>
        <v>5PN6</v>
      </c>
      <c r="F210" t="s">
        <v>348</v>
      </c>
      <c r="G210" t="s">
        <v>52</v>
      </c>
      <c r="H210" t="s">
        <v>21</v>
      </c>
      <c r="I210" s="18"/>
    </row>
    <row r="211" spans="1:9" x14ac:dyDescent="0.3">
      <c r="A211" t="s">
        <v>8</v>
      </c>
      <c r="B211" t="s">
        <v>47</v>
      </c>
      <c r="C211" t="s">
        <v>347</v>
      </c>
      <c r="D211" t="s">
        <v>349</v>
      </c>
      <c r="E211" t="str">
        <f>"5PN6"</f>
        <v>5PN6</v>
      </c>
      <c r="F211" t="s">
        <v>350</v>
      </c>
      <c r="G211" t="s">
        <v>17</v>
      </c>
      <c r="H211" t="s">
        <v>21</v>
      </c>
      <c r="I211" s="18"/>
    </row>
    <row r="212" spans="1:9" x14ac:dyDescent="0.3">
      <c r="A212" t="s">
        <v>8</v>
      </c>
      <c r="B212" t="s">
        <v>47</v>
      </c>
      <c r="C212" t="s">
        <v>351</v>
      </c>
      <c r="E212" t="str">
        <f>"5PN9"</f>
        <v>5PN9</v>
      </c>
      <c r="F212" t="s">
        <v>295</v>
      </c>
      <c r="G212" t="s">
        <v>52</v>
      </c>
      <c r="H212" t="s">
        <v>14</v>
      </c>
      <c r="I212" s="18"/>
    </row>
    <row r="213" spans="1:9" x14ac:dyDescent="0.3">
      <c r="A213" t="s">
        <v>8</v>
      </c>
      <c r="B213" t="s">
        <v>47</v>
      </c>
      <c r="C213" t="s">
        <v>351</v>
      </c>
      <c r="E213" t="str">
        <f>"5PN9"</f>
        <v>5PN9</v>
      </c>
      <c r="F213" t="s">
        <v>352</v>
      </c>
      <c r="G213" t="s">
        <v>17</v>
      </c>
      <c r="H213" t="s">
        <v>14</v>
      </c>
      <c r="I213" s="18"/>
    </row>
    <row r="214" spans="1:9" x14ac:dyDescent="0.3">
      <c r="A214" t="s">
        <v>8</v>
      </c>
      <c r="B214" t="s">
        <v>47</v>
      </c>
      <c r="C214" t="s">
        <v>353</v>
      </c>
      <c r="D214" t="s">
        <v>354</v>
      </c>
      <c r="E214" t="str">
        <f>"5PS7"</f>
        <v>5PS7</v>
      </c>
      <c r="F214" t="s">
        <v>355</v>
      </c>
      <c r="G214" t="s">
        <v>29</v>
      </c>
      <c r="H214" t="s">
        <v>21</v>
      </c>
      <c r="I214" s="18"/>
    </row>
    <row r="215" spans="1:9" x14ac:dyDescent="0.3">
      <c r="A215" t="s">
        <v>8</v>
      </c>
      <c r="B215" t="s">
        <v>47</v>
      </c>
      <c r="C215" t="s">
        <v>353</v>
      </c>
      <c r="D215" t="s">
        <v>354</v>
      </c>
      <c r="E215" t="str">
        <f>"5PS7"</f>
        <v>5PS7</v>
      </c>
      <c r="F215" t="s">
        <v>356</v>
      </c>
      <c r="G215" t="s">
        <v>17</v>
      </c>
      <c r="H215" t="s">
        <v>21</v>
      </c>
      <c r="I215" s="18"/>
    </row>
    <row r="216" spans="1:9" x14ac:dyDescent="0.3">
      <c r="A216" t="s">
        <v>8</v>
      </c>
      <c r="B216" t="s">
        <v>61</v>
      </c>
      <c r="C216" t="s">
        <v>357</v>
      </c>
      <c r="E216" t="str">
        <f>"5TE0"</f>
        <v>5TE0</v>
      </c>
      <c r="F216" t="s">
        <v>82</v>
      </c>
      <c r="G216" t="s">
        <v>13</v>
      </c>
      <c r="H216" t="s">
        <v>21</v>
      </c>
      <c r="I216" s="18"/>
    </row>
    <row r="217" spans="1:9" x14ac:dyDescent="0.3">
      <c r="A217" t="s">
        <v>8</v>
      </c>
      <c r="B217" t="s">
        <v>61</v>
      </c>
      <c r="C217" t="s">
        <v>357</v>
      </c>
      <c r="D217" t="s">
        <v>358</v>
      </c>
      <c r="E217" t="str">
        <f>"5TE0"</f>
        <v>5TE0</v>
      </c>
      <c r="F217" t="s">
        <v>81</v>
      </c>
      <c r="G217" t="s">
        <v>13</v>
      </c>
      <c r="H217" t="s">
        <v>21</v>
      </c>
      <c r="I217" s="18"/>
    </row>
    <row r="218" spans="1:9" x14ac:dyDescent="0.3">
      <c r="A218" t="s">
        <v>8</v>
      </c>
      <c r="B218" t="s">
        <v>66</v>
      </c>
      <c r="C218" t="s">
        <v>359</v>
      </c>
      <c r="E218" t="str">
        <f>"5TN8"</f>
        <v>5TN8</v>
      </c>
      <c r="F218" t="s">
        <v>362</v>
      </c>
      <c r="G218" t="s">
        <v>13</v>
      </c>
      <c r="H218" t="s">
        <v>30</v>
      </c>
      <c r="I218" s="18"/>
    </row>
    <row r="219" spans="1:9" x14ac:dyDescent="0.3">
      <c r="A219" t="s">
        <v>8</v>
      </c>
      <c r="B219" t="s">
        <v>66</v>
      </c>
      <c r="C219" t="s">
        <v>359</v>
      </c>
      <c r="E219" t="str">
        <f>"5TN8"</f>
        <v>5TN8</v>
      </c>
      <c r="F219" t="s">
        <v>360</v>
      </c>
      <c r="G219" t="s">
        <v>17</v>
      </c>
      <c r="H219" t="s">
        <v>30</v>
      </c>
      <c r="I219" s="18"/>
    </row>
    <row r="220" spans="1:9" x14ac:dyDescent="0.3">
      <c r="A220" t="s">
        <v>8</v>
      </c>
      <c r="B220" t="s">
        <v>61</v>
      </c>
      <c r="C220" t="s">
        <v>62</v>
      </c>
      <c r="D220" t="s">
        <v>363</v>
      </c>
      <c r="E220" t="str">
        <f>"5TS0"</f>
        <v>5TS0</v>
      </c>
      <c r="F220" t="s">
        <v>64</v>
      </c>
      <c r="G220" t="s">
        <v>52</v>
      </c>
      <c r="H220" t="s">
        <v>30</v>
      </c>
      <c r="I220" s="18"/>
    </row>
    <row r="221" spans="1:9" x14ac:dyDescent="0.3">
      <c r="A221" t="s">
        <v>8</v>
      </c>
      <c r="B221" t="s">
        <v>61</v>
      </c>
      <c r="C221" t="s">
        <v>62</v>
      </c>
      <c r="D221" t="s">
        <v>363</v>
      </c>
      <c r="E221" t="str">
        <f>"5TS0"</f>
        <v>5TS0</v>
      </c>
      <c r="F221" t="s">
        <v>364</v>
      </c>
      <c r="G221" t="s">
        <v>17</v>
      </c>
      <c r="H221" t="s">
        <v>30</v>
      </c>
      <c r="I221" s="18"/>
    </row>
    <row r="222" spans="1:9" x14ac:dyDescent="0.3">
      <c r="A222" t="s">
        <v>8</v>
      </c>
      <c r="B222" t="s">
        <v>61</v>
      </c>
      <c r="C222" t="s">
        <v>366</v>
      </c>
      <c r="E222" t="str">
        <f>"5TX7"</f>
        <v>5TX7</v>
      </c>
      <c r="F222" t="s">
        <v>367</v>
      </c>
      <c r="G222" t="s">
        <v>13</v>
      </c>
      <c r="H222" t="s">
        <v>30</v>
      </c>
      <c r="I222" s="18"/>
    </row>
    <row r="223" spans="1:9" x14ac:dyDescent="0.3">
      <c r="A223" t="s">
        <v>8</v>
      </c>
      <c r="B223" t="s">
        <v>61</v>
      </c>
      <c r="C223" t="s">
        <v>366</v>
      </c>
      <c r="E223" t="str">
        <f>"5TX7"</f>
        <v>5TX7</v>
      </c>
      <c r="F223" t="s">
        <v>368</v>
      </c>
      <c r="G223" t="s">
        <v>17</v>
      </c>
      <c r="H223" t="s">
        <v>30</v>
      </c>
      <c r="I223" s="18"/>
    </row>
    <row r="224" spans="1:9" x14ac:dyDescent="0.3">
      <c r="A224" t="s">
        <v>8</v>
      </c>
      <c r="B224" t="s">
        <v>129</v>
      </c>
      <c r="C224" t="s">
        <v>369</v>
      </c>
      <c r="E224" t="str">
        <f>"5VA0"</f>
        <v>5VA0</v>
      </c>
      <c r="F224" t="s">
        <v>371</v>
      </c>
      <c r="G224" t="s">
        <v>29</v>
      </c>
      <c r="H224" t="s">
        <v>30</v>
      </c>
      <c r="I224" s="18"/>
    </row>
    <row r="225" spans="1:9" x14ac:dyDescent="0.3">
      <c r="A225" t="s">
        <v>8</v>
      </c>
      <c r="B225" t="s">
        <v>129</v>
      </c>
      <c r="C225" t="s">
        <v>369</v>
      </c>
      <c r="D225" t="s">
        <v>370</v>
      </c>
      <c r="E225" t="str">
        <f>"5VA0"</f>
        <v>5VA0</v>
      </c>
      <c r="F225" t="s">
        <v>372</v>
      </c>
      <c r="G225" t="s">
        <v>17</v>
      </c>
      <c r="H225" t="s">
        <v>30</v>
      </c>
      <c r="I225" s="18"/>
    </row>
    <row r="226" spans="1:9" x14ac:dyDescent="0.3">
      <c r="A226" t="s">
        <v>8</v>
      </c>
      <c r="B226" t="s">
        <v>208</v>
      </c>
      <c r="C226" t="s">
        <v>373</v>
      </c>
      <c r="D226" t="s">
        <v>374</v>
      </c>
      <c r="E226" t="str">
        <f>"5WI9"</f>
        <v>5WI9</v>
      </c>
      <c r="F226" t="s">
        <v>335</v>
      </c>
      <c r="G226" t="s">
        <v>13</v>
      </c>
      <c r="H226" t="s">
        <v>30</v>
      </c>
      <c r="I226" s="18"/>
    </row>
    <row r="227" spans="1:9" x14ac:dyDescent="0.3">
      <c r="A227" t="s">
        <v>8</v>
      </c>
      <c r="B227" t="s">
        <v>208</v>
      </c>
      <c r="C227" t="s">
        <v>373</v>
      </c>
      <c r="D227" t="s">
        <v>374</v>
      </c>
      <c r="E227" t="str">
        <f>"5WI9"</f>
        <v>5WI9</v>
      </c>
      <c r="F227" t="s">
        <v>375</v>
      </c>
      <c r="G227" t="s">
        <v>17</v>
      </c>
      <c r="H227" t="s">
        <v>30</v>
      </c>
      <c r="I227" s="18"/>
    </row>
    <row r="228" spans="1:9" x14ac:dyDescent="0.3">
      <c r="A228" t="s">
        <v>8</v>
      </c>
      <c r="B228" t="s">
        <v>141</v>
      </c>
      <c r="C228" t="s">
        <v>376</v>
      </c>
      <c r="E228" t="str">
        <f>"6CA7"</f>
        <v>6CA7</v>
      </c>
      <c r="F228" t="s">
        <v>257</v>
      </c>
      <c r="G228" t="s">
        <v>13</v>
      </c>
      <c r="H228" t="s">
        <v>30</v>
      </c>
      <c r="I228" s="18"/>
    </row>
    <row r="229" spans="1:9" x14ac:dyDescent="0.3">
      <c r="A229" t="s">
        <v>8</v>
      </c>
      <c r="B229" t="s">
        <v>141</v>
      </c>
      <c r="C229" t="s">
        <v>376</v>
      </c>
      <c r="E229" t="str">
        <f>"6CA7"</f>
        <v>6CA7</v>
      </c>
      <c r="F229" t="s">
        <v>377</v>
      </c>
      <c r="G229" t="s">
        <v>17</v>
      </c>
      <c r="H229" t="s">
        <v>30</v>
      </c>
      <c r="I229" s="18"/>
    </row>
    <row r="230" spans="1:9" x14ac:dyDescent="0.3">
      <c r="A230" t="s">
        <v>8</v>
      </c>
      <c r="B230" t="s">
        <v>86</v>
      </c>
      <c r="C230" t="s">
        <v>378</v>
      </c>
      <c r="E230" t="str">
        <f>"6IA0"</f>
        <v>6IA0</v>
      </c>
      <c r="F230" t="s">
        <v>227</v>
      </c>
      <c r="G230" t="s">
        <v>52</v>
      </c>
      <c r="H230" t="s">
        <v>30</v>
      </c>
      <c r="I230" s="18"/>
    </row>
    <row r="231" spans="1:9" x14ac:dyDescent="0.3">
      <c r="A231" t="s">
        <v>8</v>
      </c>
      <c r="B231" t="s">
        <v>86</v>
      </c>
      <c r="C231" t="s">
        <v>378</v>
      </c>
      <c r="D231" t="s">
        <v>379</v>
      </c>
      <c r="E231" t="str">
        <f>"6IA0"</f>
        <v>6IA0</v>
      </c>
      <c r="F231" t="s">
        <v>380</v>
      </c>
      <c r="G231" t="s">
        <v>17</v>
      </c>
      <c r="H231" t="s">
        <v>30</v>
      </c>
      <c r="I231" s="18"/>
    </row>
    <row r="232" spans="1:9" x14ac:dyDescent="0.3">
      <c r="A232" t="s">
        <v>8</v>
      </c>
      <c r="B232" t="s">
        <v>86</v>
      </c>
      <c r="C232" t="s">
        <v>381</v>
      </c>
      <c r="E232" t="str">
        <f>"6IA9"</f>
        <v>6IA9</v>
      </c>
      <c r="F232" t="s">
        <v>201</v>
      </c>
      <c r="G232" t="s">
        <v>29</v>
      </c>
      <c r="H232" t="s">
        <v>30</v>
      </c>
      <c r="I232" s="18"/>
    </row>
    <row r="233" spans="1:9" x14ac:dyDescent="0.3">
      <c r="A233" t="s">
        <v>8</v>
      </c>
      <c r="B233" t="s">
        <v>86</v>
      </c>
      <c r="C233" t="s">
        <v>381</v>
      </c>
      <c r="E233" t="str">
        <f>"6IA9"</f>
        <v>6IA9</v>
      </c>
      <c r="F233" t="s">
        <v>382</v>
      </c>
      <c r="G233" t="s">
        <v>17</v>
      </c>
      <c r="H233" t="s">
        <v>30</v>
      </c>
      <c r="I233" s="18"/>
    </row>
    <row r="234" spans="1:9" x14ac:dyDescent="0.3">
      <c r="A234" t="s">
        <v>145</v>
      </c>
      <c r="B234" t="s">
        <v>289</v>
      </c>
      <c r="C234" t="s">
        <v>383</v>
      </c>
      <c r="E234" t="str">
        <f>"6JY8"</f>
        <v>6JY8</v>
      </c>
      <c r="F234" t="s">
        <v>384</v>
      </c>
      <c r="G234" t="s">
        <v>29</v>
      </c>
      <c r="H234" t="s">
        <v>30</v>
      </c>
      <c r="I234" s="18"/>
    </row>
    <row r="235" spans="1:9" x14ac:dyDescent="0.3">
      <c r="A235" t="s">
        <v>145</v>
      </c>
      <c r="B235" t="s">
        <v>289</v>
      </c>
      <c r="C235" t="s">
        <v>383</v>
      </c>
      <c r="E235" t="str">
        <f>"6JY8"</f>
        <v>6JY8</v>
      </c>
      <c r="F235" t="s">
        <v>385</v>
      </c>
      <c r="G235" t="s">
        <v>17</v>
      </c>
      <c r="H235" t="s">
        <v>30</v>
      </c>
      <c r="I235" s="18"/>
    </row>
    <row r="236" spans="1:9" x14ac:dyDescent="0.3">
      <c r="A236" t="s">
        <v>8</v>
      </c>
      <c r="B236" t="s">
        <v>43</v>
      </c>
      <c r="C236" t="s">
        <v>325</v>
      </c>
      <c r="E236" t="str">
        <f>"6OI4"</f>
        <v>6OI4</v>
      </c>
      <c r="F236" t="s">
        <v>386</v>
      </c>
      <c r="G236" t="s">
        <v>17</v>
      </c>
      <c r="H236" t="s">
        <v>14</v>
      </c>
      <c r="I236" s="18"/>
    </row>
    <row r="237" spans="1:9" x14ac:dyDescent="0.3">
      <c r="A237" t="s">
        <v>8</v>
      </c>
      <c r="B237" t="s">
        <v>43</v>
      </c>
      <c r="C237" t="s">
        <v>325</v>
      </c>
      <c r="E237" t="str">
        <f>"6OI4"</f>
        <v>6OI4</v>
      </c>
      <c r="F237" t="s">
        <v>387</v>
      </c>
      <c r="G237" t="s">
        <v>13</v>
      </c>
      <c r="H237" t="s">
        <v>14</v>
      </c>
      <c r="I237" s="18"/>
    </row>
    <row r="238" spans="1:9" x14ac:dyDescent="0.3">
      <c r="A238" t="s">
        <v>8</v>
      </c>
      <c r="B238" t="s">
        <v>43</v>
      </c>
      <c r="C238" t="s">
        <v>325</v>
      </c>
      <c r="E238" t="str">
        <f>"6OI4"</f>
        <v>6OI4</v>
      </c>
      <c r="F238" t="s">
        <v>388</v>
      </c>
      <c r="G238" t="s">
        <v>13</v>
      </c>
      <c r="H238" t="s">
        <v>14</v>
      </c>
      <c r="I238" s="18"/>
    </row>
    <row r="239" spans="1:9" x14ac:dyDescent="0.3">
      <c r="A239" t="s">
        <v>8</v>
      </c>
      <c r="B239" t="s">
        <v>43</v>
      </c>
      <c r="C239" t="s">
        <v>389</v>
      </c>
      <c r="E239" t="str">
        <f>"6OI6"</f>
        <v>6OI6</v>
      </c>
      <c r="F239" t="s">
        <v>55</v>
      </c>
      <c r="G239" t="s">
        <v>13</v>
      </c>
      <c r="H239" t="s">
        <v>30</v>
      </c>
      <c r="I239" s="18"/>
    </row>
    <row r="240" spans="1:9" x14ac:dyDescent="0.3">
      <c r="A240" t="s">
        <v>8</v>
      </c>
      <c r="B240" t="s">
        <v>43</v>
      </c>
      <c r="C240" t="s">
        <v>389</v>
      </c>
      <c r="E240" t="str">
        <f>"6OI6"</f>
        <v>6OI6</v>
      </c>
      <c r="F240" t="s">
        <v>2236</v>
      </c>
      <c r="G240" t="s">
        <v>17</v>
      </c>
      <c r="H240" t="s">
        <v>30</v>
      </c>
      <c r="I240" s="18"/>
    </row>
    <row r="241" spans="1:9" x14ac:dyDescent="0.3">
      <c r="A241" t="s">
        <v>8</v>
      </c>
      <c r="B241" t="s">
        <v>43</v>
      </c>
      <c r="C241" t="s">
        <v>389</v>
      </c>
      <c r="D241" t="s">
        <v>390</v>
      </c>
      <c r="E241" t="str">
        <f>"6OI6"</f>
        <v>6OI6</v>
      </c>
      <c r="F241" t="s">
        <v>158</v>
      </c>
      <c r="G241" t="s">
        <v>13</v>
      </c>
      <c r="H241" t="s">
        <v>21</v>
      </c>
      <c r="I241" s="18"/>
    </row>
    <row r="242" spans="1:9" x14ac:dyDescent="0.3">
      <c r="A242" t="s">
        <v>8</v>
      </c>
      <c r="B242" t="s">
        <v>43</v>
      </c>
      <c r="C242" t="s">
        <v>389</v>
      </c>
      <c r="D242" t="s">
        <v>390</v>
      </c>
      <c r="E242" t="str">
        <f>"6OI6"</f>
        <v>6OI6</v>
      </c>
      <c r="F242" t="s">
        <v>391</v>
      </c>
      <c r="G242" t="s">
        <v>17</v>
      </c>
      <c r="H242" t="s">
        <v>21</v>
      </c>
      <c r="I242" s="18"/>
    </row>
    <row r="243" spans="1:9" x14ac:dyDescent="0.3">
      <c r="A243" t="s">
        <v>8</v>
      </c>
      <c r="B243" t="s">
        <v>43</v>
      </c>
      <c r="C243" t="s">
        <v>392</v>
      </c>
      <c r="E243" t="str">
        <f>"6OI8"</f>
        <v>6OI8</v>
      </c>
      <c r="F243" t="s">
        <v>177</v>
      </c>
      <c r="G243" t="s">
        <v>13</v>
      </c>
      <c r="H243" t="s">
        <v>30</v>
      </c>
      <c r="I243" s="18"/>
    </row>
    <row r="244" spans="1:9" x14ac:dyDescent="0.3">
      <c r="A244" t="s">
        <v>8</v>
      </c>
      <c r="B244" t="s">
        <v>43</v>
      </c>
      <c r="C244" t="s">
        <v>392</v>
      </c>
      <c r="E244" t="str">
        <f>"6OI8"</f>
        <v>6OI8</v>
      </c>
      <c r="F244" t="s">
        <v>393</v>
      </c>
      <c r="G244" t="s">
        <v>17</v>
      </c>
      <c r="H244" t="s">
        <v>30</v>
      </c>
      <c r="I244" s="18"/>
    </row>
    <row r="245" spans="1:9" x14ac:dyDescent="0.3">
      <c r="A245" t="s">
        <v>8</v>
      </c>
      <c r="B245" t="s">
        <v>394</v>
      </c>
      <c r="C245" t="s">
        <v>397</v>
      </c>
      <c r="E245" t="str">
        <f>"6OR3"</f>
        <v>6OR3</v>
      </c>
      <c r="F245" t="s">
        <v>398</v>
      </c>
      <c r="G245" t="s">
        <v>17</v>
      </c>
      <c r="H245" t="s">
        <v>14</v>
      </c>
      <c r="I245" s="18"/>
    </row>
    <row r="246" spans="1:9" x14ac:dyDescent="0.3">
      <c r="A246" t="s">
        <v>8</v>
      </c>
      <c r="B246" t="s">
        <v>394</v>
      </c>
      <c r="C246" t="s">
        <v>395</v>
      </c>
      <c r="D246" t="s">
        <v>396</v>
      </c>
      <c r="E246" t="str">
        <f>"6OR3"</f>
        <v>6OR3</v>
      </c>
      <c r="F246" t="s">
        <v>371</v>
      </c>
      <c r="G246" t="s">
        <v>13</v>
      </c>
      <c r="H246" t="s">
        <v>14</v>
      </c>
      <c r="I246" s="18"/>
    </row>
    <row r="247" spans="1:9" x14ac:dyDescent="0.3">
      <c r="A247" t="s">
        <v>8</v>
      </c>
      <c r="B247" t="s">
        <v>47</v>
      </c>
      <c r="C247" t="s">
        <v>399</v>
      </c>
      <c r="E247" t="str">
        <f>"6PS0"</f>
        <v>6PS0</v>
      </c>
      <c r="F247" t="s">
        <v>401</v>
      </c>
      <c r="G247" t="s">
        <v>17</v>
      </c>
      <c r="H247" t="s">
        <v>30</v>
      </c>
      <c r="I247" s="18"/>
    </row>
    <row r="248" spans="1:9" x14ac:dyDescent="0.3">
      <c r="A248" t="s">
        <v>8</v>
      </c>
      <c r="B248" t="s">
        <v>47</v>
      </c>
      <c r="C248" t="s">
        <v>399</v>
      </c>
      <c r="D248" t="s">
        <v>400</v>
      </c>
      <c r="E248" t="str">
        <f>"6PS0"</f>
        <v>6PS0</v>
      </c>
      <c r="F248" t="s">
        <v>335</v>
      </c>
      <c r="G248" t="s">
        <v>13</v>
      </c>
      <c r="H248" t="s">
        <v>30</v>
      </c>
      <c r="I248" s="18"/>
    </row>
    <row r="249" spans="1:9" x14ac:dyDescent="0.3">
      <c r="A249" t="s">
        <v>8</v>
      </c>
      <c r="B249" t="s">
        <v>394</v>
      </c>
      <c r="C249" t="s">
        <v>402</v>
      </c>
      <c r="D249" t="s">
        <v>403</v>
      </c>
      <c r="E249" t="str">
        <f>"6S2"</f>
        <v>6S2</v>
      </c>
      <c r="F249" t="s">
        <v>404</v>
      </c>
      <c r="G249" t="s">
        <v>13</v>
      </c>
      <c r="H249" t="s">
        <v>14</v>
      </c>
      <c r="I249" s="18"/>
    </row>
    <row r="250" spans="1:9" x14ac:dyDescent="0.3">
      <c r="A250" t="s">
        <v>8</v>
      </c>
      <c r="B250" t="s">
        <v>394</v>
      </c>
      <c r="C250" t="s">
        <v>402</v>
      </c>
      <c r="D250" t="s">
        <v>403</v>
      </c>
      <c r="E250" t="str">
        <f>"6S2"</f>
        <v>6S2</v>
      </c>
      <c r="F250" t="s">
        <v>405</v>
      </c>
      <c r="G250" t="s">
        <v>17</v>
      </c>
      <c r="H250" t="s">
        <v>14</v>
      </c>
      <c r="I250" s="18"/>
    </row>
    <row r="251" spans="1:9" x14ac:dyDescent="0.3">
      <c r="A251" t="s">
        <v>8</v>
      </c>
      <c r="B251" t="s">
        <v>61</v>
      </c>
      <c r="C251" t="s">
        <v>406</v>
      </c>
      <c r="E251" t="str">
        <f>"6TA4"</f>
        <v>6TA4</v>
      </c>
      <c r="F251" t="s">
        <v>270</v>
      </c>
      <c r="G251" t="s">
        <v>13</v>
      </c>
      <c r="H251" t="s">
        <v>30</v>
      </c>
      <c r="I251" s="18"/>
    </row>
    <row r="252" spans="1:9" x14ac:dyDescent="0.3">
      <c r="A252" t="s">
        <v>8</v>
      </c>
      <c r="B252" t="s">
        <v>61</v>
      </c>
      <c r="C252" t="s">
        <v>406</v>
      </c>
      <c r="E252" t="str">
        <f>"6TA4"</f>
        <v>6TA4</v>
      </c>
      <c r="F252" t="s">
        <v>407</v>
      </c>
      <c r="G252" t="s">
        <v>17</v>
      </c>
      <c r="H252" t="s">
        <v>30</v>
      </c>
      <c r="I252" s="18"/>
    </row>
    <row r="253" spans="1:9" x14ac:dyDescent="0.3">
      <c r="A253" t="s">
        <v>8</v>
      </c>
      <c r="B253" t="s">
        <v>61</v>
      </c>
      <c r="C253" t="s">
        <v>408</v>
      </c>
      <c r="E253" t="str">
        <f>"6TE6"</f>
        <v>6TE6</v>
      </c>
      <c r="F253" t="s">
        <v>409</v>
      </c>
      <c r="G253" t="s">
        <v>13</v>
      </c>
      <c r="H253" t="s">
        <v>14</v>
      </c>
      <c r="I253" s="18"/>
    </row>
    <row r="254" spans="1:9" x14ac:dyDescent="0.3">
      <c r="A254" t="s">
        <v>8</v>
      </c>
      <c r="B254" t="s">
        <v>61</v>
      </c>
      <c r="C254" t="s">
        <v>408</v>
      </c>
      <c r="E254" t="str">
        <f>"6TE6"</f>
        <v>6TE6</v>
      </c>
      <c r="F254" t="s">
        <v>410</v>
      </c>
      <c r="G254" t="s">
        <v>13</v>
      </c>
      <c r="H254" t="s">
        <v>14</v>
      </c>
      <c r="I254" s="18"/>
    </row>
    <row r="255" spans="1:9" x14ac:dyDescent="0.3">
      <c r="A255" t="s">
        <v>8</v>
      </c>
      <c r="B255" t="s">
        <v>61</v>
      </c>
      <c r="C255" t="s">
        <v>408</v>
      </c>
      <c r="E255" t="str">
        <f>"6TE6"</f>
        <v>6TE6</v>
      </c>
      <c r="F255" t="s">
        <v>79</v>
      </c>
      <c r="G255" t="s">
        <v>13</v>
      </c>
      <c r="H255" t="s">
        <v>14</v>
      </c>
      <c r="I255" s="18"/>
    </row>
    <row r="256" spans="1:9" x14ac:dyDescent="0.3">
      <c r="A256" t="s">
        <v>8</v>
      </c>
      <c r="B256" t="s">
        <v>61</v>
      </c>
      <c r="C256" t="s">
        <v>408</v>
      </c>
      <c r="D256" t="s">
        <v>411</v>
      </c>
      <c r="E256" t="str">
        <f>"6TE6"</f>
        <v>6TE6</v>
      </c>
      <c r="F256" t="s">
        <v>412</v>
      </c>
      <c r="G256" t="s">
        <v>29</v>
      </c>
      <c r="H256" t="s">
        <v>21</v>
      </c>
      <c r="I256" s="18"/>
    </row>
    <row r="257" spans="1:9" x14ac:dyDescent="0.3">
      <c r="A257" t="s">
        <v>8</v>
      </c>
      <c r="B257" t="s">
        <v>61</v>
      </c>
      <c r="C257" t="s">
        <v>408</v>
      </c>
      <c r="D257" t="s">
        <v>411</v>
      </c>
      <c r="E257" t="str">
        <f>"6TE6"</f>
        <v>6TE6</v>
      </c>
      <c r="F257" t="s">
        <v>413</v>
      </c>
      <c r="G257" t="s">
        <v>29</v>
      </c>
      <c r="H257" t="s">
        <v>21</v>
      </c>
      <c r="I257" s="18"/>
    </row>
    <row r="258" spans="1:9" x14ac:dyDescent="0.3">
      <c r="A258" t="s">
        <v>8</v>
      </c>
      <c r="B258" t="s">
        <v>61</v>
      </c>
      <c r="C258" t="s">
        <v>414</v>
      </c>
      <c r="D258" t="s">
        <v>415</v>
      </c>
      <c r="E258" t="str">
        <f>"6TX2"</f>
        <v>6TX2</v>
      </c>
      <c r="F258" t="s">
        <v>416</v>
      </c>
      <c r="G258" t="s">
        <v>13</v>
      </c>
      <c r="H258" t="s">
        <v>21</v>
      </c>
      <c r="I258" s="18"/>
    </row>
    <row r="259" spans="1:9" x14ac:dyDescent="0.3">
      <c r="A259" t="s">
        <v>8</v>
      </c>
      <c r="B259" t="s">
        <v>61</v>
      </c>
      <c r="C259" t="s">
        <v>414</v>
      </c>
      <c r="D259" t="s">
        <v>415</v>
      </c>
      <c r="E259" t="str">
        <f>"6TX2"</f>
        <v>6TX2</v>
      </c>
      <c r="F259" t="s">
        <v>417</v>
      </c>
      <c r="G259" t="s">
        <v>13</v>
      </c>
      <c r="H259" t="s">
        <v>21</v>
      </c>
      <c r="I259" s="18"/>
    </row>
    <row r="260" spans="1:9" x14ac:dyDescent="0.3">
      <c r="A260" t="s">
        <v>8</v>
      </c>
      <c r="B260" t="s">
        <v>129</v>
      </c>
      <c r="C260" t="s">
        <v>418</v>
      </c>
      <c r="D260" t="s">
        <v>258</v>
      </c>
      <c r="E260" t="str">
        <f>"6VG8"</f>
        <v>6VG8</v>
      </c>
      <c r="F260" t="s">
        <v>288</v>
      </c>
      <c r="G260" t="s">
        <v>13</v>
      </c>
      <c r="H260" t="s">
        <v>30</v>
      </c>
      <c r="I260" s="18"/>
    </row>
    <row r="261" spans="1:9" x14ac:dyDescent="0.3">
      <c r="A261" t="s">
        <v>8</v>
      </c>
      <c r="B261" t="s">
        <v>129</v>
      </c>
      <c r="C261" t="s">
        <v>418</v>
      </c>
      <c r="D261" t="s">
        <v>258</v>
      </c>
      <c r="E261" t="str">
        <f>"6VG8"</f>
        <v>6VG8</v>
      </c>
      <c r="F261" t="s">
        <v>419</v>
      </c>
      <c r="G261" t="s">
        <v>17</v>
      </c>
      <c r="H261" t="s">
        <v>30</v>
      </c>
      <c r="I261" s="18"/>
    </row>
    <row r="262" spans="1:9" x14ac:dyDescent="0.3">
      <c r="A262" t="s">
        <v>8</v>
      </c>
      <c r="B262" t="s">
        <v>141</v>
      </c>
      <c r="C262" t="s">
        <v>420</v>
      </c>
      <c r="E262" t="str">
        <f>"7CL1"</f>
        <v>7CL1</v>
      </c>
      <c r="F262" t="s">
        <v>421</v>
      </c>
      <c r="G262" t="s">
        <v>13</v>
      </c>
      <c r="H262" t="s">
        <v>14</v>
      </c>
      <c r="I262" s="18"/>
    </row>
    <row r="263" spans="1:9" x14ac:dyDescent="0.3">
      <c r="A263" t="s">
        <v>8</v>
      </c>
      <c r="B263" t="s">
        <v>141</v>
      </c>
      <c r="C263" t="s">
        <v>420</v>
      </c>
      <c r="D263" t="s">
        <v>422</v>
      </c>
      <c r="E263" t="str">
        <f>"7CL1"</f>
        <v>7CL1</v>
      </c>
      <c r="F263" t="s">
        <v>423</v>
      </c>
      <c r="G263" t="s">
        <v>17</v>
      </c>
      <c r="H263" t="s">
        <v>14</v>
      </c>
      <c r="I263" s="18"/>
    </row>
    <row r="264" spans="1:9" x14ac:dyDescent="0.3">
      <c r="A264" t="s">
        <v>8</v>
      </c>
      <c r="B264" t="s">
        <v>146</v>
      </c>
      <c r="C264" t="s">
        <v>424</v>
      </c>
      <c r="E264" t="str">
        <f>"7FL6"</f>
        <v>7FL6</v>
      </c>
      <c r="F264" t="s">
        <v>425</v>
      </c>
      <c r="G264" t="s">
        <v>38</v>
      </c>
      <c r="H264" t="s">
        <v>21</v>
      </c>
      <c r="I264" s="18"/>
    </row>
    <row r="265" spans="1:9" x14ac:dyDescent="0.3">
      <c r="A265" t="s">
        <v>8</v>
      </c>
      <c r="B265" t="s">
        <v>146</v>
      </c>
      <c r="C265" t="s">
        <v>424</v>
      </c>
      <c r="E265" t="str">
        <f>"7FL6"</f>
        <v>7FL6</v>
      </c>
      <c r="F265" t="s">
        <v>79</v>
      </c>
      <c r="G265" t="s">
        <v>426</v>
      </c>
      <c r="H265" t="s">
        <v>21</v>
      </c>
      <c r="I265" s="18"/>
    </row>
    <row r="266" spans="1:9" x14ac:dyDescent="0.3">
      <c r="A266" t="s">
        <v>8</v>
      </c>
      <c r="B266" t="s">
        <v>92</v>
      </c>
      <c r="C266" t="s">
        <v>427</v>
      </c>
      <c r="E266" t="str">
        <f>"7IN5"</f>
        <v>7IN5</v>
      </c>
      <c r="F266" t="s">
        <v>429</v>
      </c>
      <c r="G266" t="s">
        <v>13</v>
      </c>
      <c r="H266" t="s">
        <v>30</v>
      </c>
      <c r="I266" s="18"/>
    </row>
    <row r="267" spans="1:9" x14ac:dyDescent="0.3">
      <c r="A267" t="s">
        <v>8</v>
      </c>
      <c r="B267" t="s">
        <v>92</v>
      </c>
      <c r="C267" t="s">
        <v>427</v>
      </c>
      <c r="E267" t="str">
        <f>"7IN5"</f>
        <v>7IN5</v>
      </c>
      <c r="F267" t="s">
        <v>428</v>
      </c>
      <c r="G267" t="s">
        <v>17</v>
      </c>
      <c r="H267" t="s">
        <v>30</v>
      </c>
      <c r="I267" s="18"/>
    </row>
    <row r="268" spans="1:9" x14ac:dyDescent="0.3">
      <c r="A268" t="s">
        <v>8</v>
      </c>
      <c r="B268" t="s">
        <v>272</v>
      </c>
      <c r="C268" t="s">
        <v>430</v>
      </c>
      <c r="E268" t="str">
        <f>"7KY0"</f>
        <v>7KY0</v>
      </c>
      <c r="F268" t="s">
        <v>432</v>
      </c>
      <c r="G268" t="s">
        <v>52</v>
      </c>
      <c r="H268" t="s">
        <v>21</v>
      </c>
      <c r="I268" s="18"/>
    </row>
    <row r="269" spans="1:9" x14ac:dyDescent="0.3">
      <c r="A269" t="s">
        <v>8</v>
      </c>
      <c r="B269" t="s">
        <v>272</v>
      </c>
      <c r="C269" t="s">
        <v>430</v>
      </c>
      <c r="D269" t="s">
        <v>431</v>
      </c>
      <c r="E269" t="str">
        <f>"7KY0"</f>
        <v>7KY0</v>
      </c>
      <c r="F269" t="s">
        <v>79</v>
      </c>
      <c r="G269" t="s">
        <v>13</v>
      </c>
      <c r="H269" t="s">
        <v>21</v>
      </c>
      <c r="I269" s="18"/>
    </row>
    <row r="270" spans="1:9" x14ac:dyDescent="0.3">
      <c r="A270" t="s">
        <v>8</v>
      </c>
      <c r="B270" t="s">
        <v>272</v>
      </c>
      <c r="C270" t="s">
        <v>430</v>
      </c>
      <c r="D270" t="s">
        <v>431</v>
      </c>
      <c r="E270" t="str">
        <f>"7KY0"</f>
        <v>7KY0</v>
      </c>
      <c r="F270" t="s">
        <v>433</v>
      </c>
      <c r="G270" t="s">
        <v>17</v>
      </c>
      <c r="H270" t="s">
        <v>21</v>
      </c>
      <c r="I270" s="18"/>
    </row>
    <row r="271" spans="1:9" x14ac:dyDescent="0.3">
      <c r="A271" t="s">
        <v>8</v>
      </c>
      <c r="B271" t="s">
        <v>272</v>
      </c>
      <c r="C271" t="s">
        <v>434</v>
      </c>
      <c r="D271" t="s">
        <v>435</v>
      </c>
      <c r="E271" t="str">
        <f>"7KY5"</f>
        <v>7KY5</v>
      </c>
      <c r="F271" t="s">
        <v>211</v>
      </c>
      <c r="G271" t="s">
        <v>13</v>
      </c>
      <c r="H271" t="s">
        <v>30</v>
      </c>
      <c r="I271" s="18"/>
    </row>
    <row r="272" spans="1:9" x14ac:dyDescent="0.3">
      <c r="A272" t="s">
        <v>8</v>
      </c>
      <c r="B272" t="s">
        <v>272</v>
      </c>
      <c r="C272" t="s">
        <v>434</v>
      </c>
      <c r="D272" t="s">
        <v>435</v>
      </c>
      <c r="E272" t="str">
        <f>"7KY5"</f>
        <v>7KY5</v>
      </c>
      <c r="F272" t="s">
        <v>436</v>
      </c>
      <c r="G272" t="s">
        <v>17</v>
      </c>
      <c r="H272" t="s">
        <v>30</v>
      </c>
      <c r="I272" s="18"/>
    </row>
    <row r="273" spans="1:9" x14ac:dyDescent="0.3">
      <c r="A273" t="s">
        <v>8</v>
      </c>
      <c r="B273" t="s">
        <v>34</v>
      </c>
      <c r="C273" t="s">
        <v>437</v>
      </c>
      <c r="D273" t="s">
        <v>438</v>
      </c>
      <c r="E273" t="str">
        <f>"7MD3"</f>
        <v>7MD3</v>
      </c>
      <c r="F273" t="s">
        <v>439</v>
      </c>
      <c r="G273" t="s">
        <v>52</v>
      </c>
      <c r="H273" t="s">
        <v>30</v>
      </c>
      <c r="I273" s="18"/>
    </row>
    <row r="274" spans="1:9" x14ac:dyDescent="0.3">
      <c r="A274" t="s">
        <v>8</v>
      </c>
      <c r="B274" t="s">
        <v>34</v>
      </c>
      <c r="C274" t="s">
        <v>437</v>
      </c>
      <c r="D274" t="s">
        <v>438</v>
      </c>
      <c r="E274" t="str">
        <f>"7MD3"</f>
        <v>7MD3</v>
      </c>
      <c r="F274" t="s">
        <v>440</v>
      </c>
      <c r="G274" t="s">
        <v>17</v>
      </c>
      <c r="H274" t="s">
        <v>30</v>
      </c>
      <c r="I274" s="18"/>
    </row>
    <row r="275" spans="1:9" x14ac:dyDescent="0.3">
      <c r="A275" t="s">
        <v>8</v>
      </c>
      <c r="B275" t="s">
        <v>34</v>
      </c>
      <c r="C275" t="s">
        <v>441</v>
      </c>
      <c r="E275" t="str">
        <f>"7MD5"</f>
        <v>7MD5</v>
      </c>
      <c r="F275" t="s">
        <v>443</v>
      </c>
      <c r="G275" t="s">
        <v>52</v>
      </c>
      <c r="H275" t="s">
        <v>30</v>
      </c>
      <c r="I275" s="18"/>
    </row>
    <row r="276" spans="1:9" x14ac:dyDescent="0.3">
      <c r="A276" t="s">
        <v>8</v>
      </c>
      <c r="B276" t="s">
        <v>34</v>
      </c>
      <c r="C276" t="s">
        <v>441</v>
      </c>
      <c r="E276" t="str">
        <f>"7MD5"</f>
        <v>7MD5</v>
      </c>
      <c r="F276" t="s">
        <v>444</v>
      </c>
      <c r="G276" t="s">
        <v>17</v>
      </c>
      <c r="H276" t="s">
        <v>30</v>
      </c>
      <c r="I276" s="18"/>
    </row>
    <row r="277" spans="1:9" x14ac:dyDescent="0.3">
      <c r="A277" t="s">
        <v>8</v>
      </c>
      <c r="B277" t="s">
        <v>39</v>
      </c>
      <c r="C277" t="s">
        <v>445</v>
      </c>
      <c r="D277" t="s">
        <v>446</v>
      </c>
      <c r="E277" t="str">
        <f>"7NC0"</f>
        <v>7NC0</v>
      </c>
      <c r="F277" t="s">
        <v>247</v>
      </c>
      <c r="G277" t="s">
        <v>13</v>
      </c>
      <c r="H277" t="s">
        <v>30</v>
      </c>
      <c r="I277" s="18"/>
    </row>
    <row r="278" spans="1:9" x14ac:dyDescent="0.3">
      <c r="A278" t="s">
        <v>8</v>
      </c>
      <c r="B278" t="s">
        <v>39</v>
      </c>
      <c r="C278" t="s">
        <v>445</v>
      </c>
      <c r="D278" t="s">
        <v>446</v>
      </c>
      <c r="E278" t="str">
        <f>"7NC0"</f>
        <v>7NC0</v>
      </c>
      <c r="F278" t="s">
        <v>447</v>
      </c>
      <c r="G278" t="s">
        <v>17</v>
      </c>
      <c r="H278" t="s">
        <v>30</v>
      </c>
      <c r="I278" s="18"/>
    </row>
    <row r="279" spans="1:9" x14ac:dyDescent="0.3">
      <c r="A279" t="s">
        <v>8</v>
      </c>
      <c r="B279" t="s">
        <v>43</v>
      </c>
      <c r="C279" t="s">
        <v>448</v>
      </c>
      <c r="E279" t="str">
        <f>"7OH0"</f>
        <v>7OH0</v>
      </c>
      <c r="F279" t="s">
        <v>270</v>
      </c>
      <c r="G279" t="s">
        <v>13</v>
      </c>
      <c r="H279" t="s">
        <v>30</v>
      </c>
      <c r="I279" s="18"/>
    </row>
    <row r="280" spans="1:9" x14ac:dyDescent="0.3">
      <c r="A280" t="s">
        <v>8</v>
      </c>
      <c r="B280" t="s">
        <v>43</v>
      </c>
      <c r="C280" t="s">
        <v>448</v>
      </c>
      <c r="E280" t="str">
        <f>"7OH0"</f>
        <v>7OH0</v>
      </c>
      <c r="F280" t="s">
        <v>449</v>
      </c>
      <c r="G280" t="s">
        <v>17</v>
      </c>
      <c r="H280" t="s">
        <v>30</v>
      </c>
      <c r="I280" s="18"/>
    </row>
    <row r="281" spans="1:9" x14ac:dyDescent="0.3">
      <c r="A281" t="s">
        <v>8</v>
      </c>
      <c r="B281" t="s">
        <v>47</v>
      </c>
      <c r="C281" t="s">
        <v>450</v>
      </c>
      <c r="E281" t="str">
        <f>"7PS3"</f>
        <v>7PS3</v>
      </c>
      <c r="F281" t="s">
        <v>451</v>
      </c>
      <c r="G281" t="s">
        <v>52</v>
      </c>
      <c r="H281" t="s">
        <v>21</v>
      </c>
      <c r="I281" s="18"/>
    </row>
    <row r="282" spans="1:9" x14ac:dyDescent="0.3">
      <c r="A282" t="s">
        <v>8</v>
      </c>
      <c r="B282" t="s">
        <v>47</v>
      </c>
      <c r="C282" t="s">
        <v>450</v>
      </c>
      <c r="D282" t="s">
        <v>452</v>
      </c>
      <c r="E282" t="str">
        <f>"7PS3"</f>
        <v>7PS3</v>
      </c>
      <c r="F282" t="s">
        <v>453</v>
      </c>
      <c r="G282" t="s">
        <v>17</v>
      </c>
      <c r="H282" t="s">
        <v>21</v>
      </c>
      <c r="I282" s="18"/>
    </row>
    <row r="283" spans="1:9" x14ac:dyDescent="0.3">
      <c r="A283" t="s">
        <v>8</v>
      </c>
      <c r="B283" t="s">
        <v>47</v>
      </c>
      <c r="C283" t="s">
        <v>454</v>
      </c>
      <c r="D283" t="s">
        <v>455</v>
      </c>
      <c r="E283" t="str">
        <f>"7PS6"</f>
        <v>7PS6</v>
      </c>
      <c r="F283" t="s">
        <v>456</v>
      </c>
      <c r="G283" t="s">
        <v>13</v>
      </c>
      <c r="H283" t="s">
        <v>30</v>
      </c>
      <c r="I283" s="18"/>
    </row>
    <row r="284" spans="1:9" x14ac:dyDescent="0.3">
      <c r="A284" t="s">
        <v>8</v>
      </c>
      <c r="B284" t="s">
        <v>47</v>
      </c>
      <c r="C284" t="s">
        <v>454</v>
      </c>
      <c r="D284" t="s">
        <v>455</v>
      </c>
      <c r="E284" t="str">
        <f>"7PS6"</f>
        <v>7PS6</v>
      </c>
      <c r="F284" t="s">
        <v>457</v>
      </c>
      <c r="G284" t="s">
        <v>17</v>
      </c>
      <c r="H284" t="s">
        <v>30</v>
      </c>
      <c r="I284" s="18"/>
    </row>
    <row r="285" spans="1:9" x14ac:dyDescent="0.3">
      <c r="A285" t="s">
        <v>8</v>
      </c>
      <c r="B285" t="s">
        <v>47</v>
      </c>
      <c r="C285" t="s">
        <v>458</v>
      </c>
      <c r="D285" t="s">
        <v>459</v>
      </c>
      <c r="E285" t="str">
        <f>"7PS9"</f>
        <v>7PS9</v>
      </c>
      <c r="F285" t="s">
        <v>460</v>
      </c>
      <c r="G285" t="s">
        <v>13</v>
      </c>
      <c r="H285" t="s">
        <v>14</v>
      </c>
      <c r="I285" s="18"/>
    </row>
    <row r="286" spans="1:9" x14ac:dyDescent="0.3">
      <c r="A286" t="s">
        <v>8</v>
      </c>
      <c r="B286" t="s">
        <v>47</v>
      </c>
      <c r="C286" t="s">
        <v>458</v>
      </c>
      <c r="D286" t="s">
        <v>459</v>
      </c>
      <c r="E286" t="str">
        <f>"7PS9"</f>
        <v>7PS9</v>
      </c>
      <c r="F286" t="s">
        <v>461</v>
      </c>
      <c r="G286" t="s">
        <v>17</v>
      </c>
      <c r="H286" t="s">
        <v>14</v>
      </c>
      <c r="I286" s="18"/>
    </row>
    <row r="287" spans="1:9" x14ac:dyDescent="0.3">
      <c r="A287" t="s">
        <v>8</v>
      </c>
      <c r="B287" t="s">
        <v>47</v>
      </c>
      <c r="C287" t="s">
        <v>458</v>
      </c>
      <c r="D287" t="s">
        <v>462</v>
      </c>
      <c r="E287" t="str">
        <f>"7PS9"</f>
        <v>7PS9</v>
      </c>
      <c r="F287" t="s">
        <v>117</v>
      </c>
      <c r="G287" t="s">
        <v>13</v>
      </c>
      <c r="H287" t="s">
        <v>30</v>
      </c>
      <c r="I287" s="18"/>
    </row>
    <row r="288" spans="1:9" x14ac:dyDescent="0.3">
      <c r="A288" t="s">
        <v>8</v>
      </c>
      <c r="B288" t="s">
        <v>47</v>
      </c>
      <c r="C288" t="s">
        <v>458</v>
      </c>
      <c r="D288" t="s">
        <v>462</v>
      </c>
      <c r="E288" t="str">
        <f>"7PS9"</f>
        <v>7PS9</v>
      </c>
      <c r="F288" t="s">
        <v>463</v>
      </c>
      <c r="G288" t="s">
        <v>17</v>
      </c>
      <c r="H288" t="s">
        <v>30</v>
      </c>
      <c r="I288" s="18"/>
    </row>
    <row r="289" spans="1:9" x14ac:dyDescent="0.3">
      <c r="A289" t="s">
        <v>8</v>
      </c>
      <c r="B289" t="s">
        <v>66</v>
      </c>
      <c r="C289" t="s">
        <v>464</v>
      </c>
      <c r="E289" t="str">
        <f>"7TN6"</f>
        <v>7TN6</v>
      </c>
      <c r="F289" t="s">
        <v>201</v>
      </c>
      <c r="G289" t="s">
        <v>52</v>
      </c>
      <c r="H289" t="s">
        <v>30</v>
      </c>
      <c r="I289" s="18"/>
    </row>
    <row r="290" spans="1:9" x14ac:dyDescent="0.3">
      <c r="A290" t="s">
        <v>8</v>
      </c>
      <c r="B290" t="s">
        <v>66</v>
      </c>
      <c r="C290" t="s">
        <v>464</v>
      </c>
      <c r="E290" t="str">
        <f>"7TN6"</f>
        <v>7TN6</v>
      </c>
      <c r="F290" t="s">
        <v>2298</v>
      </c>
      <c r="G290" t="s">
        <v>17</v>
      </c>
      <c r="H290" t="s">
        <v>30</v>
      </c>
      <c r="I290" s="18"/>
    </row>
    <row r="291" spans="1:9" x14ac:dyDescent="0.3">
      <c r="A291" t="s">
        <v>8</v>
      </c>
      <c r="B291" t="s">
        <v>133</v>
      </c>
      <c r="C291" t="s">
        <v>465</v>
      </c>
      <c r="E291" t="str">
        <f>"7WA2"</f>
        <v>7WA2</v>
      </c>
      <c r="F291" t="s">
        <v>466</v>
      </c>
      <c r="G291" t="s">
        <v>17</v>
      </c>
      <c r="H291" t="s">
        <v>30</v>
      </c>
      <c r="I291" s="18"/>
    </row>
    <row r="292" spans="1:9" x14ac:dyDescent="0.3">
      <c r="A292" t="s">
        <v>8</v>
      </c>
      <c r="B292" t="s">
        <v>133</v>
      </c>
      <c r="C292" t="s">
        <v>465</v>
      </c>
      <c r="E292" t="str">
        <f>"7WA2"</f>
        <v>7WA2</v>
      </c>
      <c r="F292" t="s">
        <v>264</v>
      </c>
      <c r="G292" t="s">
        <v>29</v>
      </c>
      <c r="H292" t="s">
        <v>30</v>
      </c>
      <c r="I292" s="18"/>
    </row>
    <row r="293" spans="1:9" x14ac:dyDescent="0.3">
      <c r="A293" t="s">
        <v>8</v>
      </c>
      <c r="B293" t="s">
        <v>467</v>
      </c>
      <c r="C293" t="s">
        <v>468</v>
      </c>
      <c r="E293" t="str">
        <f>"7WV2"</f>
        <v>7WV2</v>
      </c>
      <c r="F293" t="s">
        <v>469</v>
      </c>
      <c r="G293" t="s">
        <v>13</v>
      </c>
      <c r="H293" t="s">
        <v>14</v>
      </c>
      <c r="I293" s="18"/>
    </row>
    <row r="294" spans="1:9" x14ac:dyDescent="0.3">
      <c r="A294" t="s">
        <v>8</v>
      </c>
      <c r="B294" t="s">
        <v>467</v>
      </c>
      <c r="C294" t="s">
        <v>468</v>
      </c>
      <c r="E294" t="str">
        <f>"7WV2"</f>
        <v>7WV2</v>
      </c>
      <c r="F294" t="s">
        <v>470</v>
      </c>
      <c r="G294" t="s">
        <v>17</v>
      </c>
      <c r="H294" t="s">
        <v>14</v>
      </c>
      <c r="I294" s="18"/>
    </row>
    <row r="295" spans="1:9" x14ac:dyDescent="0.3">
      <c r="A295" t="s">
        <v>8</v>
      </c>
      <c r="B295" t="s">
        <v>92</v>
      </c>
      <c r="C295" t="s">
        <v>471</v>
      </c>
      <c r="E295" t="str">
        <f>"8IN1"</f>
        <v>8IN1</v>
      </c>
      <c r="F295" t="s">
        <v>112</v>
      </c>
      <c r="G295" t="s">
        <v>472</v>
      </c>
      <c r="H295" t="s">
        <v>30</v>
      </c>
      <c r="I295" s="18"/>
    </row>
    <row r="296" spans="1:9" x14ac:dyDescent="0.3">
      <c r="A296" t="s">
        <v>8</v>
      </c>
      <c r="B296" t="s">
        <v>92</v>
      </c>
      <c r="C296" t="s">
        <v>471</v>
      </c>
      <c r="E296" t="str">
        <f>"8IN1"</f>
        <v>8IN1</v>
      </c>
      <c r="F296" t="s">
        <v>473</v>
      </c>
      <c r="G296" t="s">
        <v>17</v>
      </c>
      <c r="H296" t="s">
        <v>30</v>
      </c>
      <c r="I296" s="18"/>
    </row>
    <row r="297" spans="1:9" x14ac:dyDescent="0.3">
      <c r="A297" t="s">
        <v>8</v>
      </c>
      <c r="B297" t="s">
        <v>18</v>
      </c>
      <c r="C297" t="s">
        <v>474</v>
      </c>
      <c r="E297" t="str">
        <f>"8ME2"</f>
        <v>8ME2</v>
      </c>
      <c r="F297" t="s">
        <v>475</v>
      </c>
      <c r="G297" t="s">
        <v>13</v>
      </c>
      <c r="H297" t="s">
        <v>21</v>
      </c>
      <c r="I297" s="18"/>
    </row>
    <row r="298" spans="1:9" x14ac:dyDescent="0.3">
      <c r="A298" t="s">
        <v>8</v>
      </c>
      <c r="B298" t="s">
        <v>232</v>
      </c>
      <c r="C298" t="s">
        <v>476</v>
      </c>
      <c r="E298" t="str">
        <f>"8MN7"</f>
        <v>8MN7</v>
      </c>
      <c r="F298" t="s">
        <v>477</v>
      </c>
      <c r="G298" t="s">
        <v>17</v>
      </c>
      <c r="H298" t="s">
        <v>21</v>
      </c>
      <c r="I298" s="18"/>
    </row>
    <row r="299" spans="1:9" x14ac:dyDescent="0.3">
      <c r="A299" t="s">
        <v>8</v>
      </c>
      <c r="B299" t="s">
        <v>232</v>
      </c>
      <c r="C299" t="s">
        <v>476</v>
      </c>
      <c r="D299" t="s">
        <v>478</v>
      </c>
      <c r="E299" t="str">
        <f>"8MN7"</f>
        <v>8MN7</v>
      </c>
      <c r="F299" t="s">
        <v>479</v>
      </c>
      <c r="G299" t="s">
        <v>13</v>
      </c>
      <c r="H299" t="s">
        <v>21</v>
      </c>
      <c r="I299" s="18"/>
    </row>
    <row r="300" spans="1:9" x14ac:dyDescent="0.3">
      <c r="A300" t="s">
        <v>8</v>
      </c>
      <c r="B300" t="s">
        <v>480</v>
      </c>
      <c r="C300" t="s">
        <v>481</v>
      </c>
      <c r="D300" t="s">
        <v>482</v>
      </c>
      <c r="E300" t="str">
        <f>"8MO9"</f>
        <v>8MO9</v>
      </c>
      <c r="F300" t="s">
        <v>483</v>
      </c>
      <c r="G300" t="s">
        <v>17</v>
      </c>
      <c r="H300" t="s">
        <v>30</v>
      </c>
      <c r="I300" s="18"/>
    </row>
    <row r="301" spans="1:9" x14ac:dyDescent="0.3">
      <c r="A301" t="s">
        <v>8</v>
      </c>
      <c r="B301" t="s">
        <v>480</v>
      </c>
      <c r="C301" t="s">
        <v>481</v>
      </c>
      <c r="D301" t="s">
        <v>482</v>
      </c>
      <c r="E301" t="str">
        <f>"8MO9"</f>
        <v>8MO9</v>
      </c>
      <c r="F301" t="s">
        <v>335</v>
      </c>
      <c r="G301" t="s">
        <v>13</v>
      </c>
      <c r="H301" t="s">
        <v>30</v>
      </c>
      <c r="I301" s="18"/>
    </row>
    <row r="302" spans="1:9" x14ac:dyDescent="0.3">
      <c r="A302" t="s">
        <v>8</v>
      </c>
      <c r="B302" t="s">
        <v>238</v>
      </c>
      <c r="C302" t="s">
        <v>484</v>
      </c>
      <c r="D302" t="s">
        <v>485</v>
      </c>
      <c r="E302" t="str">
        <f>"8NJ1"</f>
        <v>8NJ1</v>
      </c>
      <c r="F302" t="s">
        <v>486</v>
      </c>
      <c r="G302" t="s">
        <v>52</v>
      </c>
      <c r="H302" t="s">
        <v>30</v>
      </c>
      <c r="I302" s="18"/>
    </row>
    <row r="303" spans="1:9" x14ac:dyDescent="0.3">
      <c r="A303" t="s">
        <v>8</v>
      </c>
      <c r="B303" t="s">
        <v>238</v>
      </c>
      <c r="C303" t="s">
        <v>484</v>
      </c>
      <c r="D303" t="s">
        <v>485</v>
      </c>
      <c r="E303" t="str">
        <f>"8NJ1"</f>
        <v>8NJ1</v>
      </c>
      <c r="F303" t="s">
        <v>487</v>
      </c>
      <c r="G303" t="s">
        <v>17</v>
      </c>
      <c r="H303" t="s">
        <v>30</v>
      </c>
      <c r="I303" s="18"/>
    </row>
    <row r="304" spans="1:9" x14ac:dyDescent="0.3">
      <c r="A304" t="s">
        <v>8</v>
      </c>
      <c r="B304" t="s">
        <v>43</v>
      </c>
      <c r="C304" t="s">
        <v>488</v>
      </c>
      <c r="E304" t="str">
        <f>"8OH0"</f>
        <v>8OH0</v>
      </c>
      <c r="F304" t="s">
        <v>28</v>
      </c>
      <c r="G304" t="s">
        <v>13</v>
      </c>
      <c r="H304" t="s">
        <v>30</v>
      </c>
      <c r="I304" s="18"/>
    </row>
    <row r="305" spans="1:9" x14ac:dyDescent="0.3">
      <c r="A305" t="s">
        <v>8</v>
      </c>
      <c r="B305" t="s">
        <v>43</v>
      </c>
      <c r="C305" t="s">
        <v>488</v>
      </c>
      <c r="E305" t="str">
        <f>"8OH0"</f>
        <v>8OH0</v>
      </c>
      <c r="F305" t="s">
        <v>490</v>
      </c>
      <c r="G305" t="s">
        <v>17</v>
      </c>
      <c r="H305" t="s">
        <v>30</v>
      </c>
      <c r="I305" s="18"/>
    </row>
    <row r="306" spans="1:9" x14ac:dyDescent="0.3">
      <c r="A306" t="s">
        <v>8</v>
      </c>
      <c r="B306" t="s">
        <v>43</v>
      </c>
      <c r="C306" t="s">
        <v>491</v>
      </c>
      <c r="D306" t="s">
        <v>492</v>
      </c>
      <c r="E306" t="str">
        <f>"8OH9"</f>
        <v>8OH9</v>
      </c>
      <c r="F306" t="s">
        <v>493</v>
      </c>
      <c r="G306" t="s">
        <v>13</v>
      </c>
      <c r="H306" t="s">
        <v>30</v>
      </c>
      <c r="I306" s="18"/>
    </row>
    <row r="307" spans="1:9" x14ac:dyDescent="0.3">
      <c r="A307" t="s">
        <v>8</v>
      </c>
      <c r="B307" t="s">
        <v>43</v>
      </c>
      <c r="C307" t="s">
        <v>491</v>
      </c>
      <c r="D307" t="s">
        <v>492</v>
      </c>
      <c r="E307" t="str">
        <f>"8OH9"</f>
        <v>8OH9</v>
      </c>
      <c r="F307" t="s">
        <v>494</v>
      </c>
      <c r="G307" t="s">
        <v>17</v>
      </c>
      <c r="H307" t="s">
        <v>30</v>
      </c>
      <c r="I307" s="18"/>
    </row>
    <row r="308" spans="1:9" x14ac:dyDescent="0.3">
      <c r="A308" t="s">
        <v>8</v>
      </c>
      <c r="B308" t="s">
        <v>43</v>
      </c>
      <c r="C308" t="s">
        <v>495</v>
      </c>
      <c r="E308" t="str">
        <f>"8OI4"</f>
        <v>8OI4</v>
      </c>
      <c r="F308" t="s">
        <v>498</v>
      </c>
      <c r="G308" t="s">
        <v>13</v>
      </c>
      <c r="H308" t="s">
        <v>14</v>
      </c>
      <c r="I308" s="18"/>
    </row>
    <row r="309" spans="1:9" x14ac:dyDescent="0.3">
      <c r="A309" t="s">
        <v>8</v>
      </c>
      <c r="B309" t="s">
        <v>43</v>
      </c>
      <c r="C309" t="s">
        <v>495</v>
      </c>
      <c r="D309" t="s">
        <v>496</v>
      </c>
      <c r="E309" t="str">
        <f>"8OI4"</f>
        <v>8OI4</v>
      </c>
      <c r="F309" t="s">
        <v>497</v>
      </c>
      <c r="G309" t="s">
        <v>17</v>
      </c>
      <c r="H309" t="s">
        <v>14</v>
      </c>
      <c r="I309" s="18"/>
    </row>
    <row r="310" spans="1:9" x14ac:dyDescent="0.3">
      <c r="A310" t="s">
        <v>8</v>
      </c>
      <c r="B310" t="s">
        <v>394</v>
      </c>
      <c r="C310" t="s">
        <v>499</v>
      </c>
      <c r="E310" t="str">
        <f>"8OR9"</f>
        <v>8OR9</v>
      </c>
      <c r="F310" t="s">
        <v>500</v>
      </c>
      <c r="G310" t="s">
        <v>17</v>
      </c>
      <c r="H310" t="s">
        <v>14</v>
      </c>
      <c r="I310" s="18"/>
    </row>
    <row r="311" spans="1:9" x14ac:dyDescent="0.3">
      <c r="A311" t="s">
        <v>8</v>
      </c>
      <c r="B311" t="s">
        <v>394</v>
      </c>
      <c r="C311" t="s">
        <v>499</v>
      </c>
      <c r="E311" t="str">
        <f>"8OR9"</f>
        <v>8OR9</v>
      </c>
      <c r="F311" t="s">
        <v>355</v>
      </c>
      <c r="G311" t="s">
        <v>13</v>
      </c>
      <c r="H311" t="s">
        <v>14</v>
      </c>
      <c r="I311" s="18"/>
    </row>
    <row r="312" spans="1:9" x14ac:dyDescent="0.3">
      <c r="A312" t="s">
        <v>8</v>
      </c>
      <c r="B312" t="s">
        <v>47</v>
      </c>
      <c r="C312" t="s">
        <v>501</v>
      </c>
      <c r="D312" t="s">
        <v>502</v>
      </c>
      <c r="E312" t="str">
        <f>"8PS9"</f>
        <v>8PS9</v>
      </c>
      <c r="F312" t="s">
        <v>503</v>
      </c>
      <c r="G312" t="s">
        <v>52</v>
      </c>
      <c r="H312" t="s">
        <v>21</v>
      </c>
      <c r="I312" s="18"/>
    </row>
    <row r="313" spans="1:9" x14ac:dyDescent="0.3">
      <c r="A313" t="s">
        <v>8</v>
      </c>
      <c r="B313" t="s">
        <v>47</v>
      </c>
      <c r="C313" t="s">
        <v>501</v>
      </c>
      <c r="D313" t="s">
        <v>502</v>
      </c>
      <c r="E313" t="str">
        <f>"8PS9"</f>
        <v>8PS9</v>
      </c>
      <c r="F313" t="s">
        <v>504</v>
      </c>
      <c r="G313" t="s">
        <v>17</v>
      </c>
      <c r="H313" t="s">
        <v>21</v>
      </c>
      <c r="I313" s="18"/>
    </row>
    <row r="314" spans="1:9" x14ac:dyDescent="0.3">
      <c r="A314" t="s">
        <v>8</v>
      </c>
      <c r="B314" t="s">
        <v>61</v>
      </c>
      <c r="C314" t="s">
        <v>505</v>
      </c>
      <c r="D314" t="s">
        <v>506</v>
      </c>
      <c r="E314" t="str">
        <f>"8TE3"</f>
        <v>8TE3</v>
      </c>
      <c r="F314" t="s">
        <v>507</v>
      </c>
      <c r="G314" t="s">
        <v>13</v>
      </c>
      <c r="H314" t="s">
        <v>30</v>
      </c>
      <c r="I314" s="18"/>
    </row>
    <row r="315" spans="1:9" x14ac:dyDescent="0.3">
      <c r="A315" t="s">
        <v>8</v>
      </c>
      <c r="B315" t="s">
        <v>61</v>
      </c>
      <c r="C315" t="s">
        <v>505</v>
      </c>
      <c r="D315" t="s">
        <v>506</v>
      </c>
      <c r="E315" t="str">
        <f>"8TE3"</f>
        <v>8TE3</v>
      </c>
      <c r="F315" t="s">
        <v>508</v>
      </c>
      <c r="G315" t="s">
        <v>17</v>
      </c>
      <c r="H315" t="s">
        <v>30</v>
      </c>
      <c r="I315" s="18"/>
    </row>
    <row r="316" spans="1:9" x14ac:dyDescent="0.3">
      <c r="A316" t="s">
        <v>8</v>
      </c>
      <c r="B316" t="s">
        <v>61</v>
      </c>
      <c r="C316" t="s">
        <v>509</v>
      </c>
      <c r="E316" t="str">
        <f>"8TS4"</f>
        <v>8TS4</v>
      </c>
      <c r="F316" t="s">
        <v>139</v>
      </c>
      <c r="G316" t="s">
        <v>13</v>
      </c>
      <c r="H316" t="s">
        <v>30</v>
      </c>
      <c r="I316" s="18"/>
    </row>
    <row r="317" spans="1:9" x14ac:dyDescent="0.3">
      <c r="A317" t="s">
        <v>8</v>
      </c>
      <c r="B317" t="s">
        <v>61</v>
      </c>
      <c r="C317" t="s">
        <v>509</v>
      </c>
      <c r="E317" t="str">
        <f>"8TS4"</f>
        <v>8TS4</v>
      </c>
      <c r="F317" t="s">
        <v>510</v>
      </c>
      <c r="G317" t="s">
        <v>17</v>
      </c>
      <c r="H317" t="s">
        <v>30</v>
      </c>
      <c r="I317" s="18"/>
    </row>
    <row r="318" spans="1:9" x14ac:dyDescent="0.3">
      <c r="A318" t="s">
        <v>8</v>
      </c>
      <c r="B318" t="s">
        <v>61</v>
      </c>
      <c r="C318" t="s">
        <v>511</v>
      </c>
      <c r="E318" t="str">
        <f>"8TX9"</f>
        <v>8TX9</v>
      </c>
      <c r="F318" t="s">
        <v>514</v>
      </c>
      <c r="G318" t="s">
        <v>17</v>
      </c>
      <c r="H318" t="s">
        <v>30</v>
      </c>
      <c r="I318" s="18"/>
    </row>
    <row r="319" spans="1:9" x14ac:dyDescent="0.3">
      <c r="A319" t="s">
        <v>8</v>
      </c>
      <c r="B319" t="s">
        <v>61</v>
      </c>
      <c r="C319" t="s">
        <v>511</v>
      </c>
      <c r="D319" t="s">
        <v>512</v>
      </c>
      <c r="E319" t="str">
        <f>"8TX9"</f>
        <v>8TX9</v>
      </c>
      <c r="F319" t="s">
        <v>513</v>
      </c>
      <c r="G319" t="s">
        <v>13</v>
      </c>
      <c r="H319" t="s">
        <v>30</v>
      </c>
      <c r="I319" s="18"/>
    </row>
    <row r="320" spans="1:9" x14ac:dyDescent="0.3">
      <c r="A320" t="s">
        <v>8</v>
      </c>
      <c r="B320" t="s">
        <v>129</v>
      </c>
      <c r="C320" t="s">
        <v>515</v>
      </c>
      <c r="D320" t="s">
        <v>516</v>
      </c>
      <c r="E320" t="str">
        <f>"8VA5"</f>
        <v>8VA5</v>
      </c>
      <c r="F320" t="s">
        <v>127</v>
      </c>
      <c r="G320" t="s">
        <v>52</v>
      </c>
      <c r="H320" t="s">
        <v>30</v>
      </c>
      <c r="I320" s="18"/>
    </row>
    <row r="321" spans="1:9" x14ac:dyDescent="0.3">
      <c r="A321" t="s">
        <v>8</v>
      </c>
      <c r="B321" t="s">
        <v>129</v>
      </c>
      <c r="C321" t="s">
        <v>515</v>
      </c>
      <c r="D321" t="s">
        <v>516</v>
      </c>
      <c r="E321" t="str">
        <f>"8VA5"</f>
        <v>8VA5</v>
      </c>
      <c r="F321" t="s">
        <v>517</v>
      </c>
      <c r="G321" t="s">
        <v>17</v>
      </c>
      <c r="H321" t="s">
        <v>30</v>
      </c>
      <c r="I321" s="18"/>
    </row>
    <row r="322" spans="1:9" x14ac:dyDescent="0.3">
      <c r="A322" t="s">
        <v>8</v>
      </c>
      <c r="B322" t="s">
        <v>129</v>
      </c>
      <c r="C322" t="s">
        <v>518</v>
      </c>
      <c r="E322" t="str">
        <f>"8VA7"</f>
        <v>8VA7</v>
      </c>
      <c r="F322" t="s">
        <v>519</v>
      </c>
      <c r="G322" t="s">
        <v>52</v>
      </c>
      <c r="H322" t="s">
        <v>14</v>
      </c>
      <c r="I322" s="18"/>
    </row>
    <row r="323" spans="1:9" x14ac:dyDescent="0.3">
      <c r="A323" t="s">
        <v>8</v>
      </c>
      <c r="B323" t="s">
        <v>129</v>
      </c>
      <c r="C323" t="s">
        <v>518</v>
      </c>
      <c r="D323" t="s">
        <v>520</v>
      </c>
      <c r="E323" t="str">
        <f>"8VA7"</f>
        <v>8VA7</v>
      </c>
      <c r="F323" t="s">
        <v>521</v>
      </c>
      <c r="G323" t="s">
        <v>17</v>
      </c>
      <c r="H323" t="s">
        <v>14</v>
      </c>
      <c r="I323" s="18"/>
    </row>
    <row r="324" spans="1:9" x14ac:dyDescent="0.3">
      <c r="A324" t="s">
        <v>8</v>
      </c>
      <c r="B324" t="s">
        <v>133</v>
      </c>
      <c r="C324" t="s">
        <v>522</v>
      </c>
      <c r="E324" t="str">
        <f>"8WA4"</f>
        <v>8WA4</v>
      </c>
      <c r="F324" t="s">
        <v>227</v>
      </c>
      <c r="G324" t="s">
        <v>29</v>
      </c>
      <c r="H324" t="s">
        <v>30</v>
      </c>
      <c r="I324" s="18"/>
    </row>
    <row r="325" spans="1:9" x14ac:dyDescent="0.3">
      <c r="A325" t="s">
        <v>8</v>
      </c>
      <c r="B325" t="s">
        <v>133</v>
      </c>
      <c r="C325" t="s">
        <v>522</v>
      </c>
      <c r="E325" t="str">
        <f>"8WA4"</f>
        <v>8WA4</v>
      </c>
      <c r="F325" t="s">
        <v>523</v>
      </c>
      <c r="G325" t="s">
        <v>17</v>
      </c>
      <c r="H325" t="s">
        <v>30</v>
      </c>
      <c r="I325" s="18"/>
    </row>
    <row r="326" spans="1:9" x14ac:dyDescent="0.3">
      <c r="A326" t="s">
        <v>8</v>
      </c>
      <c r="B326" t="s">
        <v>141</v>
      </c>
      <c r="C326" t="s">
        <v>524</v>
      </c>
      <c r="D326" t="s">
        <v>525</v>
      </c>
      <c r="E326" t="str">
        <f>"9CL6"</f>
        <v>9CL6</v>
      </c>
      <c r="F326" t="s">
        <v>526</v>
      </c>
      <c r="G326" t="s">
        <v>13</v>
      </c>
      <c r="H326" t="s">
        <v>14</v>
      </c>
      <c r="I326" s="18"/>
    </row>
    <row r="327" spans="1:9" x14ac:dyDescent="0.3">
      <c r="A327" t="s">
        <v>8</v>
      </c>
      <c r="B327" t="s">
        <v>141</v>
      </c>
      <c r="C327" t="s">
        <v>524</v>
      </c>
      <c r="D327" t="s">
        <v>525</v>
      </c>
      <c r="E327" t="str">
        <f>"9CL6"</f>
        <v>9CL6</v>
      </c>
      <c r="F327" t="s">
        <v>527</v>
      </c>
      <c r="G327" t="s">
        <v>17</v>
      </c>
      <c r="H327" t="s">
        <v>14</v>
      </c>
      <c r="I327" s="18"/>
    </row>
    <row r="328" spans="1:9" x14ac:dyDescent="0.3">
      <c r="A328" t="s">
        <v>8</v>
      </c>
      <c r="B328" t="s">
        <v>146</v>
      </c>
      <c r="C328" t="s">
        <v>528</v>
      </c>
      <c r="D328" t="s">
        <v>529</v>
      </c>
      <c r="E328" t="str">
        <f>"9FA2"</f>
        <v>9FA2</v>
      </c>
      <c r="F328" t="s">
        <v>97</v>
      </c>
      <c r="G328" t="s">
        <v>52</v>
      </c>
      <c r="H328" t="s">
        <v>30</v>
      </c>
      <c r="I328" s="18"/>
    </row>
    <row r="329" spans="1:9" x14ac:dyDescent="0.3">
      <c r="A329" t="s">
        <v>8</v>
      </c>
      <c r="B329" t="s">
        <v>146</v>
      </c>
      <c r="C329" t="s">
        <v>528</v>
      </c>
      <c r="D329" t="s">
        <v>529</v>
      </c>
      <c r="E329" t="str">
        <f>"9FA2"</f>
        <v>9FA2</v>
      </c>
      <c r="F329" t="s">
        <v>530</v>
      </c>
      <c r="G329" t="s">
        <v>17</v>
      </c>
      <c r="H329" t="s">
        <v>30</v>
      </c>
      <c r="I329" s="18"/>
    </row>
    <row r="330" spans="1:9" x14ac:dyDescent="0.3">
      <c r="A330" t="s">
        <v>8</v>
      </c>
      <c r="B330" t="s">
        <v>146</v>
      </c>
      <c r="C330" t="s">
        <v>531</v>
      </c>
      <c r="D330" t="s">
        <v>532</v>
      </c>
      <c r="E330" t="str">
        <f>"9FL9"</f>
        <v>9FL9</v>
      </c>
      <c r="F330" t="s">
        <v>513</v>
      </c>
      <c r="G330" t="s">
        <v>13</v>
      </c>
      <c r="H330" t="s">
        <v>14</v>
      </c>
      <c r="I330" s="18"/>
    </row>
    <row r="331" spans="1:9" x14ac:dyDescent="0.3">
      <c r="A331" t="s">
        <v>8</v>
      </c>
      <c r="B331" t="s">
        <v>146</v>
      </c>
      <c r="C331" t="s">
        <v>531</v>
      </c>
      <c r="D331" t="s">
        <v>533</v>
      </c>
      <c r="E331" t="str">
        <f>"9FL9"</f>
        <v>9FL9</v>
      </c>
      <c r="F331" t="s">
        <v>534</v>
      </c>
      <c r="G331" t="s">
        <v>17</v>
      </c>
      <c r="H331" t="s">
        <v>14</v>
      </c>
      <c r="I331" s="18"/>
    </row>
    <row r="332" spans="1:9" x14ac:dyDescent="0.3">
      <c r="A332" t="s">
        <v>8</v>
      </c>
      <c r="B332" t="s">
        <v>154</v>
      </c>
      <c r="C332" t="s">
        <v>326</v>
      </c>
      <c r="D332" t="s">
        <v>535</v>
      </c>
      <c r="E332" t="str">
        <f>"9MI9"</f>
        <v>9MI9</v>
      </c>
      <c r="F332" t="s">
        <v>536</v>
      </c>
      <c r="G332" t="s">
        <v>13</v>
      </c>
      <c r="H332" t="s">
        <v>30</v>
      </c>
      <c r="I332" s="18"/>
    </row>
    <row r="333" spans="1:9" x14ac:dyDescent="0.3">
      <c r="A333" t="s">
        <v>8</v>
      </c>
      <c r="B333" t="s">
        <v>154</v>
      </c>
      <c r="C333" t="s">
        <v>326</v>
      </c>
      <c r="D333" t="s">
        <v>535</v>
      </c>
      <c r="E333" t="str">
        <f>"9MI9"</f>
        <v>9MI9</v>
      </c>
      <c r="F333" t="s">
        <v>537</v>
      </c>
      <c r="G333" t="s">
        <v>17</v>
      </c>
      <c r="H333" t="s">
        <v>30</v>
      </c>
      <c r="I333" s="18"/>
    </row>
    <row r="334" spans="1:9" x14ac:dyDescent="0.3">
      <c r="A334" t="s">
        <v>8</v>
      </c>
      <c r="B334" t="s">
        <v>232</v>
      </c>
      <c r="C334" t="s">
        <v>538</v>
      </c>
      <c r="E334" t="str">
        <f>"9MN7"</f>
        <v>9MN7</v>
      </c>
      <c r="F334" t="s">
        <v>539</v>
      </c>
      <c r="G334" t="s">
        <v>17</v>
      </c>
      <c r="H334" t="s">
        <v>21</v>
      </c>
      <c r="I334" s="18"/>
    </row>
    <row r="335" spans="1:9" x14ac:dyDescent="0.3">
      <c r="A335" t="s">
        <v>8</v>
      </c>
      <c r="B335" t="s">
        <v>232</v>
      </c>
      <c r="C335" t="s">
        <v>538</v>
      </c>
      <c r="E335" t="str">
        <f>"9MN7"</f>
        <v>9MN7</v>
      </c>
      <c r="F335" t="s">
        <v>513</v>
      </c>
      <c r="G335" t="s">
        <v>52</v>
      </c>
      <c r="H335" t="s">
        <v>21</v>
      </c>
      <c r="I335" s="18"/>
    </row>
    <row r="336" spans="1:9" x14ac:dyDescent="0.3">
      <c r="A336" t="s">
        <v>8</v>
      </c>
      <c r="B336" t="s">
        <v>43</v>
      </c>
      <c r="C336" t="s">
        <v>540</v>
      </c>
      <c r="D336" t="s">
        <v>541</v>
      </c>
      <c r="E336" t="str">
        <f>"9OH0"</f>
        <v>9OH0</v>
      </c>
      <c r="F336" t="s">
        <v>542</v>
      </c>
      <c r="G336" t="s">
        <v>13</v>
      </c>
      <c r="H336" t="s">
        <v>30</v>
      </c>
      <c r="I336" s="18"/>
    </row>
    <row r="337" spans="1:9" x14ac:dyDescent="0.3">
      <c r="A337" t="s">
        <v>8</v>
      </c>
      <c r="B337" t="s">
        <v>43</v>
      </c>
      <c r="C337" t="s">
        <v>540</v>
      </c>
      <c r="D337" t="s">
        <v>541</v>
      </c>
      <c r="E337" t="str">
        <f>"9OH0"</f>
        <v>9OH0</v>
      </c>
      <c r="F337" t="s">
        <v>543</v>
      </c>
      <c r="G337" t="s">
        <v>17</v>
      </c>
      <c r="H337" t="s">
        <v>30</v>
      </c>
      <c r="I337" s="18"/>
    </row>
    <row r="338" spans="1:9" x14ac:dyDescent="0.3">
      <c r="A338" t="s">
        <v>8</v>
      </c>
      <c r="B338" t="s">
        <v>43</v>
      </c>
      <c r="C338" t="s">
        <v>546</v>
      </c>
      <c r="E338" t="str">
        <f>"9OI9"</f>
        <v>9OI9</v>
      </c>
      <c r="F338" t="s">
        <v>545</v>
      </c>
      <c r="G338" t="s">
        <v>13</v>
      </c>
      <c r="H338" t="s">
        <v>21</v>
      </c>
      <c r="I338" s="18"/>
    </row>
    <row r="339" spans="1:9" x14ac:dyDescent="0.3">
      <c r="A339" t="s">
        <v>8</v>
      </c>
      <c r="B339" t="s">
        <v>43</v>
      </c>
      <c r="C339" t="s">
        <v>546</v>
      </c>
      <c r="E339" t="str">
        <f>"9OI9"</f>
        <v>9OI9</v>
      </c>
      <c r="F339" t="s">
        <v>2299</v>
      </c>
      <c r="G339" t="s">
        <v>17</v>
      </c>
      <c r="H339" t="s">
        <v>21</v>
      </c>
      <c r="I339" s="18"/>
    </row>
    <row r="340" spans="1:9" x14ac:dyDescent="0.3">
      <c r="A340" t="s">
        <v>8</v>
      </c>
      <c r="B340" t="s">
        <v>394</v>
      </c>
      <c r="C340" t="s">
        <v>547</v>
      </c>
      <c r="E340" t="str">
        <f>"9OR6"</f>
        <v>9OR6</v>
      </c>
      <c r="F340" t="s">
        <v>548</v>
      </c>
      <c r="G340" t="s">
        <v>29</v>
      </c>
      <c r="H340" t="s">
        <v>14</v>
      </c>
      <c r="I340" s="18"/>
    </row>
    <row r="341" spans="1:9" x14ac:dyDescent="0.3">
      <c r="A341" t="s">
        <v>8</v>
      </c>
      <c r="B341" t="s">
        <v>394</v>
      </c>
      <c r="C341" t="s">
        <v>547</v>
      </c>
      <c r="E341" t="str">
        <f>"9OR6"</f>
        <v>9OR6</v>
      </c>
      <c r="F341" t="s">
        <v>549</v>
      </c>
      <c r="G341" t="s">
        <v>17</v>
      </c>
      <c r="H341" t="s">
        <v>14</v>
      </c>
      <c r="I341" s="18"/>
    </row>
    <row r="342" spans="1:9" x14ac:dyDescent="0.3">
      <c r="A342" t="s">
        <v>8</v>
      </c>
      <c r="B342" t="s">
        <v>61</v>
      </c>
      <c r="C342" t="s">
        <v>550</v>
      </c>
      <c r="E342" t="str">
        <f>"9TE2"</f>
        <v>9TE2</v>
      </c>
      <c r="F342" t="s">
        <v>79</v>
      </c>
      <c r="G342" t="s">
        <v>13</v>
      </c>
      <c r="H342" t="s">
        <v>21</v>
      </c>
      <c r="I342" s="18"/>
    </row>
    <row r="343" spans="1:9" x14ac:dyDescent="0.3">
      <c r="A343" t="s">
        <v>8</v>
      </c>
      <c r="B343" t="s">
        <v>61</v>
      </c>
      <c r="C343" t="s">
        <v>550</v>
      </c>
      <c r="D343" t="s">
        <v>551</v>
      </c>
      <c r="E343" t="str">
        <f>"9TE2"</f>
        <v>9TE2</v>
      </c>
      <c r="F343" t="s">
        <v>84</v>
      </c>
      <c r="G343" t="s">
        <v>13</v>
      </c>
      <c r="H343" t="s">
        <v>21</v>
      </c>
      <c r="I343" s="18"/>
    </row>
    <row r="344" spans="1:9" x14ac:dyDescent="0.3">
      <c r="A344" t="s">
        <v>8</v>
      </c>
      <c r="B344" t="s">
        <v>61</v>
      </c>
      <c r="C344" t="s">
        <v>550</v>
      </c>
      <c r="D344" t="s">
        <v>551</v>
      </c>
      <c r="E344" t="str">
        <f>"9TE2"</f>
        <v>9TE2</v>
      </c>
      <c r="F344" t="s">
        <v>85</v>
      </c>
      <c r="G344" t="s">
        <v>13</v>
      </c>
      <c r="H344" t="s">
        <v>21</v>
      </c>
      <c r="I344" s="18"/>
    </row>
    <row r="345" spans="1:9" x14ac:dyDescent="0.3">
      <c r="A345" t="s">
        <v>8</v>
      </c>
      <c r="B345" t="s">
        <v>129</v>
      </c>
      <c r="C345" t="s">
        <v>552</v>
      </c>
      <c r="D345" t="s">
        <v>553</v>
      </c>
      <c r="E345" t="str">
        <f>"9VG"</f>
        <v>9VG</v>
      </c>
      <c r="F345" t="s">
        <v>542</v>
      </c>
      <c r="G345" t="s">
        <v>13</v>
      </c>
      <c r="H345" t="s">
        <v>30</v>
      </c>
      <c r="I345" s="18"/>
    </row>
    <row r="346" spans="1:9" x14ac:dyDescent="0.3">
      <c r="A346" t="s">
        <v>8</v>
      </c>
      <c r="B346" t="s">
        <v>129</v>
      </c>
      <c r="C346" t="s">
        <v>552</v>
      </c>
      <c r="D346" t="s">
        <v>553</v>
      </c>
      <c r="E346" t="str">
        <f>"9VG"</f>
        <v>9VG</v>
      </c>
      <c r="F346" t="s">
        <v>554</v>
      </c>
      <c r="G346" t="s">
        <v>17</v>
      </c>
      <c r="H346" t="s">
        <v>30</v>
      </c>
      <c r="I346" s="18"/>
    </row>
    <row r="347" spans="1:9" x14ac:dyDescent="0.3">
      <c r="A347" t="s">
        <v>8</v>
      </c>
      <c r="B347" t="s">
        <v>61</v>
      </c>
      <c r="C347" t="s">
        <v>509</v>
      </c>
      <c r="E347" t="str">
        <f>"9XA1"</f>
        <v>9XA1</v>
      </c>
      <c r="F347" t="s">
        <v>197</v>
      </c>
      <c r="G347" t="s">
        <v>13</v>
      </c>
      <c r="H347" t="s">
        <v>30</v>
      </c>
      <c r="I347" s="18"/>
    </row>
    <row r="348" spans="1:9" x14ac:dyDescent="0.3">
      <c r="A348" t="s">
        <v>8</v>
      </c>
      <c r="B348" t="s">
        <v>61</v>
      </c>
      <c r="C348" t="s">
        <v>509</v>
      </c>
      <c r="E348" t="str">
        <f>"9XA1"</f>
        <v>9XA1</v>
      </c>
      <c r="F348" t="s">
        <v>2237</v>
      </c>
      <c r="G348" t="s">
        <v>17</v>
      </c>
      <c r="H348" t="s">
        <v>30</v>
      </c>
      <c r="I348" s="18"/>
    </row>
    <row r="349" spans="1:9" x14ac:dyDescent="0.3">
      <c r="A349" t="s">
        <v>8</v>
      </c>
      <c r="B349" t="s">
        <v>555</v>
      </c>
      <c r="C349" t="s">
        <v>556</v>
      </c>
      <c r="D349" t="s">
        <v>557</v>
      </c>
      <c r="E349" t="str">
        <f>"9Y1"</f>
        <v>9Y1</v>
      </c>
      <c r="F349" t="s">
        <v>558</v>
      </c>
      <c r="G349" t="s">
        <v>17</v>
      </c>
      <c r="H349" t="s">
        <v>14</v>
      </c>
      <c r="I349" s="18"/>
    </row>
    <row r="350" spans="1:9" x14ac:dyDescent="0.3">
      <c r="A350" t="s">
        <v>8</v>
      </c>
      <c r="B350" t="s">
        <v>555</v>
      </c>
      <c r="C350" t="s">
        <v>556</v>
      </c>
      <c r="D350" t="s">
        <v>557</v>
      </c>
      <c r="E350" t="str">
        <f>"9Y1"</f>
        <v>9Y1</v>
      </c>
      <c r="F350" t="s">
        <v>559</v>
      </c>
      <c r="G350" t="s">
        <v>13</v>
      </c>
      <c r="H350" t="s">
        <v>14</v>
      </c>
      <c r="I350" s="18"/>
    </row>
    <row r="351" spans="1:9" x14ac:dyDescent="0.3">
      <c r="A351" t="s">
        <v>8</v>
      </c>
      <c r="B351" t="s">
        <v>555</v>
      </c>
      <c r="C351" t="s">
        <v>556</v>
      </c>
      <c r="D351" t="s">
        <v>557</v>
      </c>
      <c r="E351" t="str">
        <f>"9Y1"</f>
        <v>9Y1</v>
      </c>
      <c r="F351" t="s">
        <v>560</v>
      </c>
      <c r="G351" t="s">
        <v>13</v>
      </c>
      <c r="H351" t="s">
        <v>14</v>
      </c>
      <c r="I351" s="18"/>
    </row>
    <row r="352" spans="1:9" x14ac:dyDescent="0.3">
      <c r="A352" t="s">
        <v>8</v>
      </c>
      <c r="B352" t="s">
        <v>555</v>
      </c>
      <c r="C352" t="s">
        <v>556</v>
      </c>
      <c r="D352" t="s">
        <v>557</v>
      </c>
      <c r="E352" t="str">
        <f>"9Y1"</f>
        <v>9Y1</v>
      </c>
      <c r="F352" t="s">
        <v>561</v>
      </c>
      <c r="G352" t="s">
        <v>17</v>
      </c>
      <c r="H352" t="s">
        <v>14</v>
      </c>
      <c r="I352" s="18"/>
    </row>
    <row r="353" spans="1:9" x14ac:dyDescent="0.3">
      <c r="A353" t="s">
        <v>8</v>
      </c>
      <c r="B353" t="s">
        <v>43</v>
      </c>
      <c r="C353" t="s">
        <v>562</v>
      </c>
      <c r="E353" t="str">
        <f>"00OI"</f>
        <v>00OI</v>
      </c>
      <c r="F353" t="s">
        <v>100</v>
      </c>
      <c r="G353" t="s">
        <v>13</v>
      </c>
      <c r="H353" t="s">
        <v>30</v>
      </c>
      <c r="I353" s="18"/>
    </row>
    <row r="354" spans="1:9" x14ac:dyDescent="0.3">
      <c r="A354" t="s">
        <v>8</v>
      </c>
      <c r="B354" t="s">
        <v>43</v>
      </c>
      <c r="C354" t="s">
        <v>179</v>
      </c>
      <c r="E354" t="str">
        <f>"00OI"</f>
        <v>00OI</v>
      </c>
      <c r="F354" t="s">
        <v>563</v>
      </c>
      <c r="G354" t="s">
        <v>17</v>
      </c>
      <c r="H354" t="s">
        <v>30</v>
      </c>
      <c r="I354" s="18"/>
    </row>
    <row r="355" spans="1:9" x14ac:dyDescent="0.3">
      <c r="A355" t="s">
        <v>8</v>
      </c>
      <c r="B355" t="s">
        <v>564</v>
      </c>
      <c r="C355" t="s">
        <v>565</v>
      </c>
      <c r="E355" t="str">
        <f t="shared" ref="E355:E360" si="0">"01AA"</f>
        <v>01AA</v>
      </c>
      <c r="F355" t="s">
        <v>566</v>
      </c>
      <c r="G355" t="s">
        <v>17</v>
      </c>
      <c r="H355" t="s">
        <v>21</v>
      </c>
      <c r="I355" s="18"/>
    </row>
    <row r="356" spans="1:9" x14ac:dyDescent="0.3">
      <c r="A356" t="s">
        <v>8</v>
      </c>
      <c r="B356" t="s">
        <v>564</v>
      </c>
      <c r="C356" t="s">
        <v>565</v>
      </c>
      <c r="E356" t="str">
        <f t="shared" si="0"/>
        <v>01AA</v>
      </c>
      <c r="F356" t="s">
        <v>567</v>
      </c>
      <c r="G356" t="s">
        <v>13</v>
      </c>
      <c r="H356" t="s">
        <v>21</v>
      </c>
      <c r="I356" s="18"/>
    </row>
    <row r="357" spans="1:9" x14ac:dyDescent="0.3">
      <c r="A357" t="s">
        <v>8</v>
      </c>
      <c r="B357" t="s">
        <v>564</v>
      </c>
      <c r="C357" t="s">
        <v>565</v>
      </c>
      <c r="E357" t="str">
        <f t="shared" si="0"/>
        <v>01AA</v>
      </c>
      <c r="F357" t="s">
        <v>79</v>
      </c>
      <c r="G357" t="s">
        <v>13</v>
      </c>
      <c r="H357" t="s">
        <v>21</v>
      </c>
      <c r="I357" s="19"/>
    </row>
    <row r="358" spans="1:9" x14ac:dyDescent="0.3">
      <c r="A358" t="s">
        <v>8</v>
      </c>
      <c r="B358" t="s">
        <v>564</v>
      </c>
      <c r="C358" t="s">
        <v>565</v>
      </c>
      <c r="D358" t="s">
        <v>568</v>
      </c>
      <c r="E358" t="str">
        <f t="shared" si="0"/>
        <v>01AA</v>
      </c>
      <c r="F358" t="s">
        <v>569</v>
      </c>
      <c r="G358" t="s">
        <v>17</v>
      </c>
      <c r="H358" t="s">
        <v>21</v>
      </c>
      <c r="I358" s="19"/>
    </row>
    <row r="359" spans="1:9" x14ac:dyDescent="0.3">
      <c r="A359" t="s">
        <v>8</v>
      </c>
      <c r="B359" t="s">
        <v>564</v>
      </c>
      <c r="C359" t="s">
        <v>565</v>
      </c>
      <c r="D359" t="s">
        <v>568</v>
      </c>
      <c r="E359" t="str">
        <f t="shared" si="0"/>
        <v>01AA</v>
      </c>
      <c r="F359" t="s">
        <v>567</v>
      </c>
      <c r="G359" t="s">
        <v>13</v>
      </c>
      <c r="H359" t="s">
        <v>21</v>
      </c>
      <c r="I359" s="18"/>
    </row>
    <row r="360" spans="1:9" x14ac:dyDescent="0.3">
      <c r="A360" t="s">
        <v>8</v>
      </c>
      <c r="B360" t="s">
        <v>564</v>
      </c>
      <c r="C360" t="s">
        <v>565</v>
      </c>
      <c r="D360" t="s">
        <v>568</v>
      </c>
      <c r="E360" t="str">
        <f t="shared" si="0"/>
        <v>01AA</v>
      </c>
      <c r="F360" t="s">
        <v>79</v>
      </c>
      <c r="G360" t="s">
        <v>13</v>
      </c>
      <c r="H360" t="s">
        <v>21</v>
      </c>
      <c r="I360" s="18"/>
    </row>
    <row r="361" spans="1:9" x14ac:dyDescent="0.3">
      <c r="A361" t="s">
        <v>8</v>
      </c>
      <c r="B361" t="s">
        <v>43</v>
      </c>
      <c r="C361" t="s">
        <v>570</v>
      </c>
      <c r="E361" t="str">
        <f>"01OH"</f>
        <v>01OH</v>
      </c>
      <c r="F361" t="s">
        <v>97</v>
      </c>
      <c r="G361" t="s">
        <v>13</v>
      </c>
      <c r="H361" t="s">
        <v>30</v>
      </c>
      <c r="I361" s="18"/>
    </row>
    <row r="362" spans="1:9" x14ac:dyDescent="0.3">
      <c r="A362" t="s">
        <v>8</v>
      </c>
      <c r="B362" t="s">
        <v>43</v>
      </c>
      <c r="C362" t="s">
        <v>570</v>
      </c>
      <c r="E362" t="str">
        <f>"01OH"</f>
        <v>01OH</v>
      </c>
      <c r="F362" t="s">
        <v>571</v>
      </c>
      <c r="G362" t="s">
        <v>17</v>
      </c>
      <c r="H362" t="s">
        <v>30</v>
      </c>
      <c r="I362" s="18"/>
    </row>
    <row r="363" spans="1:9" x14ac:dyDescent="0.3">
      <c r="A363" t="s">
        <v>365</v>
      </c>
      <c r="B363" t="s">
        <v>61</v>
      </c>
      <c r="C363" t="s">
        <v>2238</v>
      </c>
      <c r="E363" t="str">
        <f>"01TT"</f>
        <v>01TT</v>
      </c>
      <c r="F363" t="s">
        <v>186</v>
      </c>
      <c r="G363" t="s">
        <v>13</v>
      </c>
      <c r="H363" t="s">
        <v>30</v>
      </c>
      <c r="I363" s="18"/>
    </row>
    <row r="364" spans="1:9" x14ac:dyDescent="0.3">
      <c r="A364" t="s">
        <v>365</v>
      </c>
      <c r="B364" t="s">
        <v>61</v>
      </c>
      <c r="C364" t="s">
        <v>2238</v>
      </c>
      <c r="E364" t="str">
        <f>"01TT"</f>
        <v>01TT</v>
      </c>
      <c r="F364" t="s">
        <v>2239</v>
      </c>
      <c r="G364" t="s">
        <v>17</v>
      </c>
      <c r="H364" t="s">
        <v>30</v>
      </c>
      <c r="I364" s="18"/>
    </row>
    <row r="365" spans="1:9" x14ac:dyDescent="0.3">
      <c r="A365" t="s">
        <v>8</v>
      </c>
      <c r="B365" t="s">
        <v>133</v>
      </c>
      <c r="C365" t="s">
        <v>572</v>
      </c>
      <c r="E365" t="str">
        <f>"01WA"</f>
        <v>01WA</v>
      </c>
      <c r="F365" t="s">
        <v>206</v>
      </c>
      <c r="G365" t="s">
        <v>13</v>
      </c>
      <c r="H365" t="s">
        <v>30</v>
      </c>
      <c r="I365" s="18"/>
    </row>
    <row r="366" spans="1:9" x14ac:dyDescent="0.3">
      <c r="A366" t="s">
        <v>8</v>
      </c>
      <c r="B366" t="s">
        <v>133</v>
      </c>
      <c r="C366" t="s">
        <v>572</v>
      </c>
      <c r="E366" t="str">
        <f>"01WA"</f>
        <v>01WA</v>
      </c>
      <c r="F366" t="s">
        <v>573</v>
      </c>
      <c r="G366" t="s">
        <v>17</v>
      </c>
      <c r="H366" t="s">
        <v>30</v>
      </c>
      <c r="I366" s="18"/>
    </row>
    <row r="367" spans="1:9" x14ac:dyDescent="0.3">
      <c r="A367" t="s">
        <v>8</v>
      </c>
      <c r="B367" t="s">
        <v>133</v>
      </c>
      <c r="C367" t="s">
        <v>574</v>
      </c>
      <c r="E367" t="str">
        <f>"01WN"</f>
        <v>01WN</v>
      </c>
      <c r="F367" t="s">
        <v>177</v>
      </c>
      <c r="G367" t="s">
        <v>29</v>
      </c>
      <c r="H367" t="s">
        <v>30</v>
      </c>
      <c r="I367" s="18"/>
    </row>
    <row r="368" spans="1:9" x14ac:dyDescent="0.3">
      <c r="A368" t="s">
        <v>8</v>
      </c>
      <c r="B368" t="s">
        <v>133</v>
      </c>
      <c r="C368" t="s">
        <v>574</v>
      </c>
      <c r="D368" t="s">
        <v>575</v>
      </c>
      <c r="E368" t="str">
        <f>"01WN"</f>
        <v>01WN</v>
      </c>
      <c r="F368" t="s">
        <v>576</v>
      </c>
      <c r="G368" t="s">
        <v>17</v>
      </c>
      <c r="H368" t="s">
        <v>30</v>
      </c>
      <c r="I368" s="18"/>
    </row>
    <row r="369" spans="1:9" x14ac:dyDescent="0.3">
      <c r="A369" t="s">
        <v>8</v>
      </c>
      <c r="B369" t="s">
        <v>61</v>
      </c>
      <c r="C369" t="s">
        <v>577</v>
      </c>
      <c r="D369" t="s">
        <v>578</v>
      </c>
      <c r="E369" t="str">
        <f>"01XA"</f>
        <v>01XA</v>
      </c>
      <c r="F369" t="s">
        <v>579</v>
      </c>
      <c r="G369" t="s">
        <v>13</v>
      </c>
      <c r="H369" t="s">
        <v>30</v>
      </c>
      <c r="I369" s="18"/>
    </row>
    <row r="370" spans="1:9" x14ac:dyDescent="0.3">
      <c r="A370" t="s">
        <v>8</v>
      </c>
      <c r="B370" t="s">
        <v>61</v>
      </c>
      <c r="C370" t="s">
        <v>577</v>
      </c>
      <c r="D370" t="s">
        <v>578</v>
      </c>
      <c r="E370" t="str">
        <f>"01XA"</f>
        <v>01XA</v>
      </c>
      <c r="F370" t="s">
        <v>580</v>
      </c>
      <c r="G370" t="s">
        <v>17</v>
      </c>
      <c r="H370" t="s">
        <v>30</v>
      </c>
      <c r="I370" s="18"/>
    </row>
    <row r="371" spans="1:9" x14ac:dyDescent="0.3">
      <c r="A371" t="s">
        <v>8</v>
      </c>
      <c r="B371" t="s">
        <v>9</v>
      </c>
      <c r="C371" t="s">
        <v>581</v>
      </c>
      <c r="E371" t="str">
        <f>"03AL"</f>
        <v>03AL</v>
      </c>
      <c r="F371" t="s">
        <v>584</v>
      </c>
      <c r="G371" t="s">
        <v>13</v>
      </c>
      <c r="H371" t="s">
        <v>14</v>
      </c>
      <c r="I371" s="18"/>
    </row>
    <row r="372" spans="1:9" x14ac:dyDescent="0.3">
      <c r="A372" t="s">
        <v>8</v>
      </c>
      <c r="B372" t="s">
        <v>9</v>
      </c>
      <c r="C372" t="s">
        <v>581</v>
      </c>
      <c r="D372" t="s">
        <v>582</v>
      </c>
      <c r="E372" t="str">
        <f>"03AL"</f>
        <v>03AL</v>
      </c>
      <c r="F372" t="s">
        <v>583</v>
      </c>
      <c r="G372" t="s">
        <v>17</v>
      </c>
      <c r="H372" t="s">
        <v>14</v>
      </c>
      <c r="I372" s="18"/>
    </row>
    <row r="373" spans="1:9" x14ac:dyDescent="0.3">
      <c r="A373" t="s">
        <v>8</v>
      </c>
      <c r="B373" t="s">
        <v>146</v>
      </c>
      <c r="C373" t="s">
        <v>585</v>
      </c>
      <c r="E373" t="str">
        <f>"06FA"</f>
        <v>06FA</v>
      </c>
      <c r="F373" t="s">
        <v>586</v>
      </c>
      <c r="G373" t="s">
        <v>52</v>
      </c>
      <c r="H373" t="s">
        <v>21</v>
      </c>
      <c r="I373" s="18"/>
    </row>
    <row r="374" spans="1:9" x14ac:dyDescent="0.3">
      <c r="A374" t="s">
        <v>8</v>
      </c>
      <c r="B374" t="s">
        <v>146</v>
      </c>
      <c r="C374" t="s">
        <v>585</v>
      </c>
      <c r="E374" t="str">
        <f>"06FA"</f>
        <v>06FA</v>
      </c>
      <c r="F374" t="s">
        <v>79</v>
      </c>
      <c r="G374" t="s">
        <v>13</v>
      </c>
      <c r="H374" t="s">
        <v>21</v>
      </c>
      <c r="I374" s="18"/>
    </row>
    <row r="375" spans="1:9" x14ac:dyDescent="0.3">
      <c r="A375" t="s">
        <v>8</v>
      </c>
      <c r="B375" t="s">
        <v>238</v>
      </c>
      <c r="C375" t="s">
        <v>587</v>
      </c>
      <c r="D375" t="s">
        <v>588</v>
      </c>
      <c r="E375" t="str">
        <f>"06NJ"</f>
        <v>06NJ</v>
      </c>
      <c r="F375" t="s">
        <v>247</v>
      </c>
      <c r="G375" t="s">
        <v>13</v>
      </c>
      <c r="H375" t="s">
        <v>30</v>
      </c>
      <c r="I375" s="18"/>
    </row>
    <row r="376" spans="1:9" x14ac:dyDescent="0.3">
      <c r="A376" t="s">
        <v>8</v>
      </c>
      <c r="B376" t="s">
        <v>238</v>
      </c>
      <c r="C376" t="s">
        <v>587</v>
      </c>
      <c r="D376" t="s">
        <v>588</v>
      </c>
      <c r="E376" t="str">
        <f>"06NJ"</f>
        <v>06NJ</v>
      </c>
      <c r="F376" t="s">
        <v>589</v>
      </c>
      <c r="G376" t="s">
        <v>17</v>
      </c>
      <c r="H376" t="s">
        <v>30</v>
      </c>
      <c r="I376" s="18"/>
    </row>
    <row r="377" spans="1:9" x14ac:dyDescent="0.3">
      <c r="A377" t="s">
        <v>8</v>
      </c>
      <c r="B377" t="s">
        <v>146</v>
      </c>
      <c r="C377" t="s">
        <v>590</v>
      </c>
      <c r="E377" t="str">
        <f>"07FA"</f>
        <v>07FA</v>
      </c>
      <c r="F377" t="s">
        <v>79</v>
      </c>
      <c r="G377" t="s">
        <v>13</v>
      </c>
      <c r="H377" t="s">
        <v>593</v>
      </c>
      <c r="I377" s="18"/>
    </row>
    <row r="378" spans="1:9" x14ac:dyDescent="0.3">
      <c r="A378" t="s">
        <v>8</v>
      </c>
      <c r="B378" t="s">
        <v>146</v>
      </c>
      <c r="C378" t="s">
        <v>590</v>
      </c>
      <c r="D378" t="s">
        <v>591</v>
      </c>
      <c r="E378" t="str">
        <f>"07FA"</f>
        <v>07FA</v>
      </c>
      <c r="F378" t="s">
        <v>592</v>
      </c>
      <c r="G378" t="s">
        <v>13</v>
      </c>
      <c r="H378" t="s">
        <v>593</v>
      </c>
      <c r="I378" s="18"/>
    </row>
    <row r="379" spans="1:9" x14ac:dyDescent="0.3">
      <c r="A379" t="s">
        <v>8</v>
      </c>
      <c r="B379" t="s">
        <v>146</v>
      </c>
      <c r="C379" t="s">
        <v>590</v>
      </c>
      <c r="D379" t="s">
        <v>591</v>
      </c>
      <c r="E379" t="str">
        <f>"07FA"</f>
        <v>07FA</v>
      </c>
      <c r="F379" t="s">
        <v>75</v>
      </c>
      <c r="G379" t="s">
        <v>13</v>
      </c>
      <c r="H379" t="s">
        <v>593</v>
      </c>
      <c r="I379" s="18"/>
    </row>
    <row r="380" spans="1:9" x14ac:dyDescent="0.3">
      <c r="A380" t="s">
        <v>8</v>
      </c>
      <c r="B380" t="s">
        <v>594</v>
      </c>
      <c r="C380" t="s">
        <v>595</v>
      </c>
      <c r="E380" t="str">
        <f>"07MT"</f>
        <v>07MT</v>
      </c>
      <c r="F380" t="s">
        <v>596</v>
      </c>
      <c r="G380" t="s">
        <v>173</v>
      </c>
      <c r="H380" t="s">
        <v>597</v>
      </c>
      <c r="I380" s="18"/>
    </row>
    <row r="381" spans="1:9" x14ac:dyDescent="0.3">
      <c r="A381" t="s">
        <v>8</v>
      </c>
      <c r="B381" t="s">
        <v>594</v>
      </c>
      <c r="C381" t="s">
        <v>595</v>
      </c>
      <c r="E381" t="str">
        <f>"07MT"</f>
        <v>07MT</v>
      </c>
      <c r="F381" t="s">
        <v>598</v>
      </c>
      <c r="G381" t="s">
        <v>173</v>
      </c>
      <c r="H381" t="s">
        <v>597</v>
      </c>
      <c r="I381" s="18"/>
    </row>
    <row r="382" spans="1:9" x14ac:dyDescent="0.3">
      <c r="A382" t="s">
        <v>8</v>
      </c>
      <c r="B382" t="s">
        <v>92</v>
      </c>
      <c r="C382" t="s">
        <v>599</v>
      </c>
      <c r="E382" t="str">
        <f>"08II"</f>
        <v>08II</v>
      </c>
      <c r="F382" t="s">
        <v>127</v>
      </c>
      <c r="G382" t="s">
        <v>13</v>
      </c>
      <c r="H382" t="s">
        <v>30</v>
      </c>
      <c r="I382" s="18"/>
    </row>
    <row r="383" spans="1:9" x14ac:dyDescent="0.3">
      <c r="A383" t="s">
        <v>8</v>
      </c>
      <c r="B383" t="s">
        <v>92</v>
      </c>
      <c r="C383" t="s">
        <v>599</v>
      </c>
      <c r="E383" t="str">
        <f>"08II"</f>
        <v>08II</v>
      </c>
      <c r="F383" t="s">
        <v>2240</v>
      </c>
      <c r="G383" t="s">
        <v>17</v>
      </c>
      <c r="H383" t="s">
        <v>30</v>
      </c>
      <c r="I383" s="18"/>
    </row>
    <row r="384" spans="1:9" x14ac:dyDescent="0.3">
      <c r="A384" t="s">
        <v>8</v>
      </c>
      <c r="B384" t="s">
        <v>34</v>
      </c>
      <c r="C384" t="s">
        <v>600</v>
      </c>
      <c r="E384" t="str">
        <f>"08MD"</f>
        <v>08MD</v>
      </c>
      <c r="F384" t="s">
        <v>601</v>
      </c>
      <c r="G384" t="s">
        <v>29</v>
      </c>
      <c r="H384" t="s">
        <v>21</v>
      </c>
      <c r="I384" s="18"/>
    </row>
    <row r="385" spans="1:9" x14ac:dyDescent="0.3">
      <c r="A385" t="s">
        <v>8</v>
      </c>
      <c r="B385" t="s">
        <v>34</v>
      </c>
      <c r="C385" t="s">
        <v>600</v>
      </c>
      <c r="D385" t="s">
        <v>602</v>
      </c>
      <c r="E385" t="str">
        <f>"08MD"</f>
        <v>08MD</v>
      </c>
      <c r="F385" t="s">
        <v>603</v>
      </c>
      <c r="G385" t="s">
        <v>17</v>
      </c>
      <c r="H385" t="s">
        <v>21</v>
      </c>
      <c r="I385" s="18"/>
    </row>
    <row r="386" spans="1:9" x14ac:dyDescent="0.3">
      <c r="A386" t="s">
        <v>8</v>
      </c>
      <c r="B386" t="s">
        <v>141</v>
      </c>
      <c r="C386" t="s">
        <v>604</v>
      </c>
      <c r="D386" t="s">
        <v>605</v>
      </c>
      <c r="E386" t="str">
        <f>"09CA"</f>
        <v>09CA</v>
      </c>
      <c r="F386" t="s">
        <v>186</v>
      </c>
      <c r="G386" t="s">
        <v>29</v>
      </c>
      <c r="H386" t="s">
        <v>30</v>
      </c>
      <c r="I386" s="18"/>
    </row>
    <row r="387" spans="1:9" x14ac:dyDescent="0.3">
      <c r="A387" t="s">
        <v>8</v>
      </c>
      <c r="B387" t="s">
        <v>141</v>
      </c>
      <c r="C387" t="s">
        <v>604</v>
      </c>
      <c r="D387" t="s">
        <v>605</v>
      </c>
      <c r="E387" t="str">
        <f>"09CA"</f>
        <v>09CA</v>
      </c>
      <c r="F387" t="s">
        <v>606</v>
      </c>
      <c r="G387" t="s">
        <v>17</v>
      </c>
      <c r="H387" t="s">
        <v>30</v>
      </c>
      <c r="I387" s="18"/>
    </row>
    <row r="388" spans="1:9" x14ac:dyDescent="0.3">
      <c r="A388" t="s">
        <v>8</v>
      </c>
      <c r="B388" t="s">
        <v>22</v>
      </c>
      <c r="C388" t="s">
        <v>607</v>
      </c>
      <c r="E388" t="str">
        <f>"09IS"</f>
        <v>09IS</v>
      </c>
      <c r="F388" t="s">
        <v>608</v>
      </c>
      <c r="G388" t="s">
        <v>17</v>
      </c>
      <c r="H388" t="s">
        <v>30</v>
      </c>
      <c r="I388" s="18"/>
    </row>
    <row r="389" spans="1:9" x14ac:dyDescent="0.3">
      <c r="A389" t="s">
        <v>8</v>
      </c>
      <c r="B389" t="s">
        <v>22</v>
      </c>
      <c r="C389" t="s">
        <v>607</v>
      </c>
      <c r="E389" t="str">
        <f>"09IS"</f>
        <v>09IS</v>
      </c>
      <c r="F389" t="s">
        <v>264</v>
      </c>
      <c r="G389" t="s">
        <v>13</v>
      </c>
      <c r="H389" t="s">
        <v>30</v>
      </c>
      <c r="I389" s="18"/>
    </row>
    <row r="390" spans="1:9" x14ac:dyDescent="0.3">
      <c r="A390" t="s">
        <v>8</v>
      </c>
      <c r="B390" t="s">
        <v>66</v>
      </c>
      <c r="C390" t="s">
        <v>609</v>
      </c>
      <c r="D390" t="s">
        <v>610</v>
      </c>
      <c r="E390" t="str">
        <f>"09TN"</f>
        <v>09TN</v>
      </c>
      <c r="F390" t="s">
        <v>611</v>
      </c>
      <c r="G390" t="s">
        <v>13</v>
      </c>
      <c r="H390" t="s">
        <v>14</v>
      </c>
      <c r="I390" s="18"/>
    </row>
    <row r="391" spans="1:9" x14ac:dyDescent="0.3">
      <c r="A391" t="s">
        <v>8</v>
      </c>
      <c r="B391" t="s">
        <v>66</v>
      </c>
      <c r="C391" t="s">
        <v>609</v>
      </c>
      <c r="D391" t="s">
        <v>610</v>
      </c>
      <c r="E391" t="str">
        <f>"09TN"</f>
        <v>09TN</v>
      </c>
      <c r="F391" t="s">
        <v>612</v>
      </c>
      <c r="G391" t="s">
        <v>13</v>
      </c>
      <c r="H391" t="s">
        <v>14</v>
      </c>
      <c r="I391" s="18"/>
    </row>
    <row r="392" spans="1:9" x14ac:dyDescent="0.3">
      <c r="A392" t="s">
        <v>8</v>
      </c>
      <c r="B392" t="s">
        <v>66</v>
      </c>
      <c r="C392" t="s">
        <v>609</v>
      </c>
      <c r="D392" t="s">
        <v>610</v>
      </c>
      <c r="E392" t="str">
        <f>"09TN"</f>
        <v>09TN</v>
      </c>
      <c r="F392" t="s">
        <v>613</v>
      </c>
      <c r="G392" t="s">
        <v>17</v>
      </c>
      <c r="H392" t="s">
        <v>14</v>
      </c>
      <c r="I392" s="18"/>
    </row>
    <row r="393" spans="1:9" x14ac:dyDescent="0.3">
      <c r="A393" t="s">
        <v>8</v>
      </c>
      <c r="B393" t="s">
        <v>129</v>
      </c>
      <c r="C393" t="s">
        <v>614</v>
      </c>
      <c r="E393" t="str">
        <f>"09VG"</f>
        <v>09VG</v>
      </c>
      <c r="F393" t="s">
        <v>615</v>
      </c>
      <c r="G393" t="s">
        <v>52</v>
      </c>
      <c r="H393" t="s">
        <v>30</v>
      </c>
      <c r="I393" s="18"/>
    </row>
    <row r="394" spans="1:9" x14ac:dyDescent="0.3">
      <c r="A394" t="s">
        <v>8</v>
      </c>
      <c r="B394" t="s">
        <v>129</v>
      </c>
      <c r="C394" t="s">
        <v>614</v>
      </c>
      <c r="D394" t="s">
        <v>616</v>
      </c>
      <c r="E394" t="str">
        <f>"09VG"</f>
        <v>09VG</v>
      </c>
      <c r="F394" t="s">
        <v>617</v>
      </c>
      <c r="G394" t="s">
        <v>17</v>
      </c>
      <c r="H394" t="s">
        <v>30</v>
      </c>
      <c r="I394" s="18"/>
    </row>
    <row r="395" spans="1:9" x14ac:dyDescent="0.3">
      <c r="A395" t="s">
        <v>8</v>
      </c>
      <c r="B395" t="s">
        <v>9</v>
      </c>
      <c r="C395" t="s">
        <v>618</v>
      </c>
      <c r="E395" t="str">
        <f>"10AL"</f>
        <v>10AL</v>
      </c>
      <c r="F395" t="s">
        <v>619</v>
      </c>
      <c r="G395" t="s">
        <v>13</v>
      </c>
      <c r="H395" t="s">
        <v>14</v>
      </c>
      <c r="I395" s="18"/>
    </row>
    <row r="396" spans="1:9" x14ac:dyDescent="0.3">
      <c r="A396" t="s">
        <v>8</v>
      </c>
      <c r="B396" t="s">
        <v>9</v>
      </c>
      <c r="C396" t="s">
        <v>618</v>
      </c>
      <c r="D396" t="s">
        <v>620</v>
      </c>
      <c r="E396" t="str">
        <f>"10AL"</f>
        <v>10AL</v>
      </c>
      <c r="F396" t="s">
        <v>621</v>
      </c>
      <c r="G396" t="s">
        <v>17</v>
      </c>
      <c r="H396" t="s">
        <v>14</v>
      </c>
      <c r="I396" s="18"/>
    </row>
    <row r="397" spans="1:9" x14ac:dyDescent="0.3">
      <c r="A397" t="s">
        <v>8</v>
      </c>
      <c r="B397" t="s">
        <v>43</v>
      </c>
      <c r="C397" t="s">
        <v>622</v>
      </c>
      <c r="E397" t="str">
        <f>"11OH"</f>
        <v>11OH</v>
      </c>
      <c r="F397" t="s">
        <v>182</v>
      </c>
      <c r="G397" t="s">
        <v>13</v>
      </c>
      <c r="H397" t="s">
        <v>21</v>
      </c>
      <c r="I397" s="18"/>
    </row>
    <row r="398" spans="1:9" x14ac:dyDescent="0.3">
      <c r="A398" t="s">
        <v>8</v>
      </c>
      <c r="B398" t="s">
        <v>43</v>
      </c>
      <c r="C398" t="s">
        <v>622</v>
      </c>
      <c r="E398" t="str">
        <f>"11OH"</f>
        <v>11OH</v>
      </c>
      <c r="F398" t="s">
        <v>2300</v>
      </c>
      <c r="G398" t="s">
        <v>17</v>
      </c>
      <c r="H398" t="s">
        <v>21</v>
      </c>
      <c r="I398" s="18"/>
    </row>
    <row r="399" spans="1:9" x14ac:dyDescent="0.3">
      <c r="A399" t="s">
        <v>8</v>
      </c>
      <c r="B399" t="s">
        <v>43</v>
      </c>
      <c r="C399" t="s">
        <v>623</v>
      </c>
      <c r="D399" t="s">
        <v>624</v>
      </c>
      <c r="E399" t="str">
        <f>"12OA"</f>
        <v>12OA</v>
      </c>
      <c r="F399" t="s">
        <v>625</v>
      </c>
      <c r="G399" t="s">
        <v>17</v>
      </c>
      <c r="H399" t="s">
        <v>21</v>
      </c>
      <c r="I399" s="18"/>
    </row>
    <row r="400" spans="1:9" x14ac:dyDescent="0.3">
      <c r="A400" t="s">
        <v>8</v>
      </c>
      <c r="B400" t="s">
        <v>43</v>
      </c>
      <c r="C400" t="s">
        <v>623</v>
      </c>
      <c r="D400" t="s">
        <v>624</v>
      </c>
      <c r="E400" t="str">
        <f>"12OA"</f>
        <v>12OA</v>
      </c>
      <c r="F400" t="s">
        <v>626</v>
      </c>
      <c r="G400" t="s">
        <v>13</v>
      </c>
      <c r="H400" t="s">
        <v>21</v>
      </c>
      <c r="I400" s="18"/>
    </row>
    <row r="401" spans="1:9" x14ac:dyDescent="0.3">
      <c r="A401" t="s">
        <v>8</v>
      </c>
      <c r="B401" t="s">
        <v>18</v>
      </c>
      <c r="C401" t="s">
        <v>627</v>
      </c>
      <c r="E401" t="str">
        <f>"13ME"</f>
        <v>13ME</v>
      </c>
      <c r="F401" t="s">
        <v>628</v>
      </c>
      <c r="G401" t="s">
        <v>17</v>
      </c>
      <c r="H401" t="s">
        <v>21</v>
      </c>
      <c r="I401" s="18"/>
    </row>
    <row r="402" spans="1:9" x14ac:dyDescent="0.3">
      <c r="A402" t="s">
        <v>8</v>
      </c>
      <c r="B402" t="s">
        <v>18</v>
      </c>
      <c r="C402" t="s">
        <v>627</v>
      </c>
      <c r="E402" t="str">
        <f>"13ME"</f>
        <v>13ME</v>
      </c>
      <c r="F402" t="s">
        <v>629</v>
      </c>
      <c r="G402" t="s">
        <v>29</v>
      </c>
      <c r="H402" t="s">
        <v>21</v>
      </c>
      <c r="I402" s="18"/>
    </row>
    <row r="403" spans="1:9" x14ac:dyDescent="0.3">
      <c r="A403" t="s">
        <v>8</v>
      </c>
      <c r="B403" t="s">
        <v>18</v>
      </c>
      <c r="C403" t="s">
        <v>627</v>
      </c>
      <c r="E403" t="str">
        <f>"13ME"</f>
        <v>13ME</v>
      </c>
      <c r="F403" t="s">
        <v>79</v>
      </c>
      <c r="G403" t="s">
        <v>13</v>
      </c>
      <c r="H403" t="s">
        <v>21</v>
      </c>
      <c r="I403" s="18"/>
    </row>
    <row r="404" spans="1:9" x14ac:dyDescent="0.3">
      <c r="A404" t="s">
        <v>8</v>
      </c>
      <c r="B404" t="s">
        <v>261</v>
      </c>
      <c r="C404" t="s">
        <v>630</v>
      </c>
      <c r="D404" t="s">
        <v>631</v>
      </c>
      <c r="E404" t="str">
        <f>"14AR"</f>
        <v>14AR</v>
      </c>
      <c r="F404" t="s">
        <v>288</v>
      </c>
      <c r="G404" t="s">
        <v>13</v>
      </c>
      <c r="H404" t="s">
        <v>30</v>
      </c>
      <c r="I404" s="18"/>
    </row>
    <row r="405" spans="1:9" x14ac:dyDescent="0.3">
      <c r="A405" t="s">
        <v>8</v>
      </c>
      <c r="B405" t="s">
        <v>261</v>
      </c>
      <c r="C405" t="s">
        <v>630</v>
      </c>
      <c r="D405" t="s">
        <v>631</v>
      </c>
      <c r="E405" t="str">
        <f>"14AR"</f>
        <v>14AR</v>
      </c>
      <c r="F405" t="s">
        <v>632</v>
      </c>
      <c r="G405" t="s">
        <v>17</v>
      </c>
      <c r="H405" t="s">
        <v>30</v>
      </c>
      <c r="I405" s="20"/>
    </row>
    <row r="406" spans="1:9" x14ac:dyDescent="0.3">
      <c r="A406" t="s">
        <v>8</v>
      </c>
      <c r="B406" t="s">
        <v>141</v>
      </c>
      <c r="C406" t="s">
        <v>633</v>
      </c>
      <c r="E406" t="str">
        <f>"14CA"</f>
        <v>14CA</v>
      </c>
      <c r="F406" t="s">
        <v>634</v>
      </c>
      <c r="G406" t="s">
        <v>17</v>
      </c>
      <c r="H406" t="s">
        <v>30</v>
      </c>
      <c r="I406" s="19"/>
    </row>
    <row r="407" spans="1:9" x14ac:dyDescent="0.3">
      <c r="A407" t="s">
        <v>8</v>
      </c>
      <c r="B407" t="s">
        <v>141</v>
      </c>
      <c r="C407" t="s">
        <v>633</v>
      </c>
      <c r="E407" t="str">
        <f>"14CA"</f>
        <v>14CA</v>
      </c>
      <c r="F407" t="s">
        <v>257</v>
      </c>
      <c r="G407" t="s">
        <v>13</v>
      </c>
      <c r="H407" t="s">
        <v>30</v>
      </c>
      <c r="I407" s="19"/>
    </row>
    <row r="408" spans="1:9" x14ac:dyDescent="0.3">
      <c r="A408" t="s">
        <v>8</v>
      </c>
      <c r="B408" t="s">
        <v>92</v>
      </c>
      <c r="C408" t="s">
        <v>635</v>
      </c>
      <c r="D408" t="s">
        <v>636</v>
      </c>
      <c r="E408" t="str">
        <f>"14IN"</f>
        <v>14IN</v>
      </c>
      <c r="F408" t="s">
        <v>637</v>
      </c>
      <c r="G408" t="s">
        <v>52</v>
      </c>
      <c r="H408" t="s">
        <v>30</v>
      </c>
      <c r="I408" s="20"/>
    </row>
    <row r="409" spans="1:9" x14ac:dyDescent="0.3">
      <c r="A409" t="s">
        <v>8</v>
      </c>
      <c r="B409" t="s">
        <v>92</v>
      </c>
      <c r="C409" t="s">
        <v>635</v>
      </c>
      <c r="D409" t="s">
        <v>636</v>
      </c>
      <c r="E409" t="str">
        <f>"14IN"</f>
        <v>14IN</v>
      </c>
      <c r="F409" t="s">
        <v>638</v>
      </c>
      <c r="G409" t="s">
        <v>17</v>
      </c>
      <c r="H409" t="s">
        <v>30</v>
      </c>
      <c r="I409" s="18"/>
    </row>
    <row r="410" spans="1:9" x14ac:dyDescent="0.3">
      <c r="A410" t="s">
        <v>8</v>
      </c>
      <c r="B410" t="s">
        <v>167</v>
      </c>
      <c r="C410" t="s">
        <v>639</v>
      </c>
      <c r="E410" t="str">
        <f>"14NH"</f>
        <v>14NH</v>
      </c>
      <c r="F410" t="s">
        <v>100</v>
      </c>
      <c r="G410" t="s">
        <v>29</v>
      </c>
      <c r="H410" t="s">
        <v>30</v>
      </c>
      <c r="I410" s="18"/>
    </row>
    <row r="411" spans="1:9" x14ac:dyDescent="0.3">
      <c r="A411" t="s">
        <v>8</v>
      </c>
      <c r="B411" t="s">
        <v>167</v>
      </c>
      <c r="C411" t="s">
        <v>639</v>
      </c>
      <c r="E411" t="str">
        <f>"14NH"</f>
        <v>14NH</v>
      </c>
      <c r="F411" t="s">
        <v>640</v>
      </c>
      <c r="G411" t="s">
        <v>17</v>
      </c>
      <c r="H411" t="s">
        <v>30</v>
      </c>
      <c r="I411" s="18"/>
    </row>
    <row r="412" spans="1:9" x14ac:dyDescent="0.3">
      <c r="A412" t="s">
        <v>8</v>
      </c>
      <c r="B412" t="s">
        <v>61</v>
      </c>
      <c r="C412" t="s">
        <v>641</v>
      </c>
      <c r="E412" t="str">
        <f>"14TS"</f>
        <v>14TS</v>
      </c>
      <c r="F412" t="s">
        <v>79</v>
      </c>
      <c r="G412" t="s">
        <v>13</v>
      </c>
      <c r="H412" t="s">
        <v>21</v>
      </c>
      <c r="I412" s="18"/>
    </row>
    <row r="413" spans="1:9" x14ac:dyDescent="0.3">
      <c r="A413" t="s">
        <v>8</v>
      </c>
      <c r="B413" t="s">
        <v>61</v>
      </c>
      <c r="C413" t="s">
        <v>641</v>
      </c>
      <c r="D413" t="s">
        <v>642</v>
      </c>
      <c r="E413" t="str">
        <f>"14TS"</f>
        <v>14TS</v>
      </c>
      <c r="F413" t="s">
        <v>416</v>
      </c>
      <c r="G413" t="s">
        <v>13</v>
      </c>
      <c r="H413" t="s">
        <v>21</v>
      </c>
      <c r="I413" s="18"/>
    </row>
    <row r="414" spans="1:9" x14ac:dyDescent="0.3">
      <c r="A414" t="s">
        <v>8</v>
      </c>
      <c r="B414" t="s">
        <v>61</v>
      </c>
      <c r="C414" t="s">
        <v>641</v>
      </c>
      <c r="D414" t="s">
        <v>642</v>
      </c>
      <c r="E414" t="str">
        <f>"14TS"</f>
        <v>14TS</v>
      </c>
      <c r="F414" t="s">
        <v>643</v>
      </c>
      <c r="G414" t="s">
        <v>13</v>
      </c>
      <c r="H414" t="s">
        <v>21</v>
      </c>
      <c r="I414" s="18"/>
    </row>
    <row r="415" spans="1:9" x14ac:dyDescent="0.3">
      <c r="A415" t="s">
        <v>8</v>
      </c>
      <c r="B415" t="s">
        <v>141</v>
      </c>
      <c r="C415" t="s">
        <v>644</v>
      </c>
      <c r="D415" t="s">
        <v>645</v>
      </c>
      <c r="E415" t="str">
        <f>"15CA"</f>
        <v>15CA</v>
      </c>
      <c r="F415" t="s">
        <v>257</v>
      </c>
      <c r="G415" t="s">
        <v>13</v>
      </c>
      <c r="H415" t="s">
        <v>30</v>
      </c>
      <c r="I415" s="18"/>
    </row>
    <row r="416" spans="1:9" x14ac:dyDescent="0.3">
      <c r="A416" t="s">
        <v>8</v>
      </c>
      <c r="B416" t="s">
        <v>141</v>
      </c>
      <c r="C416" t="s">
        <v>644</v>
      </c>
      <c r="D416" t="s">
        <v>645</v>
      </c>
      <c r="E416" t="str">
        <f>"15CA"</f>
        <v>15CA</v>
      </c>
      <c r="F416" t="s">
        <v>646</v>
      </c>
      <c r="G416" t="s">
        <v>17</v>
      </c>
      <c r="H416" t="s">
        <v>30</v>
      </c>
      <c r="I416" s="18"/>
    </row>
    <row r="417" spans="1:9" x14ac:dyDescent="0.3">
      <c r="A417" t="s">
        <v>8</v>
      </c>
      <c r="B417" t="s">
        <v>272</v>
      </c>
      <c r="C417" t="s">
        <v>647</v>
      </c>
      <c r="E417" t="str">
        <f>"16KY"</f>
        <v>16KY</v>
      </c>
      <c r="F417" t="s">
        <v>64</v>
      </c>
      <c r="G417" t="s">
        <v>13</v>
      </c>
      <c r="H417" t="s">
        <v>30</v>
      </c>
      <c r="I417" s="18"/>
    </row>
    <row r="418" spans="1:9" x14ac:dyDescent="0.3">
      <c r="A418" t="s">
        <v>8</v>
      </c>
      <c r="B418" t="s">
        <v>272</v>
      </c>
      <c r="C418" t="s">
        <v>647</v>
      </c>
      <c r="E418" t="str">
        <f>"16KY"</f>
        <v>16KY</v>
      </c>
      <c r="F418" t="s">
        <v>648</v>
      </c>
      <c r="G418" t="s">
        <v>17</v>
      </c>
      <c r="H418" t="s">
        <v>30</v>
      </c>
      <c r="I418" s="18"/>
    </row>
    <row r="419" spans="1:9" x14ac:dyDescent="0.3">
      <c r="A419" t="s">
        <v>8</v>
      </c>
      <c r="B419" t="s">
        <v>66</v>
      </c>
      <c r="C419" t="s">
        <v>262</v>
      </c>
      <c r="D419" t="s">
        <v>649</v>
      </c>
      <c r="E419" t="str">
        <f>"16TN"</f>
        <v>16TN</v>
      </c>
      <c r="F419" t="s">
        <v>579</v>
      </c>
      <c r="G419" t="s">
        <v>13</v>
      </c>
      <c r="H419" t="s">
        <v>30</v>
      </c>
      <c r="I419" s="18"/>
    </row>
    <row r="420" spans="1:9" x14ac:dyDescent="0.3">
      <c r="A420" t="s">
        <v>8</v>
      </c>
      <c r="B420" t="s">
        <v>66</v>
      </c>
      <c r="C420" t="s">
        <v>262</v>
      </c>
      <c r="D420" t="s">
        <v>649</v>
      </c>
      <c r="E420" t="str">
        <f>"16TN"</f>
        <v>16TN</v>
      </c>
      <c r="F420" t="s">
        <v>650</v>
      </c>
      <c r="G420" t="s">
        <v>17</v>
      </c>
      <c r="H420" t="s">
        <v>30</v>
      </c>
      <c r="I420" s="18"/>
    </row>
    <row r="421" spans="1:9" x14ac:dyDescent="0.3">
      <c r="A421" t="s">
        <v>8</v>
      </c>
      <c r="B421" t="s">
        <v>146</v>
      </c>
      <c r="C421" t="s">
        <v>651</v>
      </c>
      <c r="D421" t="s">
        <v>652</v>
      </c>
      <c r="E421" t="str">
        <f>"17FL"</f>
        <v>17FL</v>
      </c>
      <c r="F421" t="s">
        <v>653</v>
      </c>
      <c r="G421" t="s">
        <v>13</v>
      </c>
      <c r="H421" t="s">
        <v>14</v>
      </c>
      <c r="I421" s="18"/>
    </row>
    <row r="422" spans="1:9" x14ac:dyDescent="0.3">
      <c r="A422" t="s">
        <v>8</v>
      </c>
      <c r="B422" t="s">
        <v>146</v>
      </c>
      <c r="C422" t="s">
        <v>651</v>
      </c>
      <c r="D422" t="s">
        <v>652</v>
      </c>
      <c r="E422" t="str">
        <f>"17FL"</f>
        <v>17FL</v>
      </c>
      <c r="F422" t="s">
        <v>654</v>
      </c>
      <c r="G422" t="s">
        <v>13</v>
      </c>
      <c r="H422" t="s">
        <v>14</v>
      </c>
      <c r="I422" s="18"/>
    </row>
    <row r="423" spans="1:9" x14ac:dyDescent="0.3">
      <c r="A423" t="s">
        <v>8</v>
      </c>
      <c r="B423" t="s">
        <v>146</v>
      </c>
      <c r="C423" t="s">
        <v>651</v>
      </c>
      <c r="D423" t="s">
        <v>652</v>
      </c>
      <c r="E423" t="str">
        <f>"17FL"</f>
        <v>17FL</v>
      </c>
      <c r="F423" t="s">
        <v>655</v>
      </c>
      <c r="G423" t="s">
        <v>13</v>
      </c>
      <c r="H423" t="s">
        <v>14</v>
      </c>
      <c r="I423" s="18"/>
    </row>
    <row r="424" spans="1:9" x14ac:dyDescent="0.3">
      <c r="A424" t="s">
        <v>8</v>
      </c>
      <c r="B424" t="s">
        <v>232</v>
      </c>
      <c r="C424" t="s">
        <v>656</v>
      </c>
      <c r="E424" t="str">
        <f>"17MN"</f>
        <v>17MN</v>
      </c>
      <c r="F424" t="s">
        <v>117</v>
      </c>
      <c r="G424" t="s">
        <v>13</v>
      </c>
      <c r="H424" t="s">
        <v>30</v>
      </c>
      <c r="I424" s="18"/>
    </row>
    <row r="425" spans="1:9" x14ac:dyDescent="0.3">
      <c r="A425" t="s">
        <v>8</v>
      </c>
      <c r="B425" t="s">
        <v>232</v>
      </c>
      <c r="C425" t="s">
        <v>656</v>
      </c>
      <c r="D425" t="s">
        <v>657</v>
      </c>
      <c r="E425" t="str">
        <f>"17MN"</f>
        <v>17MN</v>
      </c>
      <c r="F425" t="s">
        <v>658</v>
      </c>
      <c r="G425" t="s">
        <v>17</v>
      </c>
      <c r="H425" t="s">
        <v>30</v>
      </c>
      <c r="I425" s="18"/>
    </row>
    <row r="426" spans="1:9" x14ac:dyDescent="0.3">
      <c r="A426" t="s">
        <v>8</v>
      </c>
      <c r="B426" t="s">
        <v>61</v>
      </c>
      <c r="C426" t="s">
        <v>659</v>
      </c>
      <c r="E426" t="str">
        <f>"17XS"</f>
        <v>17XS</v>
      </c>
      <c r="F426" t="s">
        <v>72</v>
      </c>
      <c r="G426" t="s">
        <v>13</v>
      </c>
      <c r="H426" t="s">
        <v>21</v>
      </c>
      <c r="I426" s="18"/>
    </row>
    <row r="427" spans="1:9" x14ac:dyDescent="0.3">
      <c r="A427" t="s">
        <v>8</v>
      </c>
      <c r="B427" t="s">
        <v>61</v>
      </c>
      <c r="C427" t="s">
        <v>659</v>
      </c>
      <c r="E427" t="str">
        <f>"17XS"</f>
        <v>17XS</v>
      </c>
      <c r="F427" t="s">
        <v>79</v>
      </c>
      <c r="G427" t="s">
        <v>13</v>
      </c>
      <c r="H427" t="s">
        <v>21</v>
      </c>
      <c r="I427" s="18"/>
    </row>
    <row r="428" spans="1:9" x14ac:dyDescent="0.3">
      <c r="A428" t="s">
        <v>8</v>
      </c>
      <c r="B428" t="s">
        <v>61</v>
      </c>
      <c r="C428" t="s">
        <v>659</v>
      </c>
      <c r="D428" t="s">
        <v>660</v>
      </c>
      <c r="E428" t="str">
        <f>"17XS"</f>
        <v>17XS</v>
      </c>
      <c r="F428" t="s">
        <v>661</v>
      </c>
      <c r="G428" t="s">
        <v>13</v>
      </c>
      <c r="H428" t="s">
        <v>21</v>
      </c>
      <c r="I428" s="18"/>
    </row>
    <row r="429" spans="1:9" x14ac:dyDescent="0.3">
      <c r="A429" t="s">
        <v>8</v>
      </c>
      <c r="B429" t="s">
        <v>141</v>
      </c>
      <c r="C429" t="s">
        <v>662</v>
      </c>
      <c r="D429" t="s">
        <v>663</v>
      </c>
      <c r="E429" t="str">
        <f>"18CN"</f>
        <v>18CN</v>
      </c>
      <c r="F429" t="s">
        <v>664</v>
      </c>
      <c r="G429" t="s">
        <v>52</v>
      </c>
      <c r="H429" t="s">
        <v>30</v>
      </c>
      <c r="I429" s="18"/>
    </row>
    <row r="430" spans="1:9" x14ac:dyDescent="0.3">
      <c r="A430" t="s">
        <v>8</v>
      </c>
      <c r="B430" t="s">
        <v>141</v>
      </c>
      <c r="C430" t="s">
        <v>662</v>
      </c>
      <c r="D430" t="s">
        <v>663</v>
      </c>
      <c r="E430" t="str">
        <f>"18CN"</f>
        <v>18CN</v>
      </c>
      <c r="F430" t="s">
        <v>665</v>
      </c>
      <c r="G430" t="s">
        <v>17</v>
      </c>
      <c r="H430" t="s">
        <v>30</v>
      </c>
      <c r="I430" s="18"/>
    </row>
    <row r="431" spans="1:9" x14ac:dyDescent="0.3">
      <c r="A431" t="s">
        <v>365</v>
      </c>
      <c r="B431" t="s">
        <v>34</v>
      </c>
      <c r="C431" t="s">
        <v>2241</v>
      </c>
      <c r="E431" t="str">
        <f>"18MD"</f>
        <v>18MD</v>
      </c>
      <c r="F431" t="s">
        <v>507</v>
      </c>
      <c r="G431" t="s">
        <v>13</v>
      </c>
      <c r="H431" t="s">
        <v>30</v>
      </c>
      <c r="I431" s="18"/>
    </row>
    <row r="432" spans="1:9" x14ac:dyDescent="0.3">
      <c r="A432" t="s">
        <v>365</v>
      </c>
      <c r="B432" t="s">
        <v>34</v>
      </c>
      <c r="C432" t="s">
        <v>2241</v>
      </c>
      <c r="E432" t="str">
        <f>"18MD"</f>
        <v>18MD</v>
      </c>
      <c r="F432" t="s">
        <v>2242</v>
      </c>
      <c r="G432" t="s">
        <v>17</v>
      </c>
      <c r="H432" t="s">
        <v>30</v>
      </c>
      <c r="I432" s="18"/>
    </row>
    <row r="433" spans="1:9" x14ac:dyDescent="0.3">
      <c r="A433" t="s">
        <v>8</v>
      </c>
      <c r="B433" t="s">
        <v>167</v>
      </c>
      <c r="C433" t="s">
        <v>273</v>
      </c>
      <c r="D433" t="s">
        <v>666</v>
      </c>
      <c r="E433" t="str">
        <f>"18NH"</f>
        <v>18NH</v>
      </c>
      <c r="F433" t="s">
        <v>127</v>
      </c>
      <c r="G433" t="s">
        <v>29</v>
      </c>
      <c r="H433" t="s">
        <v>30</v>
      </c>
      <c r="I433" s="18"/>
    </row>
    <row r="434" spans="1:9" x14ac:dyDescent="0.3">
      <c r="A434" t="s">
        <v>8</v>
      </c>
      <c r="B434" t="s">
        <v>167</v>
      </c>
      <c r="C434" t="s">
        <v>273</v>
      </c>
      <c r="D434" t="s">
        <v>666</v>
      </c>
      <c r="E434" t="str">
        <f>"18NH"</f>
        <v>18NH</v>
      </c>
      <c r="F434" t="s">
        <v>667</v>
      </c>
      <c r="G434" t="s">
        <v>17</v>
      </c>
      <c r="H434" t="s">
        <v>30</v>
      </c>
      <c r="I434" s="18"/>
    </row>
    <row r="435" spans="1:9" x14ac:dyDescent="0.3">
      <c r="A435" t="s">
        <v>8</v>
      </c>
      <c r="B435" t="s">
        <v>66</v>
      </c>
      <c r="C435" t="s">
        <v>668</v>
      </c>
      <c r="E435" t="str">
        <f>"18TN"</f>
        <v>18TN</v>
      </c>
      <c r="F435" t="s">
        <v>669</v>
      </c>
      <c r="G435" t="s">
        <v>13</v>
      </c>
      <c r="H435" t="s">
        <v>14</v>
      </c>
      <c r="I435" s="18"/>
    </row>
    <row r="436" spans="1:9" x14ac:dyDescent="0.3">
      <c r="A436" t="s">
        <v>8</v>
      </c>
      <c r="B436" t="s">
        <v>66</v>
      </c>
      <c r="C436" t="s">
        <v>668</v>
      </c>
      <c r="E436" t="str">
        <f>"18TN"</f>
        <v>18TN</v>
      </c>
      <c r="F436" t="s">
        <v>670</v>
      </c>
      <c r="G436" t="s">
        <v>17</v>
      </c>
      <c r="H436" t="s">
        <v>14</v>
      </c>
      <c r="I436" s="18"/>
    </row>
    <row r="437" spans="1:9" x14ac:dyDescent="0.3">
      <c r="A437" t="s">
        <v>8</v>
      </c>
      <c r="B437" t="s">
        <v>671</v>
      </c>
      <c r="C437" t="s">
        <v>672</v>
      </c>
      <c r="E437" t="str">
        <f>"18VT"</f>
        <v>18VT</v>
      </c>
      <c r="F437" t="s">
        <v>122</v>
      </c>
      <c r="G437" t="s">
        <v>29</v>
      </c>
      <c r="H437" t="s">
        <v>30</v>
      </c>
      <c r="I437" s="18"/>
    </row>
    <row r="438" spans="1:9" x14ac:dyDescent="0.3">
      <c r="A438" t="s">
        <v>8</v>
      </c>
      <c r="B438" t="s">
        <v>671</v>
      </c>
      <c r="C438" t="s">
        <v>672</v>
      </c>
      <c r="E438" t="str">
        <f>"18VT"</f>
        <v>18VT</v>
      </c>
      <c r="F438" t="s">
        <v>673</v>
      </c>
      <c r="G438" t="s">
        <v>17</v>
      </c>
      <c r="H438" t="s">
        <v>30</v>
      </c>
      <c r="I438" s="18"/>
    </row>
    <row r="439" spans="1:9" x14ac:dyDescent="0.3">
      <c r="A439" t="s">
        <v>8</v>
      </c>
      <c r="B439" t="s">
        <v>141</v>
      </c>
      <c r="C439" t="s">
        <v>674</v>
      </c>
      <c r="E439" t="str">
        <f>"19CA"</f>
        <v>19CA</v>
      </c>
      <c r="F439" t="s">
        <v>211</v>
      </c>
      <c r="G439" t="s">
        <v>13</v>
      </c>
      <c r="H439" t="s">
        <v>30</v>
      </c>
      <c r="I439" s="18"/>
    </row>
    <row r="440" spans="1:9" x14ac:dyDescent="0.3">
      <c r="A440" t="s">
        <v>8</v>
      </c>
      <c r="B440" t="s">
        <v>141</v>
      </c>
      <c r="C440" t="s">
        <v>674</v>
      </c>
      <c r="E440" t="str">
        <f>"19CA"</f>
        <v>19CA</v>
      </c>
      <c r="F440" t="s">
        <v>675</v>
      </c>
      <c r="G440" t="s">
        <v>17</v>
      </c>
      <c r="H440" t="s">
        <v>30</v>
      </c>
      <c r="I440" s="18"/>
    </row>
    <row r="441" spans="1:9" x14ac:dyDescent="0.3">
      <c r="A441" t="s">
        <v>8</v>
      </c>
      <c r="B441" t="s">
        <v>594</v>
      </c>
      <c r="C441" t="s">
        <v>676</v>
      </c>
      <c r="E441" t="str">
        <f>"19MT"</f>
        <v>19MT</v>
      </c>
      <c r="F441" t="s">
        <v>678</v>
      </c>
      <c r="G441" t="s">
        <v>29</v>
      </c>
      <c r="H441" t="s">
        <v>14</v>
      </c>
      <c r="I441" s="18"/>
    </row>
    <row r="442" spans="1:9" x14ac:dyDescent="0.3">
      <c r="A442" t="s">
        <v>8</v>
      </c>
      <c r="B442" t="s">
        <v>594</v>
      </c>
      <c r="C442" t="s">
        <v>676</v>
      </c>
      <c r="E442" t="str">
        <f>"19MT"</f>
        <v>19MT</v>
      </c>
      <c r="F442" t="s">
        <v>874</v>
      </c>
      <c r="G442" t="s">
        <v>13</v>
      </c>
      <c r="H442" t="s">
        <v>14</v>
      </c>
      <c r="I442" s="18"/>
    </row>
    <row r="443" spans="1:9" x14ac:dyDescent="0.3">
      <c r="A443" t="s">
        <v>8</v>
      </c>
      <c r="B443" t="s">
        <v>594</v>
      </c>
      <c r="C443" t="s">
        <v>676</v>
      </c>
      <c r="D443" t="s">
        <v>677</v>
      </c>
      <c r="E443" t="str">
        <f>"19MT"</f>
        <v>19MT</v>
      </c>
      <c r="F443" t="s">
        <v>425</v>
      </c>
      <c r="G443" t="s">
        <v>29</v>
      </c>
      <c r="H443" t="s">
        <v>14</v>
      </c>
      <c r="I443" s="18"/>
    </row>
    <row r="444" spans="1:9" x14ac:dyDescent="0.3">
      <c r="A444" t="s">
        <v>8</v>
      </c>
      <c r="B444" t="s">
        <v>594</v>
      </c>
      <c r="C444" t="s">
        <v>676</v>
      </c>
      <c r="D444" t="s">
        <v>677</v>
      </c>
      <c r="E444" t="str">
        <f>"19MT"</f>
        <v>19MT</v>
      </c>
      <c r="F444" t="s">
        <v>679</v>
      </c>
      <c r="G444" t="s">
        <v>13</v>
      </c>
      <c r="H444" t="s">
        <v>14</v>
      </c>
      <c r="I444" s="18"/>
    </row>
    <row r="445" spans="1:9" x14ac:dyDescent="0.3">
      <c r="A445" t="s">
        <v>8</v>
      </c>
      <c r="B445" t="s">
        <v>680</v>
      </c>
      <c r="C445" t="s">
        <v>681</v>
      </c>
      <c r="D445" t="s">
        <v>682</v>
      </c>
      <c r="E445" t="str">
        <f>"20GA"</f>
        <v>20GA</v>
      </c>
      <c r="F445" t="s">
        <v>683</v>
      </c>
      <c r="G445" t="s">
        <v>52</v>
      </c>
      <c r="H445" t="s">
        <v>21</v>
      </c>
      <c r="I445" s="18"/>
    </row>
    <row r="446" spans="1:9" x14ac:dyDescent="0.3">
      <c r="A446" t="s">
        <v>8</v>
      </c>
      <c r="B446" t="s">
        <v>680</v>
      </c>
      <c r="C446" t="s">
        <v>681</v>
      </c>
      <c r="D446" t="s">
        <v>684</v>
      </c>
      <c r="E446" t="str">
        <f>"20GA"</f>
        <v>20GA</v>
      </c>
      <c r="F446" t="s">
        <v>79</v>
      </c>
      <c r="G446" t="s">
        <v>13</v>
      </c>
      <c r="H446" t="s">
        <v>21</v>
      </c>
      <c r="I446" s="18"/>
    </row>
    <row r="447" spans="1:9" x14ac:dyDescent="0.3">
      <c r="A447" t="s">
        <v>8</v>
      </c>
      <c r="B447" t="s">
        <v>480</v>
      </c>
      <c r="C447" t="s">
        <v>685</v>
      </c>
      <c r="D447" t="s">
        <v>686</v>
      </c>
      <c r="E447" t="str">
        <f>"20MO"</f>
        <v>20MO</v>
      </c>
      <c r="F447" t="s">
        <v>227</v>
      </c>
      <c r="G447" t="s">
        <v>13</v>
      </c>
      <c r="H447" t="s">
        <v>30</v>
      </c>
      <c r="I447" s="18"/>
    </row>
    <row r="448" spans="1:9" x14ac:dyDescent="0.3">
      <c r="A448" t="s">
        <v>8</v>
      </c>
      <c r="B448" t="s">
        <v>480</v>
      </c>
      <c r="C448" t="s">
        <v>685</v>
      </c>
      <c r="D448" t="s">
        <v>686</v>
      </c>
      <c r="E448" t="str">
        <f>"20MO"</f>
        <v>20MO</v>
      </c>
      <c r="F448" t="s">
        <v>687</v>
      </c>
      <c r="G448" t="s">
        <v>17</v>
      </c>
      <c r="H448" t="s">
        <v>30</v>
      </c>
      <c r="I448" s="18"/>
    </row>
    <row r="449" spans="1:9" x14ac:dyDescent="0.3">
      <c r="A449" t="s">
        <v>365</v>
      </c>
      <c r="B449" t="s">
        <v>18</v>
      </c>
      <c r="C449" t="s">
        <v>688</v>
      </c>
      <c r="E449" t="str">
        <f>"22ME"</f>
        <v>22ME</v>
      </c>
      <c r="F449" t="s">
        <v>160</v>
      </c>
      <c r="G449" t="s">
        <v>13</v>
      </c>
      <c r="H449" t="s">
        <v>21</v>
      </c>
      <c r="I449" s="18"/>
    </row>
    <row r="450" spans="1:9" x14ac:dyDescent="0.3">
      <c r="A450" t="s">
        <v>145</v>
      </c>
      <c r="B450" t="s">
        <v>18</v>
      </c>
      <c r="C450" t="s">
        <v>688</v>
      </c>
      <c r="E450" t="str">
        <f>"22ME"</f>
        <v>22ME</v>
      </c>
      <c r="F450" t="s">
        <v>689</v>
      </c>
      <c r="G450" t="s">
        <v>13</v>
      </c>
      <c r="H450" t="s">
        <v>21</v>
      </c>
      <c r="I450" s="18"/>
    </row>
    <row r="451" spans="1:9" x14ac:dyDescent="0.3">
      <c r="A451" t="s">
        <v>365</v>
      </c>
      <c r="B451" t="s">
        <v>18</v>
      </c>
      <c r="C451" t="s">
        <v>688</v>
      </c>
      <c r="E451" t="str">
        <f>"22ME"</f>
        <v>22ME</v>
      </c>
      <c r="F451" t="s">
        <v>2301</v>
      </c>
      <c r="G451" t="s">
        <v>17</v>
      </c>
      <c r="H451" t="s">
        <v>21</v>
      </c>
      <c r="I451" s="18"/>
    </row>
    <row r="452" spans="1:9" x14ac:dyDescent="0.3">
      <c r="A452" t="s">
        <v>365</v>
      </c>
      <c r="B452" t="s">
        <v>18</v>
      </c>
      <c r="C452" t="s">
        <v>688</v>
      </c>
      <c r="E452" t="str">
        <f>"22ME"</f>
        <v>22ME</v>
      </c>
      <c r="F452" t="s">
        <v>874</v>
      </c>
      <c r="G452" t="s">
        <v>13</v>
      </c>
      <c r="H452" t="s">
        <v>21</v>
      </c>
      <c r="I452" s="18"/>
    </row>
    <row r="453" spans="1:9" x14ac:dyDescent="0.3">
      <c r="A453" t="s">
        <v>8</v>
      </c>
      <c r="B453" t="s">
        <v>39</v>
      </c>
      <c r="C453" t="s">
        <v>690</v>
      </c>
      <c r="D453" t="s">
        <v>691</v>
      </c>
      <c r="E453" t="str">
        <f>"22NR"</f>
        <v>22NR</v>
      </c>
      <c r="F453" t="s">
        <v>28</v>
      </c>
      <c r="G453" t="s">
        <v>13</v>
      </c>
      <c r="H453" t="s">
        <v>30</v>
      </c>
      <c r="I453" s="18"/>
    </row>
    <row r="454" spans="1:9" x14ac:dyDescent="0.3">
      <c r="A454" t="s">
        <v>8</v>
      </c>
      <c r="B454" t="s">
        <v>39</v>
      </c>
      <c r="C454" t="s">
        <v>690</v>
      </c>
      <c r="D454" t="s">
        <v>691</v>
      </c>
      <c r="E454" t="str">
        <f>"22NR"</f>
        <v>22NR</v>
      </c>
      <c r="F454" t="s">
        <v>692</v>
      </c>
      <c r="G454" t="s">
        <v>17</v>
      </c>
      <c r="H454" t="s">
        <v>30</v>
      </c>
      <c r="I454" s="18"/>
    </row>
    <row r="455" spans="1:9" x14ac:dyDescent="0.3">
      <c r="A455" t="s">
        <v>8</v>
      </c>
      <c r="B455" t="s">
        <v>47</v>
      </c>
      <c r="C455" t="s">
        <v>693</v>
      </c>
      <c r="D455" t="s">
        <v>694</v>
      </c>
      <c r="E455" t="str">
        <f>"22PA"</f>
        <v>22PA</v>
      </c>
      <c r="F455" t="s">
        <v>143</v>
      </c>
      <c r="G455" t="s">
        <v>13</v>
      </c>
      <c r="H455" t="s">
        <v>30</v>
      </c>
      <c r="I455" s="18"/>
    </row>
    <row r="456" spans="1:9" x14ac:dyDescent="0.3">
      <c r="A456" t="s">
        <v>8</v>
      </c>
      <c r="B456" t="s">
        <v>47</v>
      </c>
      <c r="C456" t="s">
        <v>693</v>
      </c>
      <c r="D456" t="s">
        <v>694</v>
      </c>
      <c r="E456" t="str">
        <f>"22PA"</f>
        <v>22PA</v>
      </c>
      <c r="F456" t="s">
        <v>695</v>
      </c>
      <c r="G456" t="s">
        <v>13</v>
      </c>
      <c r="H456" t="s">
        <v>14</v>
      </c>
      <c r="I456" s="18"/>
    </row>
    <row r="457" spans="1:9" x14ac:dyDescent="0.3">
      <c r="A457" t="s">
        <v>8</v>
      </c>
      <c r="B457" t="s">
        <v>47</v>
      </c>
      <c r="C457" t="s">
        <v>693</v>
      </c>
      <c r="D457" t="s">
        <v>694</v>
      </c>
      <c r="E457" t="str">
        <f>"22PA"</f>
        <v>22PA</v>
      </c>
      <c r="F457" t="s">
        <v>696</v>
      </c>
      <c r="G457" t="s">
        <v>13</v>
      </c>
      <c r="H457" t="s">
        <v>14</v>
      </c>
      <c r="I457" s="18"/>
    </row>
    <row r="458" spans="1:9" x14ac:dyDescent="0.3">
      <c r="A458" t="s">
        <v>8</v>
      </c>
      <c r="B458" t="s">
        <v>47</v>
      </c>
      <c r="C458" t="s">
        <v>693</v>
      </c>
      <c r="D458" t="s">
        <v>694</v>
      </c>
      <c r="E458" t="str">
        <f>"22PA"</f>
        <v>22PA</v>
      </c>
      <c r="F458" t="s">
        <v>697</v>
      </c>
      <c r="G458" t="s">
        <v>17</v>
      </c>
      <c r="H458" t="s">
        <v>14</v>
      </c>
      <c r="I458" s="18"/>
    </row>
    <row r="459" spans="1:9" x14ac:dyDescent="0.3">
      <c r="A459" t="s">
        <v>8</v>
      </c>
      <c r="B459" t="s">
        <v>47</v>
      </c>
      <c r="C459" t="s">
        <v>693</v>
      </c>
      <c r="D459" t="s">
        <v>694</v>
      </c>
      <c r="E459" t="str">
        <f>"22PA"</f>
        <v>22PA</v>
      </c>
      <c r="F459" t="s">
        <v>698</v>
      </c>
      <c r="G459" t="s">
        <v>17</v>
      </c>
      <c r="H459" t="s">
        <v>30</v>
      </c>
      <c r="I459" s="18"/>
    </row>
    <row r="460" spans="1:9" x14ac:dyDescent="0.3">
      <c r="A460" t="s">
        <v>8</v>
      </c>
      <c r="B460" t="s">
        <v>47</v>
      </c>
      <c r="C460" t="s">
        <v>699</v>
      </c>
      <c r="E460" t="str">
        <f>"22PS"</f>
        <v>22PS</v>
      </c>
      <c r="F460" t="s">
        <v>700</v>
      </c>
      <c r="G460" t="s">
        <v>52</v>
      </c>
      <c r="H460" t="s">
        <v>21</v>
      </c>
      <c r="I460" s="18"/>
    </row>
    <row r="461" spans="1:9" x14ac:dyDescent="0.3">
      <c r="A461" t="s">
        <v>8</v>
      </c>
      <c r="B461" t="s">
        <v>47</v>
      </c>
      <c r="C461" t="s">
        <v>699</v>
      </c>
      <c r="E461" t="str">
        <f>"22PS"</f>
        <v>22PS</v>
      </c>
      <c r="F461" t="s">
        <v>701</v>
      </c>
      <c r="G461" t="s">
        <v>17</v>
      </c>
      <c r="H461" t="s">
        <v>21</v>
      </c>
      <c r="I461" s="18"/>
    </row>
    <row r="462" spans="1:9" x14ac:dyDescent="0.3">
      <c r="A462" t="s">
        <v>8</v>
      </c>
      <c r="B462" t="s">
        <v>671</v>
      </c>
      <c r="C462" t="s">
        <v>702</v>
      </c>
      <c r="E462" t="str">
        <f>"22VT"</f>
        <v>22VT</v>
      </c>
      <c r="F462" t="s">
        <v>704</v>
      </c>
      <c r="G462" t="s">
        <v>13</v>
      </c>
      <c r="H462" t="s">
        <v>30</v>
      </c>
      <c r="I462" s="18"/>
    </row>
    <row r="463" spans="1:9" x14ac:dyDescent="0.3">
      <c r="A463" t="s">
        <v>8</v>
      </c>
      <c r="B463" t="s">
        <v>671</v>
      </c>
      <c r="C463" t="s">
        <v>702</v>
      </c>
      <c r="D463" t="s">
        <v>703</v>
      </c>
      <c r="E463" t="str">
        <f>"22VT"</f>
        <v>22VT</v>
      </c>
      <c r="F463" t="s">
        <v>705</v>
      </c>
      <c r="G463" t="s">
        <v>17</v>
      </c>
      <c r="H463" t="s">
        <v>30</v>
      </c>
      <c r="I463" s="18"/>
    </row>
    <row r="464" spans="1:9" x14ac:dyDescent="0.3">
      <c r="A464" t="s">
        <v>8</v>
      </c>
      <c r="B464" t="s">
        <v>43</v>
      </c>
      <c r="C464" t="s">
        <v>706</v>
      </c>
      <c r="E464" t="str">
        <f>"23OH"</f>
        <v>23OH</v>
      </c>
      <c r="F464" t="s">
        <v>177</v>
      </c>
      <c r="G464" t="s">
        <v>13</v>
      </c>
      <c r="H464" t="s">
        <v>30</v>
      </c>
      <c r="I464" s="18"/>
    </row>
    <row r="465" spans="1:9" x14ac:dyDescent="0.3">
      <c r="A465" t="s">
        <v>8</v>
      </c>
      <c r="B465" t="s">
        <v>43</v>
      </c>
      <c r="C465" t="s">
        <v>706</v>
      </c>
      <c r="E465" t="str">
        <f>"23OH"</f>
        <v>23OH</v>
      </c>
      <c r="F465" t="s">
        <v>707</v>
      </c>
      <c r="G465" t="s">
        <v>17</v>
      </c>
      <c r="H465" t="s">
        <v>30</v>
      </c>
      <c r="I465" s="18"/>
    </row>
    <row r="466" spans="1:9" x14ac:dyDescent="0.3">
      <c r="A466" t="s">
        <v>8</v>
      </c>
      <c r="B466" t="s">
        <v>47</v>
      </c>
      <c r="C466" t="s">
        <v>708</v>
      </c>
      <c r="E466" t="str">
        <f>"23PN"</f>
        <v>23PN</v>
      </c>
      <c r="F466" t="s">
        <v>709</v>
      </c>
      <c r="G466" t="s">
        <v>52</v>
      </c>
      <c r="H466" t="s">
        <v>14</v>
      </c>
      <c r="I466" s="18"/>
    </row>
    <row r="467" spans="1:9" x14ac:dyDescent="0.3">
      <c r="A467" t="s">
        <v>8</v>
      </c>
      <c r="B467" t="s">
        <v>47</v>
      </c>
      <c r="C467" t="s">
        <v>708</v>
      </c>
      <c r="D467" t="s">
        <v>710</v>
      </c>
      <c r="E467" t="str">
        <f>"23PN"</f>
        <v>23PN</v>
      </c>
      <c r="F467" t="s">
        <v>711</v>
      </c>
      <c r="G467" t="s">
        <v>17</v>
      </c>
      <c r="H467" t="s">
        <v>14</v>
      </c>
      <c r="I467" s="18"/>
    </row>
    <row r="468" spans="1:9" x14ac:dyDescent="0.3">
      <c r="A468" t="s">
        <v>8</v>
      </c>
      <c r="B468" t="s">
        <v>66</v>
      </c>
      <c r="C468" t="s">
        <v>712</v>
      </c>
      <c r="E468" t="str">
        <f>"23TN"</f>
        <v>23TN</v>
      </c>
      <c r="F468" t="s">
        <v>714</v>
      </c>
      <c r="G468" t="s">
        <v>13</v>
      </c>
      <c r="H468" t="s">
        <v>14</v>
      </c>
      <c r="I468" s="18"/>
    </row>
    <row r="469" spans="1:9" x14ac:dyDescent="0.3">
      <c r="A469" t="s">
        <v>8</v>
      </c>
      <c r="B469" t="s">
        <v>66</v>
      </c>
      <c r="C469" t="s">
        <v>712</v>
      </c>
      <c r="E469" t="str">
        <f>"23TN"</f>
        <v>23TN</v>
      </c>
      <c r="F469" t="s">
        <v>713</v>
      </c>
      <c r="G469" t="s">
        <v>17</v>
      </c>
      <c r="H469" t="s">
        <v>14</v>
      </c>
      <c r="I469" s="18"/>
    </row>
    <row r="470" spans="1:9" x14ac:dyDescent="0.3">
      <c r="A470" t="s">
        <v>8</v>
      </c>
      <c r="B470" t="s">
        <v>141</v>
      </c>
      <c r="C470" t="s">
        <v>715</v>
      </c>
      <c r="E470" t="str">
        <f>"24CL"</f>
        <v>24CL</v>
      </c>
      <c r="F470" t="s">
        <v>85</v>
      </c>
      <c r="G470" t="s">
        <v>52</v>
      </c>
      <c r="H470" t="s">
        <v>21</v>
      </c>
      <c r="I470" s="18"/>
    </row>
    <row r="471" spans="1:9" x14ac:dyDescent="0.3">
      <c r="A471" t="s">
        <v>8</v>
      </c>
      <c r="B471" t="s">
        <v>141</v>
      </c>
      <c r="C471" t="s">
        <v>715</v>
      </c>
      <c r="E471" t="str">
        <f>"24CL"</f>
        <v>24CL</v>
      </c>
      <c r="F471" t="s">
        <v>79</v>
      </c>
      <c r="G471" t="s">
        <v>52</v>
      </c>
      <c r="H471" t="s">
        <v>21</v>
      </c>
      <c r="I471" s="18"/>
    </row>
    <row r="472" spans="1:9" x14ac:dyDescent="0.3">
      <c r="A472" t="s">
        <v>8</v>
      </c>
      <c r="B472" t="s">
        <v>66</v>
      </c>
      <c r="C472" t="s">
        <v>273</v>
      </c>
      <c r="E472" t="str">
        <f>"24TN"</f>
        <v>24TN</v>
      </c>
      <c r="F472" t="s">
        <v>719</v>
      </c>
      <c r="G472" t="s">
        <v>17</v>
      </c>
      <c r="H472" t="s">
        <v>30</v>
      </c>
      <c r="I472" s="18"/>
    </row>
    <row r="473" spans="1:9" x14ac:dyDescent="0.3">
      <c r="A473" t="s">
        <v>8</v>
      </c>
      <c r="B473" t="s">
        <v>66</v>
      </c>
      <c r="C473" t="s">
        <v>273</v>
      </c>
      <c r="E473" t="str">
        <f>"24TN"</f>
        <v>24TN</v>
      </c>
      <c r="F473" t="s">
        <v>717</v>
      </c>
      <c r="G473" t="s">
        <v>13</v>
      </c>
      <c r="H473" t="s">
        <v>14</v>
      </c>
      <c r="I473" s="18"/>
    </row>
    <row r="474" spans="1:9" x14ac:dyDescent="0.3">
      <c r="A474" t="s">
        <v>8</v>
      </c>
      <c r="B474" t="s">
        <v>66</v>
      </c>
      <c r="C474" t="s">
        <v>273</v>
      </c>
      <c r="E474" t="str">
        <f>"24TN"</f>
        <v>24TN</v>
      </c>
      <c r="F474" t="s">
        <v>716</v>
      </c>
      <c r="G474" t="s">
        <v>13</v>
      </c>
      <c r="H474" t="s">
        <v>30</v>
      </c>
      <c r="I474" s="18"/>
    </row>
    <row r="475" spans="1:9" x14ac:dyDescent="0.3">
      <c r="A475" t="s">
        <v>8</v>
      </c>
      <c r="B475" t="s">
        <v>66</v>
      </c>
      <c r="C475" t="s">
        <v>273</v>
      </c>
      <c r="D475" t="s">
        <v>718</v>
      </c>
      <c r="E475" t="str">
        <f>"24TN"</f>
        <v>24TN</v>
      </c>
      <c r="F475" t="s">
        <v>720</v>
      </c>
      <c r="G475" t="s">
        <v>17</v>
      </c>
      <c r="H475" t="s">
        <v>14</v>
      </c>
      <c r="I475" s="18"/>
    </row>
    <row r="476" spans="1:9" x14ac:dyDescent="0.3">
      <c r="A476" t="s">
        <v>8</v>
      </c>
      <c r="B476" t="s">
        <v>272</v>
      </c>
      <c r="C476" t="s">
        <v>721</v>
      </c>
      <c r="E476" t="str">
        <f>"25KY"</f>
        <v>25KY</v>
      </c>
      <c r="F476" t="s">
        <v>197</v>
      </c>
      <c r="G476" t="s">
        <v>13</v>
      </c>
      <c r="H476" t="s">
        <v>30</v>
      </c>
      <c r="I476" s="18"/>
    </row>
    <row r="477" spans="1:9" x14ac:dyDescent="0.3">
      <c r="A477" t="s">
        <v>8</v>
      </c>
      <c r="B477" t="s">
        <v>272</v>
      </c>
      <c r="C477" t="s">
        <v>721</v>
      </c>
      <c r="E477" t="str">
        <f>"25KY"</f>
        <v>25KY</v>
      </c>
      <c r="F477" t="s">
        <v>722</v>
      </c>
      <c r="G477" t="s">
        <v>17</v>
      </c>
      <c r="H477" t="s">
        <v>30</v>
      </c>
      <c r="I477" s="18"/>
    </row>
    <row r="478" spans="1:9" x14ac:dyDescent="0.3">
      <c r="A478" t="s">
        <v>8</v>
      </c>
      <c r="B478" t="s">
        <v>47</v>
      </c>
      <c r="C478" t="s">
        <v>723</v>
      </c>
      <c r="E478" t="str">
        <f>"25PN"</f>
        <v>25PN</v>
      </c>
      <c r="F478" t="s">
        <v>724</v>
      </c>
      <c r="G478" t="s">
        <v>13</v>
      </c>
      <c r="H478" t="s">
        <v>21</v>
      </c>
      <c r="I478" s="18"/>
    </row>
    <row r="479" spans="1:9" x14ac:dyDescent="0.3">
      <c r="A479" t="s">
        <v>8</v>
      </c>
      <c r="B479" t="s">
        <v>47</v>
      </c>
      <c r="C479" t="s">
        <v>723</v>
      </c>
      <c r="D479" t="s">
        <v>725</v>
      </c>
      <c r="E479" t="str">
        <f>"25PN"</f>
        <v>25PN</v>
      </c>
      <c r="F479" t="s">
        <v>726</v>
      </c>
      <c r="G479" t="s">
        <v>17</v>
      </c>
      <c r="H479" t="s">
        <v>21</v>
      </c>
      <c r="I479" s="18"/>
    </row>
    <row r="480" spans="1:9" x14ac:dyDescent="0.3">
      <c r="A480" t="s">
        <v>8</v>
      </c>
      <c r="B480" t="s">
        <v>47</v>
      </c>
      <c r="C480" t="s">
        <v>727</v>
      </c>
      <c r="E480" t="str">
        <f>"25PS"</f>
        <v>25PS</v>
      </c>
      <c r="F480" t="s">
        <v>417</v>
      </c>
      <c r="G480" t="s">
        <v>13</v>
      </c>
      <c r="H480" t="s">
        <v>21</v>
      </c>
      <c r="I480" s="18"/>
    </row>
    <row r="481" spans="1:9" x14ac:dyDescent="0.3">
      <c r="A481" t="s">
        <v>8</v>
      </c>
      <c r="B481" t="s">
        <v>47</v>
      </c>
      <c r="C481" t="s">
        <v>727</v>
      </c>
      <c r="D481" t="s">
        <v>728</v>
      </c>
      <c r="E481" t="str">
        <f>"25PS"</f>
        <v>25PS</v>
      </c>
      <c r="F481" t="s">
        <v>729</v>
      </c>
      <c r="G481" t="s">
        <v>13</v>
      </c>
      <c r="H481" t="s">
        <v>21</v>
      </c>
      <c r="I481" s="18"/>
    </row>
    <row r="482" spans="1:9" x14ac:dyDescent="0.3">
      <c r="A482" t="s">
        <v>8</v>
      </c>
      <c r="B482" t="s">
        <v>47</v>
      </c>
      <c r="C482" t="s">
        <v>727</v>
      </c>
      <c r="D482" t="s">
        <v>728</v>
      </c>
      <c r="E482" t="str">
        <f>"25PS"</f>
        <v>25PS</v>
      </c>
      <c r="F482" t="s">
        <v>730</v>
      </c>
      <c r="G482" t="s">
        <v>17</v>
      </c>
      <c r="H482" t="s">
        <v>21</v>
      </c>
      <c r="I482" s="18"/>
    </row>
    <row r="483" spans="1:9" x14ac:dyDescent="0.3">
      <c r="A483" t="s">
        <v>8</v>
      </c>
      <c r="B483" t="s">
        <v>66</v>
      </c>
      <c r="C483" t="s">
        <v>731</v>
      </c>
      <c r="D483" t="s">
        <v>732</v>
      </c>
      <c r="E483" t="str">
        <f>"25TN"</f>
        <v>25TN</v>
      </c>
      <c r="F483" t="s">
        <v>733</v>
      </c>
      <c r="G483" t="s">
        <v>17</v>
      </c>
      <c r="H483" t="s">
        <v>14</v>
      </c>
      <c r="I483" s="18"/>
    </row>
    <row r="484" spans="1:9" x14ac:dyDescent="0.3">
      <c r="A484" t="s">
        <v>8</v>
      </c>
      <c r="B484" t="s">
        <v>66</v>
      </c>
      <c r="C484" t="s">
        <v>731</v>
      </c>
      <c r="D484" t="s">
        <v>734</v>
      </c>
      <c r="E484" t="str">
        <f>"25TN"</f>
        <v>25TN</v>
      </c>
      <c r="F484" t="s">
        <v>55</v>
      </c>
      <c r="G484" t="s">
        <v>13</v>
      </c>
      <c r="H484" t="s">
        <v>30</v>
      </c>
      <c r="I484" s="18"/>
    </row>
    <row r="485" spans="1:9" x14ac:dyDescent="0.3">
      <c r="A485" t="s">
        <v>8</v>
      </c>
      <c r="B485" t="s">
        <v>66</v>
      </c>
      <c r="C485" t="s">
        <v>731</v>
      </c>
      <c r="D485" t="s">
        <v>734</v>
      </c>
      <c r="E485" t="str">
        <f>"25TN"</f>
        <v>25TN</v>
      </c>
      <c r="F485" t="s">
        <v>362</v>
      </c>
      <c r="G485" t="s">
        <v>13</v>
      </c>
      <c r="H485" t="s">
        <v>14</v>
      </c>
      <c r="I485" s="18"/>
    </row>
    <row r="486" spans="1:9" x14ac:dyDescent="0.3">
      <c r="A486" t="s">
        <v>8</v>
      </c>
      <c r="B486" t="s">
        <v>66</v>
      </c>
      <c r="C486" t="s">
        <v>731</v>
      </c>
      <c r="D486" t="s">
        <v>734</v>
      </c>
      <c r="E486" t="str">
        <f>"25TN"</f>
        <v>25TN</v>
      </c>
      <c r="F486" t="s">
        <v>735</v>
      </c>
      <c r="G486" t="s">
        <v>17</v>
      </c>
      <c r="H486" t="s">
        <v>30</v>
      </c>
      <c r="I486" s="18"/>
    </row>
    <row r="487" spans="1:9" x14ac:dyDescent="0.3">
      <c r="A487" t="s">
        <v>8</v>
      </c>
      <c r="B487" t="s">
        <v>66</v>
      </c>
      <c r="C487" t="s">
        <v>499</v>
      </c>
      <c r="D487" t="s">
        <v>736</v>
      </c>
      <c r="E487" t="str">
        <f>"26TN"</f>
        <v>26TN</v>
      </c>
      <c r="F487" t="s">
        <v>737</v>
      </c>
      <c r="G487" t="s">
        <v>13</v>
      </c>
      <c r="H487" t="s">
        <v>14</v>
      </c>
      <c r="I487" s="18"/>
    </row>
    <row r="488" spans="1:9" x14ac:dyDescent="0.3">
      <c r="A488" t="s">
        <v>8</v>
      </c>
      <c r="B488" t="s">
        <v>66</v>
      </c>
      <c r="C488" t="s">
        <v>499</v>
      </c>
      <c r="D488" t="s">
        <v>736</v>
      </c>
      <c r="E488" t="str">
        <f>"26TN"</f>
        <v>26TN</v>
      </c>
      <c r="F488" t="s">
        <v>738</v>
      </c>
      <c r="G488" t="s">
        <v>17</v>
      </c>
      <c r="H488" t="s">
        <v>14</v>
      </c>
      <c r="I488" s="18"/>
    </row>
    <row r="489" spans="1:9" x14ac:dyDescent="0.3">
      <c r="A489" t="s">
        <v>8</v>
      </c>
      <c r="B489" t="s">
        <v>61</v>
      </c>
      <c r="C489" t="s">
        <v>739</v>
      </c>
      <c r="E489" t="str">
        <f>"26TS"</f>
        <v>26TS</v>
      </c>
      <c r="F489" t="s">
        <v>227</v>
      </c>
      <c r="G489" t="s">
        <v>13</v>
      </c>
      <c r="H489" t="s">
        <v>30</v>
      </c>
      <c r="I489" s="18"/>
    </row>
    <row r="490" spans="1:9" x14ac:dyDescent="0.3">
      <c r="A490" t="s">
        <v>8</v>
      </c>
      <c r="B490" t="s">
        <v>61</v>
      </c>
      <c r="C490" t="s">
        <v>739</v>
      </c>
      <c r="E490" t="str">
        <f>"26TS"</f>
        <v>26TS</v>
      </c>
      <c r="F490" t="s">
        <v>740</v>
      </c>
      <c r="G490" t="s">
        <v>17</v>
      </c>
      <c r="H490" t="s">
        <v>30</v>
      </c>
      <c r="I490" s="18"/>
    </row>
    <row r="491" spans="1:9" x14ac:dyDescent="0.3">
      <c r="A491" t="s">
        <v>8</v>
      </c>
      <c r="B491" t="s">
        <v>671</v>
      </c>
      <c r="C491" t="s">
        <v>741</v>
      </c>
      <c r="E491" t="str">
        <f>"26VT"</f>
        <v>26VT</v>
      </c>
      <c r="F491" t="s">
        <v>270</v>
      </c>
      <c r="G491" t="s">
        <v>29</v>
      </c>
      <c r="H491" t="s">
        <v>30</v>
      </c>
      <c r="I491" s="18"/>
    </row>
    <row r="492" spans="1:9" x14ac:dyDescent="0.3">
      <c r="A492" t="s">
        <v>8</v>
      </c>
      <c r="B492" t="s">
        <v>671</v>
      </c>
      <c r="C492" t="s">
        <v>741</v>
      </c>
      <c r="E492" t="str">
        <f>"26VT"</f>
        <v>26VT</v>
      </c>
      <c r="F492" t="s">
        <v>742</v>
      </c>
      <c r="G492" t="s">
        <v>17</v>
      </c>
      <c r="H492" t="s">
        <v>30</v>
      </c>
      <c r="I492" s="18"/>
    </row>
    <row r="493" spans="1:9" x14ac:dyDescent="0.3">
      <c r="A493" t="s">
        <v>8</v>
      </c>
      <c r="B493" t="s">
        <v>208</v>
      </c>
      <c r="C493" t="s">
        <v>743</v>
      </c>
      <c r="D493" t="s">
        <v>744</v>
      </c>
      <c r="E493" t="str">
        <f>"26WN"</f>
        <v>26WN</v>
      </c>
      <c r="F493" t="s">
        <v>32</v>
      </c>
      <c r="G493" t="s">
        <v>29</v>
      </c>
      <c r="H493" t="s">
        <v>30</v>
      </c>
      <c r="I493" s="18"/>
    </row>
    <row r="494" spans="1:9" x14ac:dyDescent="0.3">
      <c r="A494" t="s">
        <v>8</v>
      </c>
      <c r="B494" t="s">
        <v>208</v>
      </c>
      <c r="C494" t="s">
        <v>743</v>
      </c>
      <c r="D494" t="s">
        <v>744</v>
      </c>
      <c r="E494" t="str">
        <f>"26WN"</f>
        <v>26WN</v>
      </c>
      <c r="F494" t="s">
        <v>745</v>
      </c>
      <c r="G494" t="s">
        <v>17</v>
      </c>
      <c r="H494" t="s">
        <v>30</v>
      </c>
      <c r="I494" s="18"/>
    </row>
    <row r="495" spans="1:9" x14ac:dyDescent="0.3">
      <c r="A495" t="s">
        <v>8</v>
      </c>
      <c r="B495" t="s">
        <v>92</v>
      </c>
      <c r="C495" t="s">
        <v>746</v>
      </c>
      <c r="E495" t="str">
        <f>"27IN"</f>
        <v>27IN</v>
      </c>
      <c r="F495" t="s">
        <v>218</v>
      </c>
      <c r="G495" t="s">
        <v>13</v>
      </c>
      <c r="H495" t="s">
        <v>30</v>
      </c>
      <c r="I495" s="18"/>
    </row>
    <row r="496" spans="1:9" x14ac:dyDescent="0.3">
      <c r="A496" t="s">
        <v>8</v>
      </c>
      <c r="B496" t="s">
        <v>92</v>
      </c>
      <c r="C496" t="s">
        <v>746</v>
      </c>
      <c r="E496" t="str">
        <f>"27IN"</f>
        <v>27IN</v>
      </c>
      <c r="F496" t="s">
        <v>747</v>
      </c>
      <c r="G496" t="s">
        <v>17</v>
      </c>
      <c r="H496" t="s">
        <v>30</v>
      </c>
      <c r="I496" s="18"/>
    </row>
    <row r="497" spans="1:9" x14ac:dyDescent="0.3">
      <c r="A497" t="s">
        <v>8</v>
      </c>
      <c r="B497" t="s">
        <v>61</v>
      </c>
      <c r="C497" t="s">
        <v>748</v>
      </c>
      <c r="E497" t="str">
        <f>"28TS"</f>
        <v>28TS</v>
      </c>
      <c r="F497" t="s">
        <v>493</v>
      </c>
      <c r="G497" t="s">
        <v>13</v>
      </c>
      <c r="H497" t="s">
        <v>30</v>
      </c>
      <c r="I497" s="18"/>
    </row>
    <row r="498" spans="1:9" x14ac:dyDescent="0.3">
      <c r="A498" t="s">
        <v>8</v>
      </c>
      <c r="B498" t="s">
        <v>61</v>
      </c>
      <c r="C498" t="s">
        <v>748</v>
      </c>
      <c r="E498" t="str">
        <f>"28TS"</f>
        <v>28TS</v>
      </c>
      <c r="F498" t="s">
        <v>749</v>
      </c>
      <c r="G498" t="s">
        <v>17</v>
      </c>
      <c r="H498" t="s">
        <v>30</v>
      </c>
      <c r="I498" s="18"/>
    </row>
    <row r="499" spans="1:9" x14ac:dyDescent="0.3">
      <c r="A499" t="s">
        <v>8</v>
      </c>
      <c r="B499" t="s">
        <v>61</v>
      </c>
      <c r="C499" t="s">
        <v>750</v>
      </c>
      <c r="D499" t="s">
        <v>751</v>
      </c>
      <c r="E499" t="str">
        <f>"28XA"</f>
        <v>28XA</v>
      </c>
      <c r="F499" t="s">
        <v>493</v>
      </c>
      <c r="G499" t="s">
        <v>13</v>
      </c>
      <c r="H499" t="s">
        <v>30</v>
      </c>
      <c r="I499" s="18"/>
    </row>
    <row r="500" spans="1:9" x14ac:dyDescent="0.3">
      <c r="A500" t="s">
        <v>8</v>
      </c>
      <c r="B500" t="s">
        <v>61</v>
      </c>
      <c r="C500" t="s">
        <v>750</v>
      </c>
      <c r="D500" t="s">
        <v>751</v>
      </c>
      <c r="E500" t="str">
        <f>"28XA"</f>
        <v>28XA</v>
      </c>
      <c r="F500" t="s">
        <v>752</v>
      </c>
      <c r="G500" t="s">
        <v>17</v>
      </c>
      <c r="H500" t="s">
        <v>30</v>
      </c>
      <c r="I500" s="18"/>
    </row>
    <row r="501" spans="1:9" x14ac:dyDescent="0.3">
      <c r="A501" t="s">
        <v>8</v>
      </c>
      <c r="B501" t="s">
        <v>47</v>
      </c>
      <c r="C501" t="s">
        <v>57</v>
      </c>
      <c r="D501" t="s">
        <v>753</v>
      </c>
      <c r="E501" t="str">
        <f>"29PN"</f>
        <v>29PN</v>
      </c>
      <c r="F501" t="s">
        <v>247</v>
      </c>
      <c r="G501" t="s">
        <v>13</v>
      </c>
      <c r="H501" t="s">
        <v>30</v>
      </c>
      <c r="I501" s="18"/>
    </row>
    <row r="502" spans="1:9" x14ac:dyDescent="0.3">
      <c r="A502" t="s">
        <v>8</v>
      </c>
      <c r="B502" t="s">
        <v>47</v>
      </c>
      <c r="C502" t="s">
        <v>57</v>
      </c>
      <c r="D502" t="s">
        <v>753</v>
      </c>
      <c r="E502" t="str">
        <f>"29PN"</f>
        <v>29PN</v>
      </c>
      <c r="F502" t="s">
        <v>754</v>
      </c>
      <c r="G502" t="s">
        <v>17</v>
      </c>
      <c r="H502" t="s">
        <v>30</v>
      </c>
      <c r="I502" s="18"/>
    </row>
    <row r="503" spans="1:9" x14ac:dyDescent="0.3">
      <c r="A503" t="s">
        <v>8</v>
      </c>
      <c r="B503" t="s">
        <v>66</v>
      </c>
      <c r="C503" t="s">
        <v>755</v>
      </c>
      <c r="E503" t="str">
        <f>"29TN"</f>
        <v>29TN</v>
      </c>
      <c r="F503" t="s">
        <v>757</v>
      </c>
      <c r="G503" t="s">
        <v>13</v>
      </c>
      <c r="H503" t="s">
        <v>14</v>
      </c>
      <c r="I503" s="18"/>
    </row>
    <row r="504" spans="1:9" x14ac:dyDescent="0.3">
      <c r="A504" t="s">
        <v>8</v>
      </c>
      <c r="B504" t="s">
        <v>66</v>
      </c>
      <c r="C504" t="s">
        <v>755</v>
      </c>
      <c r="D504" t="s">
        <v>756</v>
      </c>
      <c r="E504" t="str">
        <f>"29TN"</f>
        <v>29TN</v>
      </c>
      <c r="F504" t="s">
        <v>758</v>
      </c>
      <c r="G504" t="s">
        <v>17</v>
      </c>
      <c r="H504" t="s">
        <v>14</v>
      </c>
      <c r="I504" s="18"/>
    </row>
    <row r="505" spans="1:9" x14ac:dyDescent="0.3">
      <c r="A505" t="s">
        <v>8</v>
      </c>
      <c r="B505" t="s">
        <v>61</v>
      </c>
      <c r="C505" t="s">
        <v>759</v>
      </c>
      <c r="E505" t="str">
        <f>"29XA"</f>
        <v>29XA</v>
      </c>
      <c r="F505" t="s">
        <v>143</v>
      </c>
      <c r="G505" t="s">
        <v>13</v>
      </c>
      <c r="H505" t="s">
        <v>30</v>
      </c>
      <c r="I505" s="18"/>
    </row>
    <row r="506" spans="1:9" x14ac:dyDescent="0.3">
      <c r="A506" t="s">
        <v>8</v>
      </c>
      <c r="B506" t="s">
        <v>61</v>
      </c>
      <c r="C506" t="s">
        <v>759</v>
      </c>
      <c r="E506" t="str">
        <f>"29XA"</f>
        <v>29XA</v>
      </c>
      <c r="F506" t="s">
        <v>760</v>
      </c>
      <c r="G506" t="s">
        <v>17</v>
      </c>
      <c r="H506" t="s">
        <v>30</v>
      </c>
      <c r="I506" s="18"/>
    </row>
    <row r="507" spans="1:9" x14ac:dyDescent="0.3">
      <c r="A507" t="s">
        <v>8</v>
      </c>
      <c r="B507" t="s">
        <v>146</v>
      </c>
      <c r="C507" t="s">
        <v>761</v>
      </c>
      <c r="D507" t="s">
        <v>762</v>
      </c>
      <c r="E507" t="str">
        <f>"30FL"</f>
        <v>30FL</v>
      </c>
      <c r="F507" t="s">
        <v>763</v>
      </c>
      <c r="G507" t="s">
        <v>13</v>
      </c>
      <c r="H507" t="s">
        <v>14</v>
      </c>
      <c r="I507" s="18"/>
    </row>
    <row r="508" spans="1:9" x14ac:dyDescent="0.3">
      <c r="A508" t="s">
        <v>8</v>
      </c>
      <c r="B508" t="s">
        <v>146</v>
      </c>
      <c r="C508" t="s">
        <v>761</v>
      </c>
      <c r="D508" t="s">
        <v>762</v>
      </c>
      <c r="E508" t="str">
        <f>"30FL"</f>
        <v>30FL</v>
      </c>
      <c r="F508" t="s">
        <v>764</v>
      </c>
      <c r="G508" t="s">
        <v>17</v>
      </c>
      <c r="H508" t="s">
        <v>14</v>
      </c>
      <c r="I508" s="18"/>
    </row>
    <row r="509" spans="1:9" x14ac:dyDescent="0.3">
      <c r="A509" t="s">
        <v>8</v>
      </c>
      <c r="B509" t="s">
        <v>232</v>
      </c>
      <c r="C509" t="s">
        <v>765</v>
      </c>
      <c r="E509" t="str">
        <f>"30MN"</f>
        <v>30MN</v>
      </c>
      <c r="F509" t="s">
        <v>766</v>
      </c>
      <c r="G509" t="s">
        <v>17</v>
      </c>
      <c r="H509" t="s">
        <v>21</v>
      </c>
      <c r="I509" s="18"/>
    </row>
    <row r="510" spans="1:9" x14ac:dyDescent="0.3">
      <c r="A510" t="s">
        <v>8</v>
      </c>
      <c r="B510" t="s">
        <v>232</v>
      </c>
      <c r="C510" t="s">
        <v>765</v>
      </c>
      <c r="D510" t="s">
        <v>767</v>
      </c>
      <c r="E510" t="str">
        <f>"30MN"</f>
        <v>30MN</v>
      </c>
      <c r="F510" t="s">
        <v>768</v>
      </c>
      <c r="G510" t="s">
        <v>13</v>
      </c>
      <c r="H510" t="s">
        <v>21</v>
      </c>
      <c r="I510" s="18"/>
    </row>
    <row r="511" spans="1:9" x14ac:dyDescent="0.3">
      <c r="A511" t="s">
        <v>8</v>
      </c>
      <c r="B511" t="s">
        <v>47</v>
      </c>
      <c r="C511" t="s">
        <v>769</v>
      </c>
      <c r="D511" t="s">
        <v>770</v>
      </c>
      <c r="E511" t="str">
        <f>"30PN"</f>
        <v>30PN</v>
      </c>
      <c r="F511" t="s">
        <v>58</v>
      </c>
      <c r="G511" t="s">
        <v>13</v>
      </c>
      <c r="H511" t="s">
        <v>14</v>
      </c>
      <c r="I511" s="18"/>
    </row>
    <row r="512" spans="1:9" x14ac:dyDescent="0.3">
      <c r="A512" t="s">
        <v>8</v>
      </c>
      <c r="B512" t="s">
        <v>47</v>
      </c>
      <c r="C512" t="s">
        <v>769</v>
      </c>
      <c r="D512" t="s">
        <v>770</v>
      </c>
      <c r="E512" t="str">
        <f>"30PN"</f>
        <v>30PN</v>
      </c>
      <c r="F512" t="s">
        <v>771</v>
      </c>
      <c r="G512" t="s">
        <v>17</v>
      </c>
      <c r="H512" t="s">
        <v>14</v>
      </c>
      <c r="I512" s="18"/>
    </row>
    <row r="513" spans="1:9" x14ac:dyDescent="0.3">
      <c r="A513" t="s">
        <v>8</v>
      </c>
      <c r="B513" t="s">
        <v>66</v>
      </c>
      <c r="C513" t="s">
        <v>772</v>
      </c>
      <c r="E513" t="str">
        <f>"30TN"</f>
        <v>30TN</v>
      </c>
      <c r="F513" t="s">
        <v>201</v>
      </c>
      <c r="G513" t="s">
        <v>13</v>
      </c>
      <c r="H513" t="s">
        <v>30</v>
      </c>
      <c r="I513" s="18"/>
    </row>
    <row r="514" spans="1:9" x14ac:dyDescent="0.3">
      <c r="A514" t="s">
        <v>8</v>
      </c>
      <c r="B514" t="s">
        <v>66</v>
      </c>
      <c r="C514" t="s">
        <v>772</v>
      </c>
      <c r="D514" t="s">
        <v>773</v>
      </c>
      <c r="E514" t="str">
        <f>"30TN"</f>
        <v>30TN</v>
      </c>
      <c r="F514" t="s">
        <v>774</v>
      </c>
      <c r="G514" t="s">
        <v>17</v>
      </c>
      <c r="H514" t="s">
        <v>30</v>
      </c>
      <c r="I514" s="18"/>
    </row>
    <row r="515" spans="1:9" x14ac:dyDescent="0.3">
      <c r="A515" t="s">
        <v>8</v>
      </c>
      <c r="B515" t="s">
        <v>22</v>
      </c>
      <c r="C515" t="s">
        <v>775</v>
      </c>
      <c r="E515" t="str">
        <f>"31IS"</f>
        <v>31IS</v>
      </c>
      <c r="F515" t="s">
        <v>776</v>
      </c>
      <c r="G515" t="s">
        <v>17</v>
      </c>
      <c r="H515" t="s">
        <v>14</v>
      </c>
      <c r="I515" s="18"/>
    </row>
    <row r="516" spans="1:9" x14ac:dyDescent="0.3">
      <c r="A516" t="s">
        <v>8</v>
      </c>
      <c r="B516" t="s">
        <v>22</v>
      </c>
      <c r="C516" t="s">
        <v>775</v>
      </c>
      <c r="E516" t="str">
        <f>"31IS"</f>
        <v>31IS</v>
      </c>
      <c r="F516" t="s">
        <v>777</v>
      </c>
      <c r="G516" t="s">
        <v>13</v>
      </c>
      <c r="H516" t="s">
        <v>14</v>
      </c>
      <c r="I516" s="18"/>
    </row>
    <row r="517" spans="1:9" x14ac:dyDescent="0.3">
      <c r="A517" t="s">
        <v>8</v>
      </c>
      <c r="B517" t="s">
        <v>66</v>
      </c>
      <c r="C517" t="s">
        <v>778</v>
      </c>
      <c r="D517" t="s">
        <v>779</v>
      </c>
      <c r="E517" t="str">
        <f>"31TN"</f>
        <v>31TN</v>
      </c>
      <c r="F517" t="s">
        <v>127</v>
      </c>
      <c r="G517" t="s">
        <v>13</v>
      </c>
      <c r="H517" t="s">
        <v>30</v>
      </c>
      <c r="I517" s="18"/>
    </row>
    <row r="518" spans="1:9" x14ac:dyDescent="0.3">
      <c r="A518" t="s">
        <v>8</v>
      </c>
      <c r="B518" t="s">
        <v>66</v>
      </c>
      <c r="C518" t="s">
        <v>778</v>
      </c>
      <c r="D518" t="s">
        <v>779</v>
      </c>
      <c r="E518" t="str">
        <f>"31TN"</f>
        <v>31TN</v>
      </c>
      <c r="F518" t="s">
        <v>780</v>
      </c>
      <c r="G518" t="s">
        <v>17</v>
      </c>
      <c r="H518" t="s">
        <v>30</v>
      </c>
      <c r="I518" s="18"/>
    </row>
    <row r="519" spans="1:9" x14ac:dyDescent="0.3">
      <c r="A519" t="s">
        <v>8</v>
      </c>
      <c r="B519" t="s">
        <v>272</v>
      </c>
      <c r="C519" t="s">
        <v>781</v>
      </c>
      <c r="D519" t="s">
        <v>782</v>
      </c>
      <c r="E519" t="str">
        <f>"32KY"</f>
        <v>32KY</v>
      </c>
      <c r="F519" t="s">
        <v>783</v>
      </c>
      <c r="G519" t="s">
        <v>17</v>
      </c>
      <c r="H519" t="s">
        <v>30</v>
      </c>
      <c r="I519" s="18"/>
    </row>
    <row r="520" spans="1:9" x14ac:dyDescent="0.3">
      <c r="A520" t="s">
        <v>8</v>
      </c>
      <c r="B520" t="s">
        <v>272</v>
      </c>
      <c r="C520" t="s">
        <v>781</v>
      </c>
      <c r="D520" t="s">
        <v>782</v>
      </c>
      <c r="E520" t="str">
        <f>"32KY"</f>
        <v>32KY</v>
      </c>
      <c r="F520" t="s">
        <v>270</v>
      </c>
      <c r="G520" t="s">
        <v>13</v>
      </c>
      <c r="H520" t="s">
        <v>30</v>
      </c>
      <c r="I520" s="18"/>
    </row>
    <row r="521" spans="1:9" x14ac:dyDescent="0.3">
      <c r="A521" t="s">
        <v>8</v>
      </c>
      <c r="B521" t="s">
        <v>66</v>
      </c>
      <c r="C521" t="s">
        <v>196</v>
      </c>
      <c r="E521" t="str">
        <f>"32TN"</f>
        <v>32TN</v>
      </c>
      <c r="F521" t="s">
        <v>785</v>
      </c>
      <c r="G521" t="s">
        <v>13</v>
      </c>
      <c r="H521" t="s">
        <v>14</v>
      </c>
      <c r="I521" s="18"/>
    </row>
    <row r="522" spans="1:9" x14ac:dyDescent="0.3">
      <c r="A522" t="s">
        <v>8</v>
      </c>
      <c r="B522" t="s">
        <v>66</v>
      </c>
      <c r="C522" t="s">
        <v>196</v>
      </c>
      <c r="D522" t="s">
        <v>784</v>
      </c>
      <c r="E522" t="str">
        <f>"32TN"</f>
        <v>32TN</v>
      </c>
      <c r="F522" t="s">
        <v>786</v>
      </c>
      <c r="G522" t="s">
        <v>17</v>
      </c>
      <c r="H522" t="s">
        <v>14</v>
      </c>
      <c r="I522" s="18"/>
    </row>
    <row r="523" spans="1:9" x14ac:dyDescent="0.3">
      <c r="A523" t="s">
        <v>8</v>
      </c>
      <c r="B523" t="s">
        <v>61</v>
      </c>
      <c r="C523" t="s">
        <v>255</v>
      </c>
      <c r="E523" t="str">
        <f>"32TS"</f>
        <v>32TS</v>
      </c>
      <c r="F523" t="s">
        <v>288</v>
      </c>
      <c r="G523" t="s">
        <v>13</v>
      </c>
      <c r="H523" t="s">
        <v>30</v>
      </c>
      <c r="I523" s="18"/>
    </row>
    <row r="524" spans="1:9" x14ac:dyDescent="0.3">
      <c r="A524" t="s">
        <v>8</v>
      </c>
      <c r="B524" t="s">
        <v>61</v>
      </c>
      <c r="C524" t="s">
        <v>255</v>
      </c>
      <c r="E524" t="str">
        <f>"32TS"</f>
        <v>32TS</v>
      </c>
      <c r="F524" t="s">
        <v>787</v>
      </c>
      <c r="G524" t="s">
        <v>17</v>
      </c>
      <c r="H524" t="s">
        <v>30</v>
      </c>
      <c r="I524" s="18"/>
    </row>
    <row r="525" spans="1:9" x14ac:dyDescent="0.3">
      <c r="A525" t="s">
        <v>8</v>
      </c>
      <c r="B525" t="s">
        <v>66</v>
      </c>
      <c r="C525" t="s">
        <v>392</v>
      </c>
      <c r="E525" t="str">
        <f>"33TN"</f>
        <v>33TN</v>
      </c>
      <c r="F525" t="s">
        <v>292</v>
      </c>
      <c r="G525" t="s">
        <v>13</v>
      </c>
      <c r="H525" t="s">
        <v>14</v>
      </c>
      <c r="I525" s="18"/>
    </row>
    <row r="526" spans="1:9" x14ac:dyDescent="0.3">
      <c r="A526" t="s">
        <v>8</v>
      </c>
      <c r="B526" t="s">
        <v>66</v>
      </c>
      <c r="C526" t="s">
        <v>392</v>
      </c>
      <c r="D526" t="s">
        <v>788</v>
      </c>
      <c r="E526" t="str">
        <f>"33TN"</f>
        <v>33TN</v>
      </c>
      <c r="F526" t="s">
        <v>789</v>
      </c>
      <c r="G526" t="s">
        <v>17</v>
      </c>
      <c r="H526" t="s">
        <v>14</v>
      </c>
      <c r="I526" s="18"/>
    </row>
    <row r="527" spans="1:9" x14ac:dyDescent="0.3">
      <c r="A527" t="s">
        <v>8</v>
      </c>
      <c r="B527" t="s">
        <v>66</v>
      </c>
      <c r="C527" t="s">
        <v>790</v>
      </c>
      <c r="E527" t="str">
        <f>"34TN"</f>
        <v>34TN</v>
      </c>
      <c r="F527" t="s">
        <v>792</v>
      </c>
      <c r="G527" t="s">
        <v>13</v>
      </c>
      <c r="H527" t="s">
        <v>14</v>
      </c>
      <c r="I527" s="18"/>
    </row>
    <row r="528" spans="1:9" x14ac:dyDescent="0.3">
      <c r="A528" t="s">
        <v>8</v>
      </c>
      <c r="B528" t="s">
        <v>66</v>
      </c>
      <c r="C528" t="s">
        <v>790</v>
      </c>
      <c r="D528" t="s">
        <v>791</v>
      </c>
      <c r="E528" t="str">
        <f>"34TN"</f>
        <v>34TN</v>
      </c>
      <c r="F528" t="s">
        <v>793</v>
      </c>
      <c r="G528" t="s">
        <v>17</v>
      </c>
      <c r="H528" t="s">
        <v>14</v>
      </c>
      <c r="I528" s="18"/>
    </row>
    <row r="529" spans="1:9" x14ac:dyDescent="0.3">
      <c r="A529" t="s">
        <v>8</v>
      </c>
      <c r="B529" t="s">
        <v>18</v>
      </c>
      <c r="C529" t="s">
        <v>794</v>
      </c>
      <c r="E529" t="str">
        <f>"35ME"</f>
        <v>35ME</v>
      </c>
      <c r="F529" t="s">
        <v>795</v>
      </c>
      <c r="G529" t="s">
        <v>17</v>
      </c>
      <c r="H529" t="s">
        <v>21</v>
      </c>
      <c r="I529" s="18"/>
    </row>
    <row r="530" spans="1:9" x14ac:dyDescent="0.3">
      <c r="A530" t="s">
        <v>8</v>
      </c>
      <c r="B530" t="s">
        <v>18</v>
      </c>
      <c r="C530" t="s">
        <v>794</v>
      </c>
      <c r="E530" t="str">
        <f>"35ME"</f>
        <v>35ME</v>
      </c>
      <c r="F530" t="s">
        <v>796</v>
      </c>
      <c r="G530" t="s">
        <v>29</v>
      </c>
      <c r="H530" t="s">
        <v>21</v>
      </c>
      <c r="I530" s="18"/>
    </row>
    <row r="531" spans="1:9" x14ac:dyDescent="0.3">
      <c r="A531" t="s">
        <v>8</v>
      </c>
      <c r="B531" t="s">
        <v>18</v>
      </c>
      <c r="C531" t="s">
        <v>794</v>
      </c>
      <c r="E531" t="str">
        <f>"35ME"</f>
        <v>35ME</v>
      </c>
      <c r="F531" t="s">
        <v>417</v>
      </c>
      <c r="G531" t="s">
        <v>13</v>
      </c>
      <c r="H531" t="s">
        <v>21</v>
      </c>
      <c r="I531" s="18"/>
    </row>
    <row r="532" spans="1:9" x14ac:dyDescent="0.3">
      <c r="A532" t="s">
        <v>8</v>
      </c>
      <c r="B532" t="s">
        <v>47</v>
      </c>
      <c r="C532" t="s">
        <v>797</v>
      </c>
      <c r="D532" t="s">
        <v>798</v>
      </c>
      <c r="E532" t="str">
        <f>"35PA"</f>
        <v>35PA</v>
      </c>
      <c r="F532" t="s">
        <v>799</v>
      </c>
      <c r="G532" t="s">
        <v>13</v>
      </c>
      <c r="H532" t="s">
        <v>14</v>
      </c>
      <c r="I532" s="18"/>
    </row>
    <row r="533" spans="1:9" x14ac:dyDescent="0.3">
      <c r="A533" t="s">
        <v>8</v>
      </c>
      <c r="B533" t="s">
        <v>47</v>
      </c>
      <c r="C533" t="s">
        <v>797</v>
      </c>
      <c r="D533" t="s">
        <v>798</v>
      </c>
      <c r="E533" t="str">
        <f>"35PA"</f>
        <v>35PA</v>
      </c>
      <c r="F533" t="s">
        <v>800</v>
      </c>
      <c r="G533" t="s">
        <v>13</v>
      </c>
      <c r="H533" t="s">
        <v>14</v>
      </c>
      <c r="I533" s="18"/>
    </row>
    <row r="534" spans="1:9" x14ac:dyDescent="0.3">
      <c r="A534" t="s">
        <v>8</v>
      </c>
      <c r="B534" t="s">
        <v>47</v>
      </c>
      <c r="C534" t="s">
        <v>797</v>
      </c>
      <c r="D534" t="s">
        <v>798</v>
      </c>
      <c r="E534" t="str">
        <f>"35PA"</f>
        <v>35PA</v>
      </c>
      <c r="F534" t="s">
        <v>801</v>
      </c>
      <c r="G534" t="s">
        <v>17</v>
      </c>
      <c r="H534" t="s">
        <v>14</v>
      </c>
      <c r="I534" s="18"/>
    </row>
    <row r="535" spans="1:9" x14ac:dyDescent="0.3">
      <c r="A535" t="s">
        <v>8</v>
      </c>
      <c r="B535" t="s">
        <v>66</v>
      </c>
      <c r="C535" t="s">
        <v>802</v>
      </c>
      <c r="E535" t="str">
        <f>"35TN"</f>
        <v>35TN</v>
      </c>
      <c r="F535" t="s">
        <v>803</v>
      </c>
      <c r="G535" t="s">
        <v>13</v>
      </c>
      <c r="H535" t="s">
        <v>14</v>
      </c>
      <c r="I535" s="18"/>
    </row>
    <row r="536" spans="1:9" x14ac:dyDescent="0.3">
      <c r="A536" t="s">
        <v>8</v>
      </c>
      <c r="B536" t="s">
        <v>66</v>
      </c>
      <c r="C536" t="s">
        <v>802</v>
      </c>
      <c r="E536" t="str">
        <f>"35TN"</f>
        <v>35TN</v>
      </c>
      <c r="F536" t="s">
        <v>804</v>
      </c>
      <c r="G536" t="s">
        <v>17</v>
      </c>
      <c r="H536" t="s">
        <v>14</v>
      </c>
      <c r="I536" s="18"/>
    </row>
    <row r="537" spans="1:9" x14ac:dyDescent="0.3">
      <c r="A537" t="s">
        <v>8</v>
      </c>
      <c r="B537" t="s">
        <v>26</v>
      </c>
      <c r="C537" t="s">
        <v>27</v>
      </c>
      <c r="E537" t="str">
        <f>"36MA"</f>
        <v>36MA</v>
      </c>
      <c r="F537" t="s">
        <v>28</v>
      </c>
      <c r="G537" t="s">
        <v>13</v>
      </c>
      <c r="H537" t="s">
        <v>30</v>
      </c>
      <c r="I537" s="18"/>
    </row>
    <row r="538" spans="1:9" x14ac:dyDescent="0.3">
      <c r="A538" t="s">
        <v>8</v>
      </c>
      <c r="B538" t="s">
        <v>26</v>
      </c>
      <c r="C538" t="s">
        <v>27</v>
      </c>
      <c r="E538" t="str">
        <f>"36MA"</f>
        <v>36MA</v>
      </c>
      <c r="F538" t="s">
        <v>218</v>
      </c>
      <c r="G538" t="s">
        <v>13</v>
      </c>
      <c r="H538" t="s">
        <v>30</v>
      </c>
      <c r="I538" s="18"/>
    </row>
    <row r="539" spans="1:9" x14ac:dyDescent="0.3">
      <c r="A539" t="s">
        <v>8</v>
      </c>
      <c r="B539" t="s">
        <v>26</v>
      </c>
      <c r="C539" t="s">
        <v>27</v>
      </c>
      <c r="E539" t="str">
        <f>"36MA"</f>
        <v>36MA</v>
      </c>
      <c r="F539" t="s">
        <v>805</v>
      </c>
      <c r="G539" t="s">
        <v>17</v>
      </c>
      <c r="H539" t="s">
        <v>30</v>
      </c>
      <c r="I539" s="18"/>
    </row>
    <row r="540" spans="1:9" x14ac:dyDescent="0.3">
      <c r="A540" t="s">
        <v>8</v>
      </c>
      <c r="B540" t="s">
        <v>26</v>
      </c>
      <c r="C540" t="s">
        <v>27</v>
      </c>
      <c r="E540" t="str">
        <f>"36MA"</f>
        <v>36MA</v>
      </c>
      <c r="F540" t="s">
        <v>806</v>
      </c>
      <c r="G540" t="s">
        <v>17</v>
      </c>
      <c r="H540" t="s">
        <v>30</v>
      </c>
      <c r="I540" s="18"/>
    </row>
    <row r="541" spans="1:9" x14ac:dyDescent="0.3">
      <c r="A541" t="s">
        <v>8</v>
      </c>
      <c r="B541" t="s">
        <v>129</v>
      </c>
      <c r="C541" t="s">
        <v>807</v>
      </c>
      <c r="D541" t="s">
        <v>808</v>
      </c>
      <c r="E541" t="str">
        <f>"36VA"</f>
        <v>36VA</v>
      </c>
      <c r="F541" t="s">
        <v>809</v>
      </c>
      <c r="G541" t="s">
        <v>13</v>
      </c>
      <c r="H541" t="s">
        <v>14</v>
      </c>
      <c r="I541" s="18"/>
    </row>
    <row r="542" spans="1:9" x14ac:dyDescent="0.3">
      <c r="A542" t="s">
        <v>8</v>
      </c>
      <c r="B542" t="s">
        <v>129</v>
      </c>
      <c r="C542" t="s">
        <v>807</v>
      </c>
      <c r="D542" t="s">
        <v>808</v>
      </c>
      <c r="E542" t="str">
        <f>"36VA"</f>
        <v>36VA</v>
      </c>
      <c r="F542" t="s">
        <v>810</v>
      </c>
      <c r="G542" t="s">
        <v>17</v>
      </c>
      <c r="H542" t="s">
        <v>14</v>
      </c>
      <c r="I542" s="18"/>
    </row>
    <row r="543" spans="1:9" x14ac:dyDescent="0.3">
      <c r="A543" t="s">
        <v>8</v>
      </c>
      <c r="B543" t="s">
        <v>564</v>
      </c>
      <c r="C543" t="s">
        <v>811</v>
      </c>
      <c r="E543" t="str">
        <f>"37AA"</f>
        <v>37AA</v>
      </c>
      <c r="F543" t="s">
        <v>592</v>
      </c>
      <c r="G543" t="s">
        <v>13</v>
      </c>
      <c r="H543" t="s">
        <v>21</v>
      </c>
      <c r="I543" s="18"/>
    </row>
    <row r="544" spans="1:9" x14ac:dyDescent="0.3">
      <c r="A544" t="s">
        <v>8</v>
      </c>
      <c r="B544" t="s">
        <v>564</v>
      </c>
      <c r="C544" t="s">
        <v>811</v>
      </c>
      <c r="E544" t="str">
        <f>"37AA"</f>
        <v>37AA</v>
      </c>
      <c r="F544" t="s">
        <v>75</v>
      </c>
      <c r="G544" t="s">
        <v>13</v>
      </c>
      <c r="H544" t="s">
        <v>21</v>
      </c>
      <c r="I544" s="18"/>
    </row>
    <row r="545" spans="1:9" x14ac:dyDescent="0.3">
      <c r="A545" t="s">
        <v>8</v>
      </c>
      <c r="B545" t="s">
        <v>564</v>
      </c>
      <c r="C545" t="s">
        <v>811</v>
      </c>
      <c r="E545" t="str">
        <f>"37AA"</f>
        <v>37AA</v>
      </c>
      <c r="F545" t="s">
        <v>79</v>
      </c>
      <c r="G545" t="s">
        <v>13</v>
      </c>
      <c r="H545" t="s">
        <v>21</v>
      </c>
      <c r="I545" s="18"/>
    </row>
    <row r="546" spans="1:9" x14ac:dyDescent="0.3">
      <c r="A546" t="s">
        <v>8</v>
      </c>
      <c r="B546" t="s">
        <v>47</v>
      </c>
      <c r="C546" t="s">
        <v>812</v>
      </c>
      <c r="D546" t="s">
        <v>813</v>
      </c>
      <c r="E546" t="str">
        <f>"37PN"</f>
        <v>37PN</v>
      </c>
      <c r="F546" t="s">
        <v>264</v>
      </c>
      <c r="G546" t="s">
        <v>13</v>
      </c>
      <c r="H546" t="s">
        <v>30</v>
      </c>
      <c r="I546" s="18"/>
    </row>
    <row r="547" spans="1:9" x14ac:dyDescent="0.3">
      <c r="A547" t="s">
        <v>8</v>
      </c>
      <c r="B547" t="s">
        <v>47</v>
      </c>
      <c r="C547" t="s">
        <v>812</v>
      </c>
      <c r="D547" t="s">
        <v>813</v>
      </c>
      <c r="E547" t="str">
        <f>"37PN"</f>
        <v>37PN</v>
      </c>
      <c r="F547" t="s">
        <v>814</v>
      </c>
      <c r="G547" t="s">
        <v>17</v>
      </c>
      <c r="H547" t="s">
        <v>30</v>
      </c>
      <c r="I547" s="18"/>
    </row>
    <row r="548" spans="1:9" x14ac:dyDescent="0.3">
      <c r="A548" t="s">
        <v>8</v>
      </c>
      <c r="B548" t="s">
        <v>61</v>
      </c>
      <c r="C548" t="s">
        <v>815</v>
      </c>
      <c r="D548" t="s">
        <v>816</v>
      </c>
      <c r="E548" t="str">
        <f>"37TA"</f>
        <v>37TA</v>
      </c>
      <c r="F548" t="s">
        <v>817</v>
      </c>
      <c r="G548" t="s">
        <v>17</v>
      </c>
      <c r="H548" t="s">
        <v>30</v>
      </c>
      <c r="I548" s="18"/>
    </row>
    <row r="549" spans="1:9" x14ac:dyDescent="0.3">
      <c r="A549" t="s">
        <v>8</v>
      </c>
      <c r="B549" t="s">
        <v>61</v>
      </c>
      <c r="C549" t="s">
        <v>815</v>
      </c>
      <c r="D549" t="s">
        <v>818</v>
      </c>
      <c r="E549" t="str">
        <f>"37TA"</f>
        <v>37TA</v>
      </c>
      <c r="F549" t="s">
        <v>64</v>
      </c>
      <c r="G549" t="s">
        <v>13</v>
      </c>
      <c r="H549" t="s">
        <v>30</v>
      </c>
      <c r="I549" s="18"/>
    </row>
    <row r="550" spans="1:9" x14ac:dyDescent="0.3">
      <c r="A550" t="s">
        <v>8</v>
      </c>
      <c r="B550" t="s">
        <v>146</v>
      </c>
      <c r="C550" t="s">
        <v>2243</v>
      </c>
      <c r="E550" t="str">
        <f>"38FL"</f>
        <v>38FL</v>
      </c>
      <c r="F550" t="s">
        <v>2244</v>
      </c>
      <c r="G550" t="s">
        <v>13</v>
      </c>
      <c r="H550" t="s">
        <v>14</v>
      </c>
      <c r="I550" s="18"/>
    </row>
    <row r="551" spans="1:9" x14ac:dyDescent="0.3">
      <c r="A551" t="s">
        <v>8</v>
      </c>
      <c r="B551" t="s">
        <v>146</v>
      </c>
      <c r="C551" t="s">
        <v>2243</v>
      </c>
      <c r="E551" t="str">
        <f>"38FL"</f>
        <v>38FL</v>
      </c>
      <c r="F551" t="s">
        <v>2245</v>
      </c>
      <c r="G551" t="s">
        <v>17</v>
      </c>
      <c r="H551" t="s">
        <v>14</v>
      </c>
      <c r="I551" s="18"/>
    </row>
    <row r="552" spans="1:9" x14ac:dyDescent="0.3">
      <c r="A552" t="s">
        <v>365</v>
      </c>
      <c r="B552" t="s">
        <v>61</v>
      </c>
      <c r="C552" t="s">
        <v>2246</v>
      </c>
      <c r="E552" t="str">
        <f>"38TA"</f>
        <v>38TA</v>
      </c>
      <c r="F552" t="s">
        <v>335</v>
      </c>
      <c r="G552" t="s">
        <v>13</v>
      </c>
      <c r="H552" t="s">
        <v>30</v>
      </c>
      <c r="I552" s="18"/>
    </row>
    <row r="553" spans="1:9" x14ac:dyDescent="0.3">
      <c r="A553" t="s">
        <v>365</v>
      </c>
      <c r="B553" t="s">
        <v>61</v>
      </c>
      <c r="C553" t="s">
        <v>2246</v>
      </c>
      <c r="E553" t="str">
        <f>"38TA"</f>
        <v>38TA</v>
      </c>
      <c r="F553" t="s">
        <v>2247</v>
      </c>
      <c r="G553" t="s">
        <v>17</v>
      </c>
      <c r="H553" t="s">
        <v>30</v>
      </c>
      <c r="I553" s="18"/>
    </row>
    <row r="554" spans="1:9" x14ac:dyDescent="0.3">
      <c r="A554" t="s">
        <v>8</v>
      </c>
      <c r="B554" t="s">
        <v>61</v>
      </c>
      <c r="C554" t="s">
        <v>509</v>
      </c>
      <c r="E554" t="str">
        <f>"38TE"</f>
        <v>38TE</v>
      </c>
      <c r="F554" t="s">
        <v>579</v>
      </c>
      <c r="G554" t="s">
        <v>13</v>
      </c>
      <c r="H554" t="s">
        <v>30</v>
      </c>
      <c r="I554" s="18"/>
    </row>
    <row r="555" spans="1:9" x14ac:dyDescent="0.3">
      <c r="A555" t="s">
        <v>8</v>
      </c>
      <c r="B555" t="s">
        <v>61</v>
      </c>
      <c r="C555" t="s">
        <v>509</v>
      </c>
      <c r="E555" t="str">
        <f>"38TE"</f>
        <v>38TE</v>
      </c>
      <c r="F555" t="s">
        <v>819</v>
      </c>
      <c r="G555" t="s">
        <v>17</v>
      </c>
      <c r="H555" t="s">
        <v>30</v>
      </c>
      <c r="I555" s="18"/>
    </row>
    <row r="556" spans="1:9" x14ac:dyDescent="0.3">
      <c r="A556" t="s">
        <v>8</v>
      </c>
      <c r="B556" t="s">
        <v>61</v>
      </c>
      <c r="C556" t="s">
        <v>820</v>
      </c>
      <c r="E556" t="str">
        <f>"38XS"</f>
        <v>38XS</v>
      </c>
      <c r="F556" t="s">
        <v>84</v>
      </c>
      <c r="G556" t="s">
        <v>13</v>
      </c>
      <c r="H556" t="s">
        <v>21</v>
      </c>
      <c r="I556" s="18"/>
    </row>
    <row r="557" spans="1:9" x14ac:dyDescent="0.3">
      <c r="A557" t="s">
        <v>8</v>
      </c>
      <c r="B557" t="s">
        <v>61</v>
      </c>
      <c r="C557" t="s">
        <v>820</v>
      </c>
      <c r="E557" t="str">
        <f>"38XS"</f>
        <v>38XS</v>
      </c>
      <c r="F557" t="s">
        <v>85</v>
      </c>
      <c r="G557" t="s">
        <v>29</v>
      </c>
      <c r="H557" t="s">
        <v>21</v>
      </c>
      <c r="I557" s="18"/>
    </row>
    <row r="558" spans="1:9" x14ac:dyDescent="0.3">
      <c r="A558" t="s">
        <v>8</v>
      </c>
      <c r="B558" t="s">
        <v>61</v>
      </c>
      <c r="C558" t="s">
        <v>820</v>
      </c>
      <c r="E558" t="str">
        <f>"38XS"</f>
        <v>38XS</v>
      </c>
      <c r="F558" t="s">
        <v>79</v>
      </c>
      <c r="G558" t="s">
        <v>13</v>
      </c>
      <c r="H558" t="s">
        <v>21</v>
      </c>
      <c r="I558" s="18"/>
    </row>
    <row r="559" spans="1:9" x14ac:dyDescent="0.3">
      <c r="A559" t="s">
        <v>8</v>
      </c>
      <c r="B559" t="s">
        <v>141</v>
      </c>
      <c r="C559" t="s">
        <v>821</v>
      </c>
      <c r="D559" t="s">
        <v>822</v>
      </c>
      <c r="E559" t="str">
        <f>"39CN"</f>
        <v>39CN</v>
      </c>
      <c r="F559" t="s">
        <v>823</v>
      </c>
      <c r="G559" t="s">
        <v>17</v>
      </c>
      <c r="H559" t="s">
        <v>30</v>
      </c>
      <c r="I559" s="18"/>
    </row>
    <row r="560" spans="1:9" x14ac:dyDescent="0.3">
      <c r="A560" t="s">
        <v>8</v>
      </c>
      <c r="B560" t="s">
        <v>141</v>
      </c>
      <c r="C560" t="s">
        <v>821</v>
      </c>
      <c r="D560" t="s">
        <v>822</v>
      </c>
      <c r="E560" t="str">
        <f>"39CN"</f>
        <v>39CN</v>
      </c>
      <c r="F560" t="s">
        <v>824</v>
      </c>
      <c r="G560" t="s">
        <v>13</v>
      </c>
      <c r="H560" t="s">
        <v>30</v>
      </c>
      <c r="I560" s="18"/>
    </row>
    <row r="561" spans="1:9" x14ac:dyDescent="0.3">
      <c r="A561" t="s">
        <v>8</v>
      </c>
      <c r="B561" t="s">
        <v>26</v>
      </c>
      <c r="C561" t="s">
        <v>825</v>
      </c>
      <c r="D561" t="s">
        <v>826</v>
      </c>
      <c r="E561" t="str">
        <f>"40MA"</f>
        <v>40MA</v>
      </c>
      <c r="F561" t="s">
        <v>542</v>
      </c>
      <c r="G561" t="s">
        <v>13</v>
      </c>
      <c r="H561" t="s">
        <v>30</v>
      </c>
      <c r="I561" s="18"/>
    </row>
    <row r="562" spans="1:9" x14ac:dyDescent="0.3">
      <c r="A562" t="s">
        <v>8</v>
      </c>
      <c r="B562" t="s">
        <v>26</v>
      </c>
      <c r="C562" t="s">
        <v>825</v>
      </c>
      <c r="D562" t="s">
        <v>826</v>
      </c>
      <c r="E562" t="str">
        <f>"40MA"</f>
        <v>40MA</v>
      </c>
      <c r="F562" t="s">
        <v>827</v>
      </c>
      <c r="G562" t="s">
        <v>17</v>
      </c>
      <c r="H562" t="s">
        <v>30</v>
      </c>
      <c r="I562" s="18"/>
    </row>
    <row r="563" spans="1:9" x14ac:dyDescent="0.3">
      <c r="A563" t="s">
        <v>8</v>
      </c>
      <c r="B563" t="s">
        <v>467</v>
      </c>
      <c r="C563" t="s">
        <v>828</v>
      </c>
      <c r="D563" t="s">
        <v>829</v>
      </c>
      <c r="E563" t="str">
        <f>"40WV"</f>
        <v>40WV</v>
      </c>
      <c r="F563" t="s">
        <v>143</v>
      </c>
      <c r="G563" t="s">
        <v>13</v>
      </c>
      <c r="H563" t="s">
        <v>30</v>
      </c>
      <c r="I563" s="18"/>
    </row>
    <row r="564" spans="1:9" x14ac:dyDescent="0.3">
      <c r="A564" t="s">
        <v>8</v>
      </c>
      <c r="B564" t="s">
        <v>467</v>
      </c>
      <c r="C564" t="s">
        <v>828</v>
      </c>
      <c r="D564" t="s">
        <v>829</v>
      </c>
      <c r="E564" t="str">
        <f>"40WV"</f>
        <v>40WV</v>
      </c>
      <c r="F564" t="s">
        <v>830</v>
      </c>
      <c r="G564" t="s">
        <v>17</v>
      </c>
      <c r="H564" t="s">
        <v>30</v>
      </c>
      <c r="I564" s="18"/>
    </row>
    <row r="565" spans="1:9" x14ac:dyDescent="0.3">
      <c r="A565" t="s">
        <v>8</v>
      </c>
      <c r="B565" t="s">
        <v>167</v>
      </c>
      <c r="C565" t="s">
        <v>831</v>
      </c>
      <c r="E565" t="str">
        <f>"41NH"</f>
        <v>41NH</v>
      </c>
      <c r="F565" t="s">
        <v>637</v>
      </c>
      <c r="G565" t="s">
        <v>13</v>
      </c>
      <c r="H565" t="s">
        <v>30</v>
      </c>
      <c r="I565" s="18"/>
    </row>
    <row r="566" spans="1:9" x14ac:dyDescent="0.3">
      <c r="A566" t="s">
        <v>8</v>
      </c>
      <c r="B566" t="s">
        <v>167</v>
      </c>
      <c r="C566" t="s">
        <v>831</v>
      </c>
      <c r="E566" t="str">
        <f>"41NH"</f>
        <v>41NH</v>
      </c>
      <c r="F566" t="s">
        <v>832</v>
      </c>
      <c r="G566" t="s">
        <v>17</v>
      </c>
      <c r="H566" t="s">
        <v>30</v>
      </c>
      <c r="I566" s="18"/>
    </row>
    <row r="567" spans="1:9" x14ac:dyDescent="0.3">
      <c r="A567" t="s">
        <v>8</v>
      </c>
      <c r="B567" t="s">
        <v>43</v>
      </c>
      <c r="C567" t="s">
        <v>833</v>
      </c>
      <c r="E567" t="str">
        <f>"41OI"</f>
        <v>41OI</v>
      </c>
      <c r="F567" t="s">
        <v>834</v>
      </c>
      <c r="G567" t="s">
        <v>17</v>
      </c>
      <c r="H567" t="s">
        <v>14</v>
      </c>
      <c r="I567" s="18"/>
    </row>
    <row r="568" spans="1:9" x14ac:dyDescent="0.3">
      <c r="A568" t="s">
        <v>8</v>
      </c>
      <c r="B568" t="s">
        <v>43</v>
      </c>
      <c r="C568" t="s">
        <v>833</v>
      </c>
      <c r="E568" t="str">
        <f>"41OI"</f>
        <v>41OI</v>
      </c>
      <c r="F568" t="s">
        <v>835</v>
      </c>
      <c r="G568" t="s">
        <v>13</v>
      </c>
      <c r="H568" t="s">
        <v>14</v>
      </c>
      <c r="I568" s="18"/>
    </row>
    <row r="569" spans="1:9" x14ac:dyDescent="0.3">
      <c r="A569" t="s">
        <v>8</v>
      </c>
      <c r="B569" t="s">
        <v>167</v>
      </c>
      <c r="C569" t="s">
        <v>836</v>
      </c>
      <c r="E569" t="str">
        <f>"42NH"</f>
        <v>42NH</v>
      </c>
      <c r="F569" t="s">
        <v>838</v>
      </c>
      <c r="G569" t="s">
        <v>13</v>
      </c>
      <c r="H569" t="s">
        <v>30</v>
      </c>
      <c r="I569" s="18"/>
    </row>
    <row r="570" spans="1:9" x14ac:dyDescent="0.3">
      <c r="A570" t="s">
        <v>8</v>
      </c>
      <c r="B570" t="s">
        <v>167</v>
      </c>
      <c r="C570" t="s">
        <v>836</v>
      </c>
      <c r="D570" t="s">
        <v>837</v>
      </c>
      <c r="E570" t="str">
        <f>"42NH"</f>
        <v>42NH</v>
      </c>
      <c r="F570" t="s">
        <v>839</v>
      </c>
      <c r="G570" t="s">
        <v>17</v>
      </c>
      <c r="H570" t="s">
        <v>30</v>
      </c>
      <c r="I570" s="18"/>
    </row>
    <row r="571" spans="1:9" x14ac:dyDescent="0.3">
      <c r="A571" t="s">
        <v>8</v>
      </c>
      <c r="B571" t="s">
        <v>47</v>
      </c>
      <c r="C571" t="s">
        <v>769</v>
      </c>
      <c r="D571" t="s">
        <v>840</v>
      </c>
      <c r="E571" t="str">
        <f>"42PN"</f>
        <v>42PN</v>
      </c>
      <c r="F571" t="s">
        <v>201</v>
      </c>
      <c r="G571" t="s">
        <v>29</v>
      </c>
      <c r="H571" t="s">
        <v>30</v>
      </c>
      <c r="I571" s="18"/>
    </row>
    <row r="572" spans="1:9" x14ac:dyDescent="0.3">
      <c r="A572" t="s">
        <v>8</v>
      </c>
      <c r="B572" t="s">
        <v>47</v>
      </c>
      <c r="C572" t="s">
        <v>769</v>
      </c>
      <c r="D572" t="s">
        <v>840</v>
      </c>
      <c r="E572" t="str">
        <f>"42PN"</f>
        <v>42PN</v>
      </c>
      <c r="F572" t="s">
        <v>841</v>
      </c>
      <c r="G572" t="s">
        <v>17</v>
      </c>
      <c r="H572" t="s">
        <v>30</v>
      </c>
      <c r="I572" s="18"/>
    </row>
    <row r="573" spans="1:9" x14ac:dyDescent="0.3">
      <c r="A573" t="s">
        <v>8</v>
      </c>
      <c r="B573" t="s">
        <v>208</v>
      </c>
      <c r="C573" t="s">
        <v>842</v>
      </c>
      <c r="D573" t="s">
        <v>843</v>
      </c>
      <c r="E573" t="str">
        <f>"42WI"</f>
        <v>42WI</v>
      </c>
      <c r="F573" t="s">
        <v>844</v>
      </c>
      <c r="G573" t="s">
        <v>13</v>
      </c>
      <c r="H573" t="s">
        <v>21</v>
      </c>
      <c r="I573" s="18"/>
    </row>
    <row r="574" spans="1:9" x14ac:dyDescent="0.3">
      <c r="A574" t="s">
        <v>8</v>
      </c>
      <c r="B574" t="s">
        <v>208</v>
      </c>
      <c r="C574" t="s">
        <v>842</v>
      </c>
      <c r="D574" t="s">
        <v>843</v>
      </c>
      <c r="E574" t="str">
        <f>"42WI"</f>
        <v>42WI</v>
      </c>
      <c r="F574" t="s">
        <v>845</v>
      </c>
      <c r="G574" t="s">
        <v>17</v>
      </c>
      <c r="H574" t="s">
        <v>21</v>
      </c>
      <c r="I574" s="18"/>
    </row>
    <row r="575" spans="1:9" x14ac:dyDescent="0.3">
      <c r="A575" t="s">
        <v>8</v>
      </c>
      <c r="B575" t="s">
        <v>34</v>
      </c>
      <c r="C575" t="s">
        <v>35</v>
      </c>
      <c r="D575" t="s">
        <v>846</v>
      </c>
      <c r="E575" t="str">
        <f>"44MD"</f>
        <v>44MD</v>
      </c>
      <c r="F575" t="s">
        <v>847</v>
      </c>
      <c r="G575" t="s">
        <v>17</v>
      </c>
      <c r="H575" t="s">
        <v>30</v>
      </c>
      <c r="I575" s="18"/>
    </row>
    <row r="576" spans="1:9" x14ac:dyDescent="0.3">
      <c r="A576" t="s">
        <v>8</v>
      </c>
      <c r="B576" t="s">
        <v>34</v>
      </c>
      <c r="C576" t="s">
        <v>35</v>
      </c>
      <c r="D576" t="s">
        <v>848</v>
      </c>
      <c r="E576" t="str">
        <f>"44MD"</f>
        <v>44MD</v>
      </c>
      <c r="F576" t="s">
        <v>849</v>
      </c>
      <c r="G576" t="s">
        <v>13</v>
      </c>
      <c r="H576" t="s">
        <v>30</v>
      </c>
      <c r="I576" s="18"/>
    </row>
    <row r="577" spans="1:9" x14ac:dyDescent="0.3">
      <c r="A577" t="s">
        <v>8</v>
      </c>
      <c r="B577" t="s">
        <v>167</v>
      </c>
      <c r="C577" t="s">
        <v>850</v>
      </c>
      <c r="E577" t="str">
        <f>"44NH"</f>
        <v>44NH</v>
      </c>
      <c r="F577" t="s">
        <v>852</v>
      </c>
      <c r="G577" t="s">
        <v>13</v>
      </c>
      <c r="H577" t="s">
        <v>30</v>
      </c>
      <c r="I577" s="18"/>
    </row>
    <row r="578" spans="1:9" x14ac:dyDescent="0.3">
      <c r="A578" t="s">
        <v>8</v>
      </c>
      <c r="B578" t="s">
        <v>167</v>
      </c>
      <c r="C578" t="s">
        <v>850</v>
      </c>
      <c r="D578" t="s">
        <v>851</v>
      </c>
      <c r="E578" t="str">
        <f>"44NH"</f>
        <v>44NH</v>
      </c>
      <c r="F578" t="s">
        <v>853</v>
      </c>
      <c r="G578" t="s">
        <v>17</v>
      </c>
      <c r="H578" t="s">
        <v>30</v>
      </c>
      <c r="I578" s="18"/>
    </row>
    <row r="579" spans="1:9" x14ac:dyDescent="0.3">
      <c r="A579" t="s">
        <v>8</v>
      </c>
      <c r="B579" t="s">
        <v>272</v>
      </c>
      <c r="C579" t="s">
        <v>854</v>
      </c>
      <c r="E579" t="str">
        <f>"45KY"</f>
        <v>45KY</v>
      </c>
      <c r="F579" t="s">
        <v>855</v>
      </c>
      <c r="G579" t="s">
        <v>190</v>
      </c>
      <c r="H579" t="s">
        <v>21</v>
      </c>
      <c r="I579" s="18"/>
    </row>
    <row r="580" spans="1:9" x14ac:dyDescent="0.3">
      <c r="A580" t="s">
        <v>8</v>
      </c>
      <c r="B580" t="s">
        <v>272</v>
      </c>
      <c r="C580" t="s">
        <v>854</v>
      </c>
      <c r="E580" t="str">
        <f>"45KY"</f>
        <v>45KY</v>
      </c>
      <c r="F580" t="s">
        <v>856</v>
      </c>
      <c r="G580" t="s">
        <v>17</v>
      </c>
      <c r="H580" t="s">
        <v>21</v>
      </c>
      <c r="I580" s="18"/>
    </row>
    <row r="581" spans="1:9" x14ac:dyDescent="0.3">
      <c r="A581" t="s">
        <v>8</v>
      </c>
      <c r="B581" t="s">
        <v>272</v>
      </c>
      <c r="C581" t="s">
        <v>854</v>
      </c>
      <c r="E581" t="str">
        <f>"45KY"</f>
        <v>45KY</v>
      </c>
      <c r="F581" t="s">
        <v>79</v>
      </c>
      <c r="G581" t="s">
        <v>52</v>
      </c>
      <c r="H581" t="s">
        <v>21</v>
      </c>
      <c r="I581" s="18"/>
    </row>
    <row r="582" spans="1:9" x14ac:dyDescent="0.3">
      <c r="A582" t="s">
        <v>8</v>
      </c>
      <c r="B582" t="s">
        <v>120</v>
      </c>
      <c r="C582" t="s">
        <v>857</v>
      </c>
      <c r="E582" t="str">
        <f>"45LA"</f>
        <v>45LA</v>
      </c>
      <c r="F582" t="s">
        <v>858</v>
      </c>
      <c r="G582" t="s">
        <v>13</v>
      </c>
      <c r="H582" t="s">
        <v>21</v>
      </c>
      <c r="I582" s="18"/>
    </row>
    <row r="583" spans="1:9" x14ac:dyDescent="0.3">
      <c r="A583" t="s">
        <v>8</v>
      </c>
      <c r="B583" t="s">
        <v>120</v>
      </c>
      <c r="C583" t="s">
        <v>857</v>
      </c>
      <c r="E583" t="str">
        <f>"45LA"</f>
        <v>45LA</v>
      </c>
      <c r="F583" t="s">
        <v>859</v>
      </c>
      <c r="G583" t="s">
        <v>13</v>
      </c>
      <c r="H583" t="s">
        <v>21</v>
      </c>
      <c r="I583" s="18"/>
    </row>
    <row r="584" spans="1:9" x14ac:dyDescent="0.3">
      <c r="A584" t="s">
        <v>8</v>
      </c>
      <c r="B584" t="s">
        <v>47</v>
      </c>
      <c r="C584" t="s">
        <v>860</v>
      </c>
      <c r="D584" t="s">
        <v>861</v>
      </c>
      <c r="E584" t="str">
        <f>"45PA"</f>
        <v>45PA</v>
      </c>
      <c r="F584" t="s">
        <v>227</v>
      </c>
      <c r="G584" t="s">
        <v>13</v>
      </c>
      <c r="H584" t="s">
        <v>30</v>
      </c>
      <c r="I584" s="18"/>
    </row>
    <row r="585" spans="1:9" x14ac:dyDescent="0.3">
      <c r="A585" t="s">
        <v>8</v>
      </c>
      <c r="B585" t="s">
        <v>47</v>
      </c>
      <c r="C585" t="s">
        <v>860</v>
      </c>
      <c r="D585" t="s">
        <v>861</v>
      </c>
      <c r="E585" t="str">
        <f>"45PA"</f>
        <v>45PA</v>
      </c>
      <c r="F585" t="s">
        <v>862</v>
      </c>
      <c r="G585" t="s">
        <v>13</v>
      </c>
      <c r="H585" t="s">
        <v>14</v>
      </c>
      <c r="I585" s="18"/>
    </row>
    <row r="586" spans="1:9" x14ac:dyDescent="0.3">
      <c r="A586" t="s">
        <v>8</v>
      </c>
      <c r="B586" t="s">
        <v>47</v>
      </c>
      <c r="C586" t="s">
        <v>860</v>
      </c>
      <c r="D586" t="s">
        <v>861</v>
      </c>
      <c r="E586" t="str">
        <f>"45PA"</f>
        <v>45PA</v>
      </c>
      <c r="F586" t="s">
        <v>863</v>
      </c>
      <c r="G586" t="s">
        <v>17</v>
      </c>
      <c r="H586" t="s">
        <v>30</v>
      </c>
      <c r="I586" s="18"/>
    </row>
    <row r="587" spans="1:9" x14ac:dyDescent="0.3">
      <c r="A587" t="s">
        <v>8</v>
      </c>
      <c r="B587" t="s">
        <v>47</v>
      </c>
      <c r="C587" t="s">
        <v>860</v>
      </c>
      <c r="D587" t="s">
        <v>861</v>
      </c>
      <c r="E587" t="str">
        <f>"45PA"</f>
        <v>45PA</v>
      </c>
      <c r="F587" t="s">
        <v>864</v>
      </c>
      <c r="G587" t="s">
        <v>17</v>
      </c>
      <c r="H587" t="s">
        <v>14</v>
      </c>
      <c r="I587" s="18"/>
    </row>
    <row r="588" spans="1:9" x14ac:dyDescent="0.3">
      <c r="A588" t="s">
        <v>8</v>
      </c>
      <c r="B588" t="s">
        <v>92</v>
      </c>
      <c r="C588" t="s">
        <v>865</v>
      </c>
      <c r="D588" t="s">
        <v>866</v>
      </c>
      <c r="E588" t="str">
        <f>"46II"</f>
        <v>46II</v>
      </c>
      <c r="F588" t="s">
        <v>867</v>
      </c>
      <c r="G588" t="s">
        <v>17</v>
      </c>
      <c r="H588" t="s">
        <v>30</v>
      </c>
      <c r="I588" s="18"/>
    </row>
    <row r="589" spans="1:9" x14ac:dyDescent="0.3">
      <c r="A589" t="s">
        <v>8</v>
      </c>
      <c r="B589" t="s">
        <v>92</v>
      </c>
      <c r="C589" t="s">
        <v>865</v>
      </c>
      <c r="D589" t="s">
        <v>866</v>
      </c>
      <c r="E589" t="str">
        <f>"46II"</f>
        <v>46II</v>
      </c>
      <c r="F589" t="s">
        <v>201</v>
      </c>
      <c r="G589" t="s">
        <v>13</v>
      </c>
      <c r="H589" t="s">
        <v>30</v>
      </c>
      <c r="I589" s="18"/>
    </row>
    <row r="590" spans="1:9" x14ac:dyDescent="0.3">
      <c r="A590" t="s">
        <v>365</v>
      </c>
      <c r="B590" t="s">
        <v>18</v>
      </c>
      <c r="C590" t="s">
        <v>2248</v>
      </c>
      <c r="E590" t="str">
        <f>"46ME"</f>
        <v>46ME</v>
      </c>
      <c r="F590" t="s">
        <v>2249</v>
      </c>
      <c r="G590" t="s">
        <v>13</v>
      </c>
      <c r="H590" t="s">
        <v>21</v>
      </c>
      <c r="I590" s="18"/>
    </row>
    <row r="591" spans="1:9" x14ac:dyDescent="0.3">
      <c r="A591" t="s">
        <v>365</v>
      </c>
      <c r="B591" t="s">
        <v>18</v>
      </c>
      <c r="C591" t="s">
        <v>2248</v>
      </c>
      <c r="E591" t="str">
        <f>"46ME"</f>
        <v>46ME</v>
      </c>
      <c r="F591" t="s">
        <v>2250</v>
      </c>
      <c r="G591" t="s">
        <v>17</v>
      </c>
      <c r="H591" t="s">
        <v>21</v>
      </c>
      <c r="I591" s="18"/>
    </row>
    <row r="592" spans="1:9" x14ac:dyDescent="0.3">
      <c r="A592" t="s">
        <v>365</v>
      </c>
      <c r="B592" t="s">
        <v>18</v>
      </c>
      <c r="C592" t="s">
        <v>2248</v>
      </c>
      <c r="E592" t="str">
        <f>"46ME"</f>
        <v>46ME</v>
      </c>
      <c r="F592" t="s">
        <v>874</v>
      </c>
      <c r="G592" t="s">
        <v>13</v>
      </c>
      <c r="H592" t="s">
        <v>21</v>
      </c>
      <c r="I592" s="18"/>
    </row>
    <row r="593" spans="1:9" x14ac:dyDescent="0.3">
      <c r="A593" t="s">
        <v>8</v>
      </c>
      <c r="B593" t="s">
        <v>480</v>
      </c>
      <c r="C593" t="s">
        <v>868</v>
      </c>
      <c r="D593" t="s">
        <v>869</v>
      </c>
      <c r="E593" t="str">
        <f>"46MO"</f>
        <v>46MO</v>
      </c>
      <c r="F593" t="s">
        <v>206</v>
      </c>
      <c r="G593" t="s">
        <v>13</v>
      </c>
      <c r="H593" t="s">
        <v>30</v>
      </c>
      <c r="I593" s="18"/>
    </row>
    <row r="594" spans="1:9" x14ac:dyDescent="0.3">
      <c r="A594" t="s">
        <v>8</v>
      </c>
      <c r="B594" t="s">
        <v>480</v>
      </c>
      <c r="C594" t="s">
        <v>868</v>
      </c>
      <c r="D594" t="s">
        <v>869</v>
      </c>
      <c r="E594" t="str">
        <f>"46MO"</f>
        <v>46MO</v>
      </c>
      <c r="F594" t="s">
        <v>870</v>
      </c>
      <c r="G594" t="s">
        <v>17</v>
      </c>
      <c r="H594" t="s">
        <v>30</v>
      </c>
      <c r="I594" s="18"/>
    </row>
    <row r="595" spans="1:9" x14ac:dyDescent="0.3">
      <c r="A595" t="s">
        <v>8</v>
      </c>
      <c r="B595" t="s">
        <v>871</v>
      </c>
      <c r="C595" t="s">
        <v>872</v>
      </c>
      <c r="E595" t="str">
        <f>"46U"</f>
        <v>46U</v>
      </c>
      <c r="F595" t="s">
        <v>559</v>
      </c>
      <c r="G595" t="s">
        <v>52</v>
      </c>
      <c r="H595" t="s">
        <v>14</v>
      </c>
      <c r="I595" s="18"/>
    </row>
    <row r="596" spans="1:9" x14ac:dyDescent="0.3">
      <c r="A596" t="s">
        <v>8</v>
      </c>
      <c r="B596" t="s">
        <v>871</v>
      </c>
      <c r="C596" t="s">
        <v>872</v>
      </c>
      <c r="E596" t="str">
        <f>"46U"</f>
        <v>46U</v>
      </c>
      <c r="F596" t="s">
        <v>873</v>
      </c>
      <c r="G596" t="s">
        <v>52</v>
      </c>
      <c r="H596" t="s">
        <v>14</v>
      </c>
      <c r="I596" s="18"/>
    </row>
    <row r="597" spans="1:9" x14ac:dyDescent="0.3">
      <c r="A597" t="s">
        <v>8</v>
      </c>
      <c r="B597" t="s">
        <v>871</v>
      </c>
      <c r="C597" t="s">
        <v>872</v>
      </c>
      <c r="E597" t="str">
        <f>"46U"</f>
        <v>46U</v>
      </c>
      <c r="F597" t="s">
        <v>874</v>
      </c>
      <c r="G597" t="s">
        <v>29</v>
      </c>
      <c r="H597" t="s">
        <v>14</v>
      </c>
      <c r="I597" s="18"/>
    </row>
    <row r="598" spans="1:9" x14ac:dyDescent="0.3">
      <c r="A598" t="s">
        <v>8</v>
      </c>
      <c r="B598" t="s">
        <v>871</v>
      </c>
      <c r="C598" t="s">
        <v>872</v>
      </c>
      <c r="D598" t="s">
        <v>875</v>
      </c>
      <c r="E598" t="str">
        <f>"46U"</f>
        <v>46U</v>
      </c>
      <c r="F598" t="s">
        <v>412</v>
      </c>
      <c r="G598" t="s">
        <v>13</v>
      </c>
      <c r="H598" t="s">
        <v>14</v>
      </c>
      <c r="I598" s="18"/>
    </row>
    <row r="599" spans="1:9" x14ac:dyDescent="0.3">
      <c r="A599" t="s">
        <v>8</v>
      </c>
      <c r="B599" t="s">
        <v>480</v>
      </c>
      <c r="C599" t="s">
        <v>876</v>
      </c>
      <c r="D599" t="s">
        <v>877</v>
      </c>
      <c r="E599" t="str">
        <f>"47MO"</f>
        <v>47MO</v>
      </c>
      <c r="F599" t="s">
        <v>218</v>
      </c>
      <c r="G599" t="s">
        <v>13</v>
      </c>
      <c r="H599" t="s">
        <v>30</v>
      </c>
      <c r="I599" s="18"/>
    </row>
    <row r="600" spans="1:9" x14ac:dyDescent="0.3">
      <c r="A600" t="s">
        <v>8</v>
      </c>
      <c r="B600" t="s">
        <v>480</v>
      </c>
      <c r="C600" t="s">
        <v>876</v>
      </c>
      <c r="D600" t="s">
        <v>877</v>
      </c>
      <c r="E600" t="str">
        <f>"47MO"</f>
        <v>47MO</v>
      </c>
      <c r="F600" t="s">
        <v>878</v>
      </c>
      <c r="G600" t="s">
        <v>17</v>
      </c>
      <c r="H600" t="s">
        <v>30</v>
      </c>
      <c r="I600" s="18"/>
    </row>
    <row r="601" spans="1:9" x14ac:dyDescent="0.3">
      <c r="A601" t="s">
        <v>8</v>
      </c>
      <c r="B601" t="s">
        <v>129</v>
      </c>
      <c r="C601" t="s">
        <v>879</v>
      </c>
      <c r="D601" t="s">
        <v>880</v>
      </c>
      <c r="E601" t="str">
        <f>"47VG"</f>
        <v>47VG</v>
      </c>
      <c r="F601" t="s">
        <v>881</v>
      </c>
      <c r="G601" t="s">
        <v>13</v>
      </c>
      <c r="H601" t="s">
        <v>14</v>
      </c>
      <c r="I601" s="18"/>
    </row>
    <row r="602" spans="1:9" x14ac:dyDescent="0.3">
      <c r="A602" t="s">
        <v>8</v>
      </c>
      <c r="B602" t="s">
        <v>129</v>
      </c>
      <c r="C602" t="s">
        <v>879</v>
      </c>
      <c r="D602" t="s">
        <v>880</v>
      </c>
      <c r="E602" t="str">
        <f>"47VG"</f>
        <v>47VG</v>
      </c>
      <c r="F602" t="s">
        <v>882</v>
      </c>
      <c r="G602" t="s">
        <v>13</v>
      </c>
      <c r="H602" t="s">
        <v>14</v>
      </c>
      <c r="I602" s="18"/>
    </row>
    <row r="603" spans="1:9" x14ac:dyDescent="0.3">
      <c r="A603" t="s">
        <v>8</v>
      </c>
      <c r="B603" t="s">
        <v>129</v>
      </c>
      <c r="C603" t="s">
        <v>879</v>
      </c>
      <c r="D603" t="s">
        <v>880</v>
      </c>
      <c r="E603" t="str">
        <f>"47VG"</f>
        <v>47VG</v>
      </c>
      <c r="F603" t="s">
        <v>883</v>
      </c>
      <c r="G603" t="s">
        <v>17</v>
      </c>
      <c r="H603" t="s">
        <v>14</v>
      </c>
      <c r="I603" s="18"/>
    </row>
    <row r="604" spans="1:9" x14ac:dyDescent="0.3">
      <c r="A604" t="s">
        <v>8</v>
      </c>
      <c r="B604" t="s">
        <v>146</v>
      </c>
      <c r="C604" t="s">
        <v>884</v>
      </c>
      <c r="D604" t="s">
        <v>885</v>
      </c>
      <c r="E604" t="str">
        <f>"48FD"</f>
        <v>48FD</v>
      </c>
      <c r="F604" t="s">
        <v>32</v>
      </c>
      <c r="G604" t="s">
        <v>29</v>
      </c>
      <c r="H604" t="s">
        <v>30</v>
      </c>
      <c r="I604" s="18"/>
    </row>
    <row r="605" spans="1:9" x14ac:dyDescent="0.3">
      <c r="A605" t="s">
        <v>8</v>
      </c>
      <c r="B605" t="s">
        <v>146</v>
      </c>
      <c r="C605" t="s">
        <v>884</v>
      </c>
      <c r="D605" t="s">
        <v>885</v>
      </c>
      <c r="E605" t="str">
        <f>"48FD"</f>
        <v>48FD</v>
      </c>
      <c r="F605" t="s">
        <v>886</v>
      </c>
      <c r="G605" t="s">
        <v>17</v>
      </c>
      <c r="H605" t="s">
        <v>30</v>
      </c>
      <c r="I605" s="18"/>
    </row>
    <row r="606" spans="1:9" x14ac:dyDescent="0.3">
      <c r="A606" t="s">
        <v>8</v>
      </c>
      <c r="B606" t="s">
        <v>272</v>
      </c>
      <c r="C606" t="s">
        <v>103</v>
      </c>
      <c r="E606" t="str">
        <f>"48KY"</f>
        <v>48KY</v>
      </c>
      <c r="F606" t="s">
        <v>91</v>
      </c>
      <c r="G606" t="s">
        <v>13</v>
      </c>
      <c r="H606" t="s">
        <v>21</v>
      </c>
      <c r="I606" s="18"/>
    </row>
    <row r="607" spans="1:9" x14ac:dyDescent="0.3">
      <c r="A607" t="s">
        <v>8</v>
      </c>
      <c r="B607" t="s">
        <v>272</v>
      </c>
      <c r="C607" t="s">
        <v>103</v>
      </c>
      <c r="E607" t="str">
        <f>"48KY"</f>
        <v>48KY</v>
      </c>
      <c r="F607" t="s">
        <v>887</v>
      </c>
      <c r="G607" t="s">
        <v>17</v>
      </c>
      <c r="H607" t="s">
        <v>21</v>
      </c>
      <c r="I607" s="18"/>
    </row>
    <row r="608" spans="1:9" x14ac:dyDescent="0.3">
      <c r="A608" t="s">
        <v>8</v>
      </c>
      <c r="B608" t="s">
        <v>232</v>
      </c>
      <c r="C608" t="s">
        <v>888</v>
      </c>
      <c r="E608" t="str">
        <f>"48MN"</f>
        <v>48MN</v>
      </c>
      <c r="F608" t="s">
        <v>889</v>
      </c>
      <c r="G608" t="s">
        <v>17</v>
      </c>
      <c r="H608" t="s">
        <v>21</v>
      </c>
      <c r="I608" s="18"/>
    </row>
    <row r="609" spans="1:9" x14ac:dyDescent="0.3">
      <c r="A609" t="s">
        <v>8</v>
      </c>
      <c r="B609" t="s">
        <v>232</v>
      </c>
      <c r="C609" t="s">
        <v>888</v>
      </c>
      <c r="D609" t="s">
        <v>890</v>
      </c>
      <c r="E609" t="str">
        <f>"48MN"</f>
        <v>48MN</v>
      </c>
      <c r="F609" t="s">
        <v>432</v>
      </c>
      <c r="G609" t="s">
        <v>13</v>
      </c>
      <c r="H609" t="s">
        <v>21</v>
      </c>
      <c r="I609" s="18"/>
    </row>
    <row r="610" spans="1:9" x14ac:dyDescent="0.3">
      <c r="A610" t="s">
        <v>8</v>
      </c>
      <c r="B610" t="s">
        <v>680</v>
      </c>
      <c r="C610" t="s">
        <v>891</v>
      </c>
      <c r="E610" t="str">
        <f>"49A"</f>
        <v>49A</v>
      </c>
      <c r="F610" t="s">
        <v>838</v>
      </c>
      <c r="G610" t="s">
        <v>13</v>
      </c>
      <c r="H610" t="s">
        <v>14</v>
      </c>
      <c r="I610" s="18"/>
    </row>
    <row r="611" spans="1:9" x14ac:dyDescent="0.3">
      <c r="A611" t="s">
        <v>8</v>
      </c>
      <c r="B611" t="s">
        <v>680</v>
      </c>
      <c r="C611" t="s">
        <v>891</v>
      </c>
      <c r="D611" t="s">
        <v>892</v>
      </c>
      <c r="E611" t="str">
        <f>"49A"</f>
        <v>49A</v>
      </c>
      <c r="F611" t="s">
        <v>893</v>
      </c>
      <c r="G611" t="s">
        <v>17</v>
      </c>
      <c r="H611" t="s">
        <v>14</v>
      </c>
      <c r="I611" s="18"/>
    </row>
    <row r="612" spans="1:9" x14ac:dyDescent="0.3">
      <c r="A612" t="s">
        <v>8</v>
      </c>
      <c r="B612" t="s">
        <v>22</v>
      </c>
      <c r="C612" t="s">
        <v>894</v>
      </c>
      <c r="E612" t="str">
        <f>"49IS"</f>
        <v>49IS</v>
      </c>
      <c r="F612" t="s">
        <v>895</v>
      </c>
      <c r="G612" t="s">
        <v>13</v>
      </c>
      <c r="H612" t="s">
        <v>14</v>
      </c>
      <c r="I612" s="18"/>
    </row>
    <row r="613" spans="1:9" x14ac:dyDescent="0.3">
      <c r="A613" t="s">
        <v>8</v>
      </c>
      <c r="B613" t="s">
        <v>22</v>
      </c>
      <c r="C613" t="s">
        <v>894</v>
      </c>
      <c r="E613" t="str">
        <f>"49IS"</f>
        <v>49IS</v>
      </c>
      <c r="F613" t="s">
        <v>896</v>
      </c>
      <c r="G613" t="s">
        <v>17</v>
      </c>
      <c r="H613" t="s">
        <v>14</v>
      </c>
      <c r="I613" s="18"/>
    </row>
    <row r="614" spans="1:9" x14ac:dyDescent="0.3">
      <c r="A614" t="s">
        <v>8</v>
      </c>
      <c r="B614" t="s">
        <v>66</v>
      </c>
      <c r="C614" t="s">
        <v>897</v>
      </c>
      <c r="E614" t="str">
        <f>"49TN"</f>
        <v>49TN</v>
      </c>
      <c r="F614" t="s">
        <v>898</v>
      </c>
      <c r="G614" t="s">
        <v>17</v>
      </c>
      <c r="H614" t="s">
        <v>14</v>
      </c>
      <c r="I614" s="18"/>
    </row>
    <row r="615" spans="1:9" x14ac:dyDescent="0.3">
      <c r="A615" t="s">
        <v>8</v>
      </c>
      <c r="B615" t="s">
        <v>66</v>
      </c>
      <c r="C615" t="s">
        <v>897</v>
      </c>
      <c r="D615" t="s">
        <v>899</v>
      </c>
      <c r="E615" t="str">
        <f>"49TN"</f>
        <v>49TN</v>
      </c>
      <c r="F615" t="s">
        <v>536</v>
      </c>
      <c r="G615" t="s">
        <v>13</v>
      </c>
      <c r="H615" t="s">
        <v>14</v>
      </c>
      <c r="I615" s="18"/>
    </row>
    <row r="616" spans="1:9" x14ac:dyDescent="0.3">
      <c r="A616" t="s">
        <v>8</v>
      </c>
      <c r="B616" t="s">
        <v>141</v>
      </c>
      <c r="C616" t="s">
        <v>900</v>
      </c>
      <c r="E616" t="str">
        <f>"50CA"</f>
        <v>50CA</v>
      </c>
      <c r="F616" t="s">
        <v>201</v>
      </c>
      <c r="G616" t="s">
        <v>13</v>
      </c>
      <c r="H616" t="s">
        <v>30</v>
      </c>
      <c r="I616" s="18"/>
    </row>
    <row r="617" spans="1:9" x14ac:dyDescent="0.3">
      <c r="A617" t="s">
        <v>8</v>
      </c>
      <c r="B617" t="s">
        <v>141</v>
      </c>
      <c r="C617" t="s">
        <v>900</v>
      </c>
      <c r="E617" t="str">
        <f>"50CA"</f>
        <v>50CA</v>
      </c>
      <c r="F617" t="s">
        <v>901</v>
      </c>
      <c r="G617" t="s">
        <v>17</v>
      </c>
      <c r="H617" t="s">
        <v>30</v>
      </c>
      <c r="I617" s="18"/>
    </row>
    <row r="618" spans="1:9" x14ac:dyDescent="0.3">
      <c r="A618" t="s">
        <v>8</v>
      </c>
      <c r="B618" t="s">
        <v>22</v>
      </c>
      <c r="C618" t="s">
        <v>902</v>
      </c>
      <c r="E618" t="str">
        <f>"50IS"</f>
        <v>50IS</v>
      </c>
      <c r="F618" t="s">
        <v>903</v>
      </c>
      <c r="G618" t="s">
        <v>17</v>
      </c>
      <c r="H618" t="s">
        <v>30</v>
      </c>
      <c r="I618" s="18"/>
    </row>
    <row r="619" spans="1:9" x14ac:dyDescent="0.3">
      <c r="A619" t="s">
        <v>8</v>
      </c>
      <c r="B619" t="s">
        <v>22</v>
      </c>
      <c r="C619" t="s">
        <v>902</v>
      </c>
      <c r="E619" t="str">
        <f>"50IS"</f>
        <v>50IS</v>
      </c>
      <c r="F619" t="s">
        <v>456</v>
      </c>
      <c r="G619" t="s">
        <v>13</v>
      </c>
      <c r="H619" t="s">
        <v>30</v>
      </c>
      <c r="I619" s="18"/>
    </row>
    <row r="620" spans="1:9" x14ac:dyDescent="0.3">
      <c r="A620" t="s">
        <v>8</v>
      </c>
      <c r="B620" t="s">
        <v>22</v>
      </c>
      <c r="C620" t="s">
        <v>902</v>
      </c>
      <c r="E620" t="str">
        <f>"50IS"</f>
        <v>50IS</v>
      </c>
      <c r="F620" t="s">
        <v>493</v>
      </c>
      <c r="G620" t="s">
        <v>13</v>
      </c>
      <c r="H620" t="s">
        <v>30</v>
      </c>
      <c r="I620" s="18"/>
    </row>
    <row r="621" spans="1:9" x14ac:dyDescent="0.3">
      <c r="A621" t="s">
        <v>8</v>
      </c>
      <c r="B621" t="s">
        <v>22</v>
      </c>
      <c r="C621" t="s">
        <v>902</v>
      </c>
      <c r="E621" t="str">
        <f>"50IS"</f>
        <v>50IS</v>
      </c>
      <c r="F621" t="s">
        <v>904</v>
      </c>
      <c r="G621" t="s">
        <v>17</v>
      </c>
      <c r="H621" t="s">
        <v>30</v>
      </c>
      <c r="I621" s="18"/>
    </row>
    <row r="622" spans="1:9" x14ac:dyDescent="0.3">
      <c r="A622" t="s">
        <v>8</v>
      </c>
      <c r="B622" t="s">
        <v>34</v>
      </c>
      <c r="C622" t="s">
        <v>905</v>
      </c>
      <c r="E622" t="str">
        <f>"50MD"</f>
        <v>50MD</v>
      </c>
      <c r="F622" t="s">
        <v>201</v>
      </c>
      <c r="G622" t="s">
        <v>52</v>
      </c>
      <c r="H622" t="s">
        <v>30</v>
      </c>
      <c r="I622" s="18"/>
    </row>
    <row r="623" spans="1:9" x14ac:dyDescent="0.3">
      <c r="A623" t="s">
        <v>8</v>
      </c>
      <c r="B623" t="s">
        <v>34</v>
      </c>
      <c r="C623" t="s">
        <v>905</v>
      </c>
      <c r="D623" t="s">
        <v>906</v>
      </c>
      <c r="E623" t="str">
        <f>"50MD"</f>
        <v>50MD</v>
      </c>
      <c r="F623" t="s">
        <v>907</v>
      </c>
      <c r="G623" t="s">
        <v>17</v>
      </c>
      <c r="H623" t="s">
        <v>30</v>
      </c>
      <c r="I623" s="18"/>
    </row>
    <row r="624" spans="1:9" x14ac:dyDescent="0.3">
      <c r="A624" t="s">
        <v>8</v>
      </c>
      <c r="B624" t="s">
        <v>908</v>
      </c>
      <c r="C624" t="s">
        <v>909</v>
      </c>
      <c r="D624" t="s">
        <v>910</v>
      </c>
      <c r="E624" t="str">
        <f>"50SC"</f>
        <v>50SC</v>
      </c>
      <c r="F624" t="s">
        <v>257</v>
      </c>
      <c r="G624" t="s">
        <v>13</v>
      </c>
      <c r="H624" t="s">
        <v>30</v>
      </c>
      <c r="I624" s="18"/>
    </row>
    <row r="625" spans="1:9" x14ac:dyDescent="0.3">
      <c r="A625" t="s">
        <v>8</v>
      </c>
      <c r="B625" t="s">
        <v>908</v>
      </c>
      <c r="C625" t="s">
        <v>909</v>
      </c>
      <c r="D625" t="s">
        <v>910</v>
      </c>
      <c r="E625" t="str">
        <f>"50SC"</f>
        <v>50SC</v>
      </c>
      <c r="F625" t="s">
        <v>911</v>
      </c>
      <c r="G625" t="s">
        <v>17</v>
      </c>
      <c r="H625" t="s">
        <v>30</v>
      </c>
      <c r="I625" s="18"/>
    </row>
    <row r="626" spans="1:9" x14ac:dyDescent="0.3">
      <c r="A626" t="s">
        <v>8</v>
      </c>
      <c r="B626" t="s">
        <v>61</v>
      </c>
      <c r="C626" t="s">
        <v>912</v>
      </c>
      <c r="E626" t="str">
        <f>"50TE"</f>
        <v>50TE</v>
      </c>
      <c r="F626" t="s">
        <v>32</v>
      </c>
      <c r="G626" t="s">
        <v>13</v>
      </c>
      <c r="H626" t="s">
        <v>30</v>
      </c>
      <c r="I626" s="18"/>
    </row>
    <row r="627" spans="1:9" x14ac:dyDescent="0.3">
      <c r="A627" t="s">
        <v>8</v>
      </c>
      <c r="B627" t="s">
        <v>61</v>
      </c>
      <c r="C627" t="s">
        <v>912</v>
      </c>
      <c r="E627" t="str">
        <f>"50TE"</f>
        <v>50TE</v>
      </c>
      <c r="F627" t="s">
        <v>913</v>
      </c>
      <c r="G627" t="s">
        <v>17</v>
      </c>
      <c r="H627" t="s">
        <v>30</v>
      </c>
      <c r="I627" s="18"/>
    </row>
    <row r="628" spans="1:9" x14ac:dyDescent="0.3">
      <c r="A628" t="s">
        <v>8</v>
      </c>
      <c r="B628" t="s">
        <v>129</v>
      </c>
      <c r="C628" t="s">
        <v>914</v>
      </c>
      <c r="E628" t="str">
        <f>"50VA"</f>
        <v>50VA</v>
      </c>
      <c r="F628" t="s">
        <v>915</v>
      </c>
      <c r="G628" t="s">
        <v>13</v>
      </c>
      <c r="H628" t="s">
        <v>30</v>
      </c>
      <c r="I628" s="18"/>
    </row>
    <row r="629" spans="1:9" x14ac:dyDescent="0.3">
      <c r="A629" t="s">
        <v>8</v>
      </c>
      <c r="B629" t="s">
        <v>129</v>
      </c>
      <c r="C629" t="s">
        <v>914</v>
      </c>
      <c r="E629" t="str">
        <f>"50VA"</f>
        <v>50VA</v>
      </c>
      <c r="F629" t="s">
        <v>2251</v>
      </c>
      <c r="G629" t="s">
        <v>17</v>
      </c>
      <c r="H629" t="s">
        <v>30</v>
      </c>
      <c r="I629" s="18"/>
    </row>
    <row r="630" spans="1:9" x14ac:dyDescent="0.3">
      <c r="A630" t="s">
        <v>8</v>
      </c>
      <c r="B630" t="s">
        <v>272</v>
      </c>
      <c r="C630" t="s">
        <v>916</v>
      </c>
      <c r="E630" t="str">
        <f>"51KY"</f>
        <v>51KY</v>
      </c>
      <c r="F630" t="s">
        <v>917</v>
      </c>
      <c r="G630" t="s">
        <v>13</v>
      </c>
      <c r="H630" t="s">
        <v>21</v>
      </c>
      <c r="I630" s="18"/>
    </row>
    <row r="631" spans="1:9" x14ac:dyDescent="0.3">
      <c r="A631" t="s">
        <v>8</v>
      </c>
      <c r="B631" t="s">
        <v>272</v>
      </c>
      <c r="C631" t="s">
        <v>916</v>
      </c>
      <c r="E631" t="str">
        <f>"51KY"</f>
        <v>51KY</v>
      </c>
      <c r="F631" t="s">
        <v>918</v>
      </c>
      <c r="G631" t="s">
        <v>17</v>
      </c>
      <c r="H631" t="s">
        <v>21</v>
      </c>
      <c r="I631" s="18"/>
    </row>
    <row r="632" spans="1:9" x14ac:dyDescent="0.3">
      <c r="A632" t="s">
        <v>8</v>
      </c>
      <c r="B632" t="s">
        <v>261</v>
      </c>
      <c r="C632" t="s">
        <v>919</v>
      </c>
      <c r="D632" t="s">
        <v>920</v>
      </c>
      <c r="E632" t="str">
        <f>"53AR"</f>
        <v>53AR</v>
      </c>
      <c r="F632" t="s">
        <v>227</v>
      </c>
      <c r="G632" t="s">
        <v>13</v>
      </c>
      <c r="H632" t="s">
        <v>30</v>
      </c>
      <c r="I632" s="18"/>
    </row>
    <row r="633" spans="1:9" x14ac:dyDescent="0.3">
      <c r="A633" t="s">
        <v>8</v>
      </c>
      <c r="B633" t="s">
        <v>261</v>
      </c>
      <c r="C633" t="s">
        <v>919</v>
      </c>
      <c r="D633" t="s">
        <v>920</v>
      </c>
      <c r="E633" t="str">
        <f>"53AR"</f>
        <v>53AR</v>
      </c>
      <c r="F633" t="s">
        <v>921</v>
      </c>
      <c r="G633" t="s">
        <v>17</v>
      </c>
      <c r="H633" t="s">
        <v>30</v>
      </c>
      <c r="I633" s="18"/>
    </row>
    <row r="634" spans="1:9" x14ac:dyDescent="0.3">
      <c r="A634" t="s">
        <v>8</v>
      </c>
      <c r="B634" t="s">
        <v>43</v>
      </c>
      <c r="C634" t="s">
        <v>392</v>
      </c>
      <c r="D634" t="s">
        <v>922</v>
      </c>
      <c r="E634" t="str">
        <f>"53OI"</f>
        <v>53OI</v>
      </c>
      <c r="F634" t="s">
        <v>493</v>
      </c>
      <c r="G634" t="s">
        <v>13</v>
      </c>
      <c r="H634" t="s">
        <v>30</v>
      </c>
      <c r="I634" s="18"/>
    </row>
    <row r="635" spans="1:9" x14ac:dyDescent="0.3">
      <c r="A635" t="s">
        <v>8</v>
      </c>
      <c r="B635" t="s">
        <v>43</v>
      </c>
      <c r="C635" t="s">
        <v>392</v>
      </c>
      <c r="D635" t="s">
        <v>922</v>
      </c>
      <c r="E635" t="str">
        <f>"53OI"</f>
        <v>53OI</v>
      </c>
      <c r="F635" t="s">
        <v>923</v>
      </c>
      <c r="G635" t="s">
        <v>17</v>
      </c>
      <c r="H635" t="s">
        <v>30</v>
      </c>
      <c r="I635" s="18"/>
    </row>
    <row r="636" spans="1:9" x14ac:dyDescent="0.3">
      <c r="A636" t="s">
        <v>8</v>
      </c>
      <c r="B636" t="s">
        <v>141</v>
      </c>
      <c r="C636" t="s">
        <v>924</v>
      </c>
      <c r="E636" t="str">
        <f>"54CA"</f>
        <v>54CA</v>
      </c>
      <c r="F636" t="s">
        <v>507</v>
      </c>
      <c r="G636" t="s">
        <v>52</v>
      </c>
      <c r="H636" t="s">
        <v>30</v>
      </c>
      <c r="I636" s="18"/>
    </row>
    <row r="637" spans="1:9" x14ac:dyDescent="0.3">
      <c r="A637" t="s">
        <v>8</v>
      </c>
      <c r="B637" t="s">
        <v>141</v>
      </c>
      <c r="C637" t="s">
        <v>924</v>
      </c>
      <c r="E637" t="str">
        <f>"54CA"</f>
        <v>54CA</v>
      </c>
      <c r="F637" t="s">
        <v>925</v>
      </c>
      <c r="G637" t="s">
        <v>17</v>
      </c>
      <c r="H637" t="s">
        <v>30</v>
      </c>
      <c r="I637" s="18"/>
    </row>
    <row r="638" spans="1:9" x14ac:dyDescent="0.3">
      <c r="A638" t="s">
        <v>8</v>
      </c>
      <c r="B638" t="s">
        <v>47</v>
      </c>
      <c r="C638" t="s">
        <v>926</v>
      </c>
      <c r="D638" t="s">
        <v>927</v>
      </c>
      <c r="E638" t="str">
        <f>"54PN"</f>
        <v>54PN</v>
      </c>
      <c r="F638" t="s">
        <v>247</v>
      </c>
      <c r="G638" t="s">
        <v>13</v>
      </c>
      <c r="H638" t="s">
        <v>30</v>
      </c>
      <c r="I638" s="18"/>
    </row>
    <row r="639" spans="1:9" x14ac:dyDescent="0.3">
      <c r="A639" t="s">
        <v>8</v>
      </c>
      <c r="B639" t="s">
        <v>47</v>
      </c>
      <c r="C639" t="s">
        <v>926</v>
      </c>
      <c r="D639" t="s">
        <v>927</v>
      </c>
      <c r="E639" t="str">
        <f>"54PN"</f>
        <v>54PN</v>
      </c>
      <c r="F639" t="s">
        <v>928</v>
      </c>
      <c r="G639" t="s">
        <v>17</v>
      </c>
      <c r="H639" t="s">
        <v>30</v>
      </c>
      <c r="I639" s="18"/>
    </row>
    <row r="640" spans="1:9" x14ac:dyDescent="0.3">
      <c r="A640" t="s">
        <v>8</v>
      </c>
      <c r="B640" t="s">
        <v>18</v>
      </c>
      <c r="C640" t="s">
        <v>929</v>
      </c>
      <c r="E640" t="str">
        <f>"57B"</f>
        <v>57B</v>
      </c>
      <c r="F640" t="s">
        <v>930</v>
      </c>
      <c r="G640" t="s">
        <v>29</v>
      </c>
      <c r="H640" t="s">
        <v>21</v>
      </c>
      <c r="I640" s="18"/>
    </row>
    <row r="641" spans="1:9" x14ac:dyDescent="0.3">
      <c r="A641" t="s">
        <v>8</v>
      </c>
      <c r="B641" t="s">
        <v>18</v>
      </c>
      <c r="C641" t="s">
        <v>929</v>
      </c>
      <c r="E641" t="str">
        <f>"57B"</f>
        <v>57B</v>
      </c>
      <c r="F641" t="s">
        <v>931</v>
      </c>
      <c r="G641" t="s">
        <v>17</v>
      </c>
      <c r="H641" t="s">
        <v>21</v>
      </c>
      <c r="I641" s="18"/>
    </row>
    <row r="642" spans="1:9" x14ac:dyDescent="0.3">
      <c r="A642" t="s">
        <v>8</v>
      </c>
      <c r="B642" t="s">
        <v>18</v>
      </c>
      <c r="C642" t="s">
        <v>929</v>
      </c>
      <c r="E642" t="str">
        <f>"57B"</f>
        <v>57B</v>
      </c>
      <c r="F642" t="s">
        <v>79</v>
      </c>
      <c r="G642" t="s">
        <v>13</v>
      </c>
      <c r="H642" t="s">
        <v>21</v>
      </c>
      <c r="I642" s="18"/>
    </row>
    <row r="643" spans="1:9" x14ac:dyDescent="0.3">
      <c r="A643" t="s">
        <v>8</v>
      </c>
      <c r="B643" t="s">
        <v>92</v>
      </c>
      <c r="C643" t="s">
        <v>932</v>
      </c>
      <c r="E643" t="str">
        <f>"57IN"</f>
        <v>57IN</v>
      </c>
      <c r="F643" t="s">
        <v>933</v>
      </c>
      <c r="G643" t="s">
        <v>13</v>
      </c>
      <c r="H643" t="s">
        <v>30</v>
      </c>
      <c r="I643" s="18"/>
    </row>
    <row r="644" spans="1:9" x14ac:dyDescent="0.3">
      <c r="A644" t="s">
        <v>8</v>
      </c>
      <c r="B644" t="s">
        <v>92</v>
      </c>
      <c r="C644" t="s">
        <v>932</v>
      </c>
      <c r="E644" t="str">
        <f>"57IN"</f>
        <v>57IN</v>
      </c>
      <c r="F644" t="s">
        <v>934</v>
      </c>
      <c r="G644" t="s">
        <v>17</v>
      </c>
      <c r="H644" t="s">
        <v>30</v>
      </c>
      <c r="I644" s="18"/>
    </row>
    <row r="645" spans="1:9" x14ac:dyDescent="0.3">
      <c r="A645" t="s">
        <v>8</v>
      </c>
      <c r="B645" t="s">
        <v>66</v>
      </c>
      <c r="C645" t="s">
        <v>935</v>
      </c>
      <c r="E645" t="str">
        <f>"57TN"</f>
        <v>57TN</v>
      </c>
      <c r="F645" t="s">
        <v>222</v>
      </c>
      <c r="G645" t="s">
        <v>13</v>
      </c>
      <c r="H645" t="s">
        <v>14</v>
      </c>
      <c r="I645" s="18"/>
    </row>
    <row r="646" spans="1:9" x14ac:dyDescent="0.3">
      <c r="A646" t="s">
        <v>8</v>
      </c>
      <c r="B646" t="s">
        <v>66</v>
      </c>
      <c r="C646" t="s">
        <v>935</v>
      </c>
      <c r="E646" t="str">
        <f>"57TN"</f>
        <v>57TN</v>
      </c>
      <c r="F646" t="s">
        <v>936</v>
      </c>
      <c r="G646" t="s">
        <v>17</v>
      </c>
      <c r="H646" t="s">
        <v>14</v>
      </c>
      <c r="I646" s="18"/>
    </row>
    <row r="647" spans="1:9" x14ac:dyDescent="0.3">
      <c r="A647" t="s">
        <v>8</v>
      </c>
      <c r="B647" t="s">
        <v>154</v>
      </c>
      <c r="C647" t="s">
        <v>937</v>
      </c>
      <c r="E647" t="str">
        <f>"58MI"</f>
        <v>58MI</v>
      </c>
      <c r="F647" t="s">
        <v>186</v>
      </c>
      <c r="G647" t="s">
        <v>281</v>
      </c>
      <c r="H647" t="s">
        <v>30</v>
      </c>
      <c r="I647" s="18"/>
    </row>
    <row r="648" spans="1:9" x14ac:dyDescent="0.3">
      <c r="A648" t="s">
        <v>8</v>
      </c>
      <c r="B648" t="s">
        <v>154</v>
      </c>
      <c r="C648" t="s">
        <v>937</v>
      </c>
      <c r="E648" t="str">
        <f>"58MI"</f>
        <v>58MI</v>
      </c>
      <c r="F648" t="s">
        <v>2252</v>
      </c>
      <c r="G648" t="s">
        <v>17</v>
      </c>
      <c r="H648" t="s">
        <v>30</v>
      </c>
      <c r="I648" s="18"/>
    </row>
    <row r="649" spans="1:9" x14ac:dyDescent="0.3">
      <c r="A649" t="s">
        <v>8</v>
      </c>
      <c r="B649" t="s">
        <v>18</v>
      </c>
      <c r="C649" t="s">
        <v>938</v>
      </c>
      <c r="E649" t="str">
        <f>"59B"</f>
        <v>59B</v>
      </c>
      <c r="F649" t="s">
        <v>939</v>
      </c>
      <c r="G649" t="s">
        <v>13</v>
      </c>
      <c r="H649" t="s">
        <v>21</v>
      </c>
      <c r="I649" s="18"/>
    </row>
    <row r="650" spans="1:9" x14ac:dyDescent="0.3">
      <c r="A650" t="s">
        <v>8</v>
      </c>
      <c r="B650" t="s">
        <v>92</v>
      </c>
      <c r="C650" t="s">
        <v>940</v>
      </c>
      <c r="E650" t="str">
        <f>"60II"</f>
        <v>60II</v>
      </c>
      <c r="F650" t="s">
        <v>456</v>
      </c>
      <c r="G650" t="s">
        <v>52</v>
      </c>
      <c r="H650" t="s">
        <v>30</v>
      </c>
      <c r="I650" s="18"/>
    </row>
    <row r="651" spans="1:9" x14ac:dyDescent="0.3">
      <c r="A651" t="s">
        <v>8</v>
      </c>
      <c r="B651" t="s">
        <v>92</v>
      </c>
      <c r="C651" t="s">
        <v>940</v>
      </c>
      <c r="E651" t="str">
        <f>"60II"</f>
        <v>60II</v>
      </c>
      <c r="F651" t="s">
        <v>941</v>
      </c>
      <c r="G651" t="s">
        <v>17</v>
      </c>
      <c r="H651" t="s">
        <v>30</v>
      </c>
      <c r="I651" s="18"/>
    </row>
    <row r="652" spans="1:9" x14ac:dyDescent="0.3">
      <c r="A652" t="s">
        <v>8</v>
      </c>
      <c r="B652" t="s">
        <v>272</v>
      </c>
      <c r="C652" t="s">
        <v>942</v>
      </c>
      <c r="D652" t="s">
        <v>943</v>
      </c>
      <c r="E652" t="str">
        <f>"60KY"</f>
        <v>60KY</v>
      </c>
      <c r="F652" t="s">
        <v>542</v>
      </c>
      <c r="G652" t="s">
        <v>13</v>
      </c>
      <c r="H652" t="s">
        <v>30</v>
      </c>
      <c r="I652" s="18"/>
    </row>
    <row r="653" spans="1:9" x14ac:dyDescent="0.3">
      <c r="A653" t="s">
        <v>8</v>
      </c>
      <c r="B653" t="s">
        <v>272</v>
      </c>
      <c r="C653" t="s">
        <v>942</v>
      </c>
      <c r="D653" t="s">
        <v>943</v>
      </c>
      <c r="E653" t="str">
        <f>"60KY"</f>
        <v>60KY</v>
      </c>
      <c r="F653" t="s">
        <v>944</v>
      </c>
      <c r="G653" t="s">
        <v>17</v>
      </c>
      <c r="H653" t="s">
        <v>30</v>
      </c>
      <c r="I653" s="18"/>
    </row>
    <row r="654" spans="1:9" x14ac:dyDescent="0.3">
      <c r="A654" t="s">
        <v>8</v>
      </c>
      <c r="B654" t="s">
        <v>43</v>
      </c>
      <c r="C654" t="s">
        <v>945</v>
      </c>
      <c r="D654" t="s">
        <v>946</v>
      </c>
      <c r="E654" t="str">
        <f>"61OI"</f>
        <v>61OI</v>
      </c>
      <c r="F654" t="s">
        <v>139</v>
      </c>
      <c r="G654" t="s">
        <v>13</v>
      </c>
      <c r="H654" t="s">
        <v>30</v>
      </c>
      <c r="I654" s="18"/>
    </row>
    <row r="655" spans="1:9" x14ac:dyDescent="0.3">
      <c r="A655" t="s">
        <v>8</v>
      </c>
      <c r="B655" t="s">
        <v>43</v>
      </c>
      <c r="C655" t="s">
        <v>945</v>
      </c>
      <c r="D655" t="s">
        <v>946</v>
      </c>
      <c r="E655" t="str">
        <f>"61OI"</f>
        <v>61OI</v>
      </c>
      <c r="F655" t="s">
        <v>947</v>
      </c>
      <c r="G655" t="s">
        <v>17</v>
      </c>
      <c r="H655" t="s">
        <v>30</v>
      </c>
      <c r="I655" s="18"/>
    </row>
    <row r="656" spans="1:9" x14ac:dyDescent="0.3">
      <c r="A656" t="s">
        <v>8</v>
      </c>
      <c r="B656" t="s">
        <v>208</v>
      </c>
      <c r="C656" t="s">
        <v>948</v>
      </c>
      <c r="E656" t="str">
        <f>"62WI"</f>
        <v>62WI</v>
      </c>
      <c r="F656" t="s">
        <v>949</v>
      </c>
      <c r="G656" t="s">
        <v>13</v>
      </c>
      <c r="H656" t="s">
        <v>21</v>
      </c>
      <c r="I656" s="18"/>
    </row>
    <row r="657" spans="1:9" x14ac:dyDescent="0.3">
      <c r="A657" t="s">
        <v>8</v>
      </c>
      <c r="B657" t="s">
        <v>208</v>
      </c>
      <c r="C657" t="s">
        <v>948</v>
      </c>
      <c r="E657" t="str">
        <f>"62WI"</f>
        <v>62WI</v>
      </c>
      <c r="F657" t="s">
        <v>950</v>
      </c>
      <c r="G657" t="s">
        <v>17</v>
      </c>
      <c r="H657" t="s">
        <v>21</v>
      </c>
      <c r="I657" s="18"/>
    </row>
    <row r="658" spans="1:9" x14ac:dyDescent="0.3">
      <c r="A658" t="s">
        <v>8</v>
      </c>
      <c r="B658" t="s">
        <v>146</v>
      </c>
      <c r="C658" t="s">
        <v>511</v>
      </c>
      <c r="D658" t="s">
        <v>951</v>
      </c>
      <c r="E658" t="str">
        <f>"63FL"</f>
        <v>63FL</v>
      </c>
      <c r="F658" t="s">
        <v>153</v>
      </c>
      <c r="G658" t="s">
        <v>13</v>
      </c>
      <c r="H658" t="s">
        <v>14</v>
      </c>
      <c r="I658" s="18"/>
    </row>
    <row r="659" spans="1:9" x14ac:dyDescent="0.3">
      <c r="A659" t="s">
        <v>8</v>
      </c>
      <c r="B659" t="s">
        <v>146</v>
      </c>
      <c r="C659" t="s">
        <v>511</v>
      </c>
      <c r="D659" t="s">
        <v>951</v>
      </c>
      <c r="E659" t="str">
        <f>"63FL"</f>
        <v>63FL</v>
      </c>
      <c r="F659" t="s">
        <v>952</v>
      </c>
      <c r="G659" t="s">
        <v>17</v>
      </c>
      <c r="H659" t="s">
        <v>14</v>
      </c>
      <c r="I659" s="18"/>
    </row>
    <row r="660" spans="1:9" x14ac:dyDescent="0.3">
      <c r="A660" t="s">
        <v>8</v>
      </c>
      <c r="B660" t="s">
        <v>480</v>
      </c>
      <c r="C660" t="s">
        <v>953</v>
      </c>
      <c r="D660" t="s">
        <v>954</v>
      </c>
      <c r="E660" t="str">
        <f>"63MO"</f>
        <v>63MO</v>
      </c>
      <c r="F660" t="s">
        <v>270</v>
      </c>
      <c r="G660" t="s">
        <v>13</v>
      </c>
      <c r="H660" t="s">
        <v>30</v>
      </c>
      <c r="I660" s="18"/>
    </row>
    <row r="661" spans="1:9" x14ac:dyDescent="0.3">
      <c r="A661" t="s">
        <v>8</v>
      </c>
      <c r="B661" t="s">
        <v>480</v>
      </c>
      <c r="C661" t="s">
        <v>953</v>
      </c>
      <c r="D661" t="s">
        <v>954</v>
      </c>
      <c r="E661" t="str">
        <f>"63MO"</f>
        <v>63MO</v>
      </c>
      <c r="F661" t="s">
        <v>955</v>
      </c>
      <c r="G661" t="s">
        <v>17</v>
      </c>
      <c r="H661" t="s">
        <v>30</v>
      </c>
      <c r="I661" s="18"/>
    </row>
    <row r="662" spans="1:9" x14ac:dyDescent="0.3">
      <c r="A662" t="s">
        <v>8</v>
      </c>
      <c r="B662" t="s">
        <v>61</v>
      </c>
      <c r="C662" t="s">
        <v>2253</v>
      </c>
      <c r="E662" t="str">
        <f>"63TA"</f>
        <v>63TA</v>
      </c>
      <c r="F662" t="s">
        <v>270</v>
      </c>
      <c r="G662" t="s">
        <v>13</v>
      </c>
      <c r="H662" t="s">
        <v>30</v>
      </c>
      <c r="I662" s="18"/>
    </row>
    <row r="663" spans="1:9" x14ac:dyDescent="0.3">
      <c r="A663" t="s">
        <v>8</v>
      </c>
      <c r="B663" t="s">
        <v>61</v>
      </c>
      <c r="C663" t="s">
        <v>2253</v>
      </c>
      <c r="E663" t="str">
        <f>"63TA"</f>
        <v>63TA</v>
      </c>
      <c r="F663" t="s">
        <v>2254</v>
      </c>
      <c r="G663" t="s">
        <v>17</v>
      </c>
      <c r="H663" t="s">
        <v>30</v>
      </c>
      <c r="I663" s="18"/>
    </row>
    <row r="664" spans="1:9" x14ac:dyDescent="0.3">
      <c r="A664" t="s">
        <v>8</v>
      </c>
      <c r="B664" t="s">
        <v>141</v>
      </c>
      <c r="C664" t="s">
        <v>956</v>
      </c>
      <c r="E664" t="str">
        <f>"64CL"</f>
        <v>64CL</v>
      </c>
      <c r="F664" t="s">
        <v>957</v>
      </c>
      <c r="G664" t="s">
        <v>17</v>
      </c>
      <c r="H664" t="s">
        <v>21</v>
      </c>
      <c r="I664" s="18"/>
    </row>
    <row r="665" spans="1:9" x14ac:dyDescent="0.3">
      <c r="A665" t="s">
        <v>8</v>
      </c>
      <c r="B665" t="s">
        <v>141</v>
      </c>
      <c r="C665" t="s">
        <v>956</v>
      </c>
      <c r="D665" t="s">
        <v>958</v>
      </c>
      <c r="E665" t="str">
        <f>"64CL"</f>
        <v>64CL</v>
      </c>
      <c r="F665" t="s">
        <v>959</v>
      </c>
      <c r="G665" t="s">
        <v>13</v>
      </c>
      <c r="H665" t="s">
        <v>21</v>
      </c>
      <c r="I665" s="18"/>
    </row>
    <row r="666" spans="1:9" x14ac:dyDescent="0.3">
      <c r="A666" t="s">
        <v>8</v>
      </c>
      <c r="B666" t="s">
        <v>146</v>
      </c>
      <c r="C666" t="s">
        <v>960</v>
      </c>
      <c r="D666" t="s">
        <v>961</v>
      </c>
      <c r="E666" t="str">
        <f>"64FD"</f>
        <v>64FD</v>
      </c>
      <c r="F666" t="s">
        <v>139</v>
      </c>
      <c r="G666" t="s">
        <v>52</v>
      </c>
      <c r="H666" t="s">
        <v>30</v>
      </c>
      <c r="I666" s="18"/>
    </row>
    <row r="667" spans="1:9" x14ac:dyDescent="0.3">
      <c r="A667" t="s">
        <v>8</v>
      </c>
      <c r="B667" t="s">
        <v>146</v>
      </c>
      <c r="C667" t="s">
        <v>960</v>
      </c>
      <c r="D667" t="s">
        <v>961</v>
      </c>
      <c r="E667" t="str">
        <f>"64FD"</f>
        <v>64FD</v>
      </c>
      <c r="F667" t="s">
        <v>962</v>
      </c>
      <c r="G667" t="s">
        <v>17</v>
      </c>
      <c r="H667" t="s">
        <v>30</v>
      </c>
      <c r="I667" s="18"/>
    </row>
    <row r="668" spans="1:9" x14ac:dyDescent="0.3">
      <c r="A668" t="s">
        <v>8</v>
      </c>
      <c r="B668" t="s">
        <v>394</v>
      </c>
      <c r="C668" t="s">
        <v>963</v>
      </c>
      <c r="E668" t="str">
        <f>"64OG"</f>
        <v>64OG</v>
      </c>
      <c r="F668" t="s">
        <v>964</v>
      </c>
      <c r="G668" t="s">
        <v>17</v>
      </c>
      <c r="H668" t="s">
        <v>1298</v>
      </c>
      <c r="I668" s="18"/>
    </row>
    <row r="669" spans="1:9" x14ac:dyDescent="0.3">
      <c r="A669" t="s">
        <v>8</v>
      </c>
      <c r="B669" t="s">
        <v>394</v>
      </c>
      <c r="C669" t="s">
        <v>963</v>
      </c>
      <c r="E669" t="str">
        <f>"64OG"</f>
        <v>64OG</v>
      </c>
      <c r="F669" t="s">
        <v>965</v>
      </c>
      <c r="G669" t="s">
        <v>13</v>
      </c>
      <c r="H669" t="s">
        <v>1298</v>
      </c>
      <c r="I669" s="18"/>
    </row>
    <row r="670" spans="1:9" x14ac:dyDescent="0.3">
      <c r="A670" t="s">
        <v>8</v>
      </c>
      <c r="B670" t="s">
        <v>47</v>
      </c>
      <c r="C670" t="s">
        <v>966</v>
      </c>
      <c r="D670" t="s">
        <v>967</v>
      </c>
      <c r="E670" t="str">
        <f>"64PA"</f>
        <v>64PA</v>
      </c>
      <c r="F670" t="s">
        <v>637</v>
      </c>
      <c r="G670" t="s">
        <v>13</v>
      </c>
      <c r="H670" t="s">
        <v>30</v>
      </c>
      <c r="I670" s="18"/>
    </row>
    <row r="671" spans="1:9" x14ac:dyDescent="0.3">
      <c r="A671" t="s">
        <v>8</v>
      </c>
      <c r="B671" t="s">
        <v>47</v>
      </c>
      <c r="C671" t="s">
        <v>966</v>
      </c>
      <c r="D671" t="s">
        <v>967</v>
      </c>
      <c r="E671" t="str">
        <f>"64PA"</f>
        <v>64PA</v>
      </c>
      <c r="F671" t="s">
        <v>968</v>
      </c>
      <c r="G671" t="s">
        <v>17</v>
      </c>
      <c r="H671" t="s">
        <v>30</v>
      </c>
      <c r="I671" s="18"/>
    </row>
    <row r="672" spans="1:9" x14ac:dyDescent="0.3">
      <c r="A672" t="s">
        <v>8</v>
      </c>
      <c r="B672" t="s">
        <v>47</v>
      </c>
      <c r="C672" t="s">
        <v>969</v>
      </c>
      <c r="D672" t="s">
        <v>970</v>
      </c>
      <c r="E672" t="str">
        <f>"64PN"</f>
        <v>64PN</v>
      </c>
      <c r="F672" t="s">
        <v>197</v>
      </c>
      <c r="G672" t="s">
        <v>38</v>
      </c>
      <c r="H672" t="s">
        <v>30</v>
      </c>
      <c r="I672" s="18"/>
    </row>
    <row r="673" spans="1:9" x14ac:dyDescent="0.3">
      <c r="A673" t="s">
        <v>8</v>
      </c>
      <c r="B673" t="s">
        <v>47</v>
      </c>
      <c r="C673" t="s">
        <v>969</v>
      </c>
      <c r="D673" t="s">
        <v>970</v>
      </c>
      <c r="E673" t="str">
        <f>"64PN"</f>
        <v>64PN</v>
      </c>
      <c r="F673" t="s">
        <v>971</v>
      </c>
      <c r="G673" t="s">
        <v>17</v>
      </c>
      <c r="H673" t="s">
        <v>30</v>
      </c>
      <c r="I673" s="18"/>
    </row>
    <row r="674" spans="1:9" x14ac:dyDescent="0.3">
      <c r="A674" t="s">
        <v>8</v>
      </c>
      <c r="B674" t="s">
        <v>272</v>
      </c>
      <c r="C674" t="s">
        <v>972</v>
      </c>
      <c r="E674" t="str">
        <f>"65KY"</f>
        <v>65KY</v>
      </c>
      <c r="F674" t="s">
        <v>974</v>
      </c>
      <c r="G674" t="s">
        <v>29</v>
      </c>
      <c r="H674" t="s">
        <v>14</v>
      </c>
      <c r="I674" s="18"/>
    </row>
    <row r="675" spans="1:9" x14ac:dyDescent="0.3">
      <c r="A675" t="s">
        <v>8</v>
      </c>
      <c r="B675" t="s">
        <v>272</v>
      </c>
      <c r="C675" t="s">
        <v>972</v>
      </c>
      <c r="E675" t="str">
        <f>"65KY"</f>
        <v>65KY</v>
      </c>
      <c r="F675" t="s">
        <v>973</v>
      </c>
      <c r="G675" t="s">
        <v>17</v>
      </c>
      <c r="H675" t="s">
        <v>14</v>
      </c>
      <c r="I675" s="18"/>
    </row>
    <row r="676" spans="1:9" x14ac:dyDescent="0.3">
      <c r="A676" t="s">
        <v>8</v>
      </c>
      <c r="B676" t="s">
        <v>47</v>
      </c>
      <c r="C676" t="s">
        <v>975</v>
      </c>
      <c r="E676" t="str">
        <f>"66PA"</f>
        <v>66PA</v>
      </c>
      <c r="F676" t="s">
        <v>489</v>
      </c>
      <c r="G676" t="s">
        <v>52</v>
      </c>
      <c r="H676" t="s">
        <v>21</v>
      </c>
      <c r="I676" s="18"/>
    </row>
    <row r="677" spans="1:9" x14ac:dyDescent="0.3">
      <c r="A677" t="s">
        <v>8</v>
      </c>
      <c r="B677" t="s">
        <v>47</v>
      </c>
      <c r="C677" t="s">
        <v>975</v>
      </c>
      <c r="D677" t="s">
        <v>976</v>
      </c>
      <c r="E677" t="str">
        <f>"66PA"</f>
        <v>66PA</v>
      </c>
      <c r="F677" t="s">
        <v>977</v>
      </c>
      <c r="G677" t="s">
        <v>17</v>
      </c>
      <c r="H677" t="s">
        <v>21</v>
      </c>
      <c r="I677" s="18"/>
    </row>
    <row r="678" spans="1:9" x14ac:dyDescent="0.3">
      <c r="A678" t="s">
        <v>8</v>
      </c>
      <c r="B678" t="s">
        <v>671</v>
      </c>
      <c r="C678" t="s">
        <v>978</v>
      </c>
      <c r="E678" t="str">
        <f>"67VT"</f>
        <v>67VT</v>
      </c>
      <c r="F678" t="s">
        <v>729</v>
      </c>
      <c r="G678" t="s">
        <v>13</v>
      </c>
      <c r="H678" t="s">
        <v>30</v>
      </c>
      <c r="I678" s="18"/>
    </row>
    <row r="679" spans="1:9" x14ac:dyDescent="0.3">
      <c r="A679" t="s">
        <v>8</v>
      </c>
      <c r="B679" t="s">
        <v>671</v>
      </c>
      <c r="C679" t="s">
        <v>978</v>
      </c>
      <c r="E679" t="str">
        <f>"67VT"</f>
        <v>67VT</v>
      </c>
      <c r="F679" t="s">
        <v>979</v>
      </c>
      <c r="G679" t="s">
        <v>17</v>
      </c>
      <c r="H679" t="s">
        <v>30</v>
      </c>
      <c r="I679" s="18"/>
    </row>
    <row r="680" spans="1:9" x14ac:dyDescent="0.3">
      <c r="A680" t="s">
        <v>8</v>
      </c>
      <c r="B680" t="s">
        <v>22</v>
      </c>
      <c r="C680" t="s">
        <v>980</v>
      </c>
      <c r="E680" t="str">
        <f>"68IS"</f>
        <v>68IS</v>
      </c>
      <c r="F680" t="s">
        <v>981</v>
      </c>
      <c r="G680" t="s">
        <v>13</v>
      </c>
      <c r="H680" t="s">
        <v>21</v>
      </c>
      <c r="I680" s="18"/>
    </row>
    <row r="681" spans="1:9" x14ac:dyDescent="0.3">
      <c r="A681" t="s">
        <v>8</v>
      </c>
      <c r="B681" t="s">
        <v>22</v>
      </c>
      <c r="C681" t="s">
        <v>980</v>
      </c>
      <c r="E681" t="str">
        <f>"68IS"</f>
        <v>68IS</v>
      </c>
      <c r="F681" t="s">
        <v>79</v>
      </c>
      <c r="G681" t="s">
        <v>13</v>
      </c>
      <c r="H681" t="s">
        <v>21</v>
      </c>
      <c r="I681" s="18"/>
    </row>
    <row r="682" spans="1:9" x14ac:dyDescent="0.3">
      <c r="A682" t="s">
        <v>8</v>
      </c>
      <c r="B682" t="s">
        <v>22</v>
      </c>
      <c r="C682" t="s">
        <v>980</v>
      </c>
      <c r="E682" t="str">
        <f>"68IS"</f>
        <v>68IS</v>
      </c>
      <c r="F682" t="s">
        <v>982</v>
      </c>
      <c r="G682" t="s">
        <v>983</v>
      </c>
      <c r="H682" t="s">
        <v>21</v>
      </c>
      <c r="I682" s="18"/>
    </row>
    <row r="683" spans="1:9" x14ac:dyDescent="0.3">
      <c r="A683" t="s">
        <v>8</v>
      </c>
      <c r="B683" t="s">
        <v>61</v>
      </c>
      <c r="C683" t="s">
        <v>255</v>
      </c>
      <c r="E683" t="str">
        <f>"68TX"</f>
        <v>68TX</v>
      </c>
      <c r="F683" t="s">
        <v>257</v>
      </c>
      <c r="G683" t="s">
        <v>13</v>
      </c>
      <c r="H683" t="s">
        <v>30</v>
      </c>
      <c r="I683" s="18"/>
    </row>
    <row r="684" spans="1:9" x14ac:dyDescent="0.3">
      <c r="A684" t="s">
        <v>8</v>
      </c>
      <c r="B684" t="s">
        <v>61</v>
      </c>
      <c r="C684" t="s">
        <v>255</v>
      </c>
      <c r="E684" t="str">
        <f>"68TX"</f>
        <v>68TX</v>
      </c>
      <c r="F684" t="s">
        <v>984</v>
      </c>
      <c r="G684" t="s">
        <v>17</v>
      </c>
      <c r="H684" t="s">
        <v>30</v>
      </c>
      <c r="I684" s="18"/>
    </row>
    <row r="685" spans="1:9" x14ac:dyDescent="0.3">
      <c r="A685" t="s">
        <v>8</v>
      </c>
      <c r="B685" t="s">
        <v>208</v>
      </c>
      <c r="C685" t="s">
        <v>985</v>
      </c>
      <c r="E685" t="str">
        <f>"68WI"</f>
        <v>68WI</v>
      </c>
      <c r="F685" t="s">
        <v>987</v>
      </c>
      <c r="G685" t="s">
        <v>52</v>
      </c>
      <c r="H685" t="s">
        <v>21</v>
      </c>
      <c r="I685" s="18"/>
    </row>
    <row r="686" spans="1:9" x14ac:dyDescent="0.3">
      <c r="A686" t="s">
        <v>8</v>
      </c>
      <c r="B686" t="s">
        <v>208</v>
      </c>
      <c r="C686" t="s">
        <v>985</v>
      </c>
      <c r="E686" t="str">
        <f>"68WI"</f>
        <v>68WI</v>
      </c>
      <c r="F686" t="s">
        <v>986</v>
      </c>
      <c r="G686" t="s">
        <v>17</v>
      </c>
      <c r="H686" t="s">
        <v>21</v>
      </c>
      <c r="I686" s="18"/>
    </row>
    <row r="687" spans="1:9" x14ac:dyDescent="0.3">
      <c r="A687" t="s">
        <v>8</v>
      </c>
      <c r="B687" t="s">
        <v>26</v>
      </c>
      <c r="C687" t="s">
        <v>988</v>
      </c>
      <c r="D687" t="s">
        <v>989</v>
      </c>
      <c r="E687" t="str">
        <f>"70MA"</f>
        <v>70MA</v>
      </c>
      <c r="F687" t="s">
        <v>143</v>
      </c>
      <c r="G687" t="s">
        <v>13</v>
      </c>
      <c r="H687" t="s">
        <v>30</v>
      </c>
      <c r="I687" s="18"/>
    </row>
    <row r="688" spans="1:9" x14ac:dyDescent="0.3">
      <c r="A688" t="s">
        <v>8</v>
      </c>
      <c r="B688" t="s">
        <v>26</v>
      </c>
      <c r="C688" t="s">
        <v>988</v>
      </c>
      <c r="D688" t="s">
        <v>989</v>
      </c>
      <c r="E688" t="str">
        <f>"70MA"</f>
        <v>70MA</v>
      </c>
      <c r="F688" t="s">
        <v>990</v>
      </c>
      <c r="G688" t="s">
        <v>17</v>
      </c>
      <c r="H688" t="s">
        <v>30</v>
      </c>
      <c r="I688" s="18"/>
    </row>
    <row r="689" spans="1:9" x14ac:dyDescent="0.3">
      <c r="A689" t="s">
        <v>8</v>
      </c>
      <c r="B689" t="s">
        <v>908</v>
      </c>
      <c r="C689" t="s">
        <v>991</v>
      </c>
      <c r="D689" t="s">
        <v>992</v>
      </c>
      <c r="E689" t="str">
        <f>"70SC"</f>
        <v>70SC</v>
      </c>
      <c r="F689" t="s">
        <v>186</v>
      </c>
      <c r="G689" t="s">
        <v>13</v>
      </c>
      <c r="H689" t="s">
        <v>30</v>
      </c>
      <c r="I689" s="18"/>
    </row>
    <row r="690" spans="1:9" x14ac:dyDescent="0.3">
      <c r="A690" t="s">
        <v>8</v>
      </c>
      <c r="B690" t="s">
        <v>908</v>
      </c>
      <c r="C690" t="s">
        <v>991</v>
      </c>
      <c r="D690" t="s">
        <v>992</v>
      </c>
      <c r="E690" t="str">
        <f>"70SC"</f>
        <v>70SC</v>
      </c>
      <c r="F690" t="s">
        <v>993</v>
      </c>
      <c r="G690" t="s">
        <v>17</v>
      </c>
      <c r="H690" t="s">
        <v>30</v>
      </c>
      <c r="I690" s="18"/>
    </row>
    <row r="691" spans="1:9" x14ac:dyDescent="0.3">
      <c r="A691" t="s">
        <v>8</v>
      </c>
      <c r="B691" t="s">
        <v>61</v>
      </c>
      <c r="C691" t="s">
        <v>994</v>
      </c>
      <c r="E691" t="str">
        <f>"70TS"</f>
        <v>70TS</v>
      </c>
      <c r="F691" t="s">
        <v>201</v>
      </c>
      <c r="G691" t="s">
        <v>13</v>
      </c>
      <c r="H691" t="s">
        <v>30</v>
      </c>
      <c r="I691" s="18"/>
    </row>
    <row r="692" spans="1:9" x14ac:dyDescent="0.3">
      <c r="A692" t="s">
        <v>8</v>
      </c>
      <c r="B692" t="s">
        <v>61</v>
      </c>
      <c r="C692" t="s">
        <v>994</v>
      </c>
      <c r="E692" t="str">
        <f>"70TS"</f>
        <v>70TS</v>
      </c>
      <c r="F692" t="s">
        <v>995</v>
      </c>
      <c r="G692" t="s">
        <v>17</v>
      </c>
      <c r="H692" t="s">
        <v>30</v>
      </c>
      <c r="I692" s="18"/>
    </row>
    <row r="693" spans="1:9" x14ac:dyDescent="0.3">
      <c r="A693" t="s">
        <v>8</v>
      </c>
      <c r="B693" t="s">
        <v>61</v>
      </c>
      <c r="C693" t="s">
        <v>996</v>
      </c>
      <c r="E693" t="str">
        <f>"72TE"</f>
        <v>72TE</v>
      </c>
      <c r="F693" t="s">
        <v>997</v>
      </c>
      <c r="G693" t="s">
        <v>13</v>
      </c>
      <c r="H693" t="s">
        <v>21</v>
      </c>
      <c r="I693" s="18"/>
    </row>
    <row r="694" spans="1:9" x14ac:dyDescent="0.3">
      <c r="A694" t="s">
        <v>8</v>
      </c>
      <c r="B694" t="s">
        <v>61</v>
      </c>
      <c r="C694" t="s">
        <v>996</v>
      </c>
      <c r="E694" t="str">
        <f>"72TE"</f>
        <v>72TE</v>
      </c>
      <c r="F694" t="s">
        <v>79</v>
      </c>
      <c r="G694" t="s">
        <v>13</v>
      </c>
      <c r="H694" t="s">
        <v>21</v>
      </c>
      <c r="I694" s="18"/>
    </row>
    <row r="695" spans="1:9" x14ac:dyDescent="0.3">
      <c r="A695" t="s">
        <v>8</v>
      </c>
      <c r="B695" t="s">
        <v>92</v>
      </c>
      <c r="C695" t="s">
        <v>998</v>
      </c>
      <c r="E695" t="str">
        <f>"74II"</f>
        <v>74II</v>
      </c>
      <c r="F695" t="s">
        <v>302</v>
      </c>
      <c r="G695" t="s">
        <v>13</v>
      </c>
      <c r="H695" t="s">
        <v>30</v>
      </c>
      <c r="I695" s="18"/>
    </row>
    <row r="696" spans="1:9" x14ac:dyDescent="0.3">
      <c r="A696" t="s">
        <v>8</v>
      </c>
      <c r="B696" t="s">
        <v>92</v>
      </c>
      <c r="C696" t="s">
        <v>998</v>
      </c>
      <c r="E696" t="str">
        <f>"74II"</f>
        <v>74II</v>
      </c>
      <c r="F696" t="s">
        <v>999</v>
      </c>
      <c r="G696" t="s">
        <v>17</v>
      </c>
      <c r="H696" t="s">
        <v>30</v>
      </c>
      <c r="I696" s="18"/>
    </row>
    <row r="697" spans="1:9" x14ac:dyDescent="0.3">
      <c r="A697" t="s">
        <v>8</v>
      </c>
      <c r="B697" t="s">
        <v>43</v>
      </c>
      <c r="C697" t="s">
        <v>389</v>
      </c>
      <c r="E697" t="str">
        <f>"74OH"</f>
        <v>74OH</v>
      </c>
      <c r="F697" t="s">
        <v>218</v>
      </c>
      <c r="G697" t="s">
        <v>13</v>
      </c>
      <c r="H697" t="s">
        <v>30</v>
      </c>
      <c r="I697" s="18"/>
    </row>
    <row r="698" spans="1:9" x14ac:dyDescent="0.3">
      <c r="A698" t="s">
        <v>8</v>
      </c>
      <c r="B698" t="s">
        <v>43</v>
      </c>
      <c r="C698" t="s">
        <v>389</v>
      </c>
      <c r="E698" t="str">
        <f>"74OH"</f>
        <v>74OH</v>
      </c>
      <c r="F698" t="s">
        <v>1000</v>
      </c>
      <c r="G698" t="s">
        <v>17</v>
      </c>
      <c r="H698" t="s">
        <v>30</v>
      </c>
      <c r="I698" s="18"/>
    </row>
    <row r="699" spans="1:9" x14ac:dyDescent="0.3">
      <c r="A699" t="s">
        <v>8</v>
      </c>
      <c r="B699" t="s">
        <v>47</v>
      </c>
      <c r="C699" t="s">
        <v>1001</v>
      </c>
      <c r="D699" t="s">
        <v>1002</v>
      </c>
      <c r="E699" t="str">
        <f>"74PN"</f>
        <v>74PN</v>
      </c>
      <c r="F699" t="s">
        <v>70</v>
      </c>
      <c r="G699" t="s">
        <v>52</v>
      </c>
      <c r="H699" t="s">
        <v>21</v>
      </c>
      <c r="I699" s="18"/>
    </row>
    <row r="700" spans="1:9" x14ac:dyDescent="0.3">
      <c r="A700" t="s">
        <v>8</v>
      </c>
      <c r="B700" t="s">
        <v>47</v>
      </c>
      <c r="C700" t="s">
        <v>1001</v>
      </c>
      <c r="D700" t="s">
        <v>1003</v>
      </c>
      <c r="E700" t="str">
        <f>"74PN"</f>
        <v>74PN</v>
      </c>
      <c r="F700" t="s">
        <v>1004</v>
      </c>
      <c r="G700" t="s">
        <v>17</v>
      </c>
      <c r="H700" t="s">
        <v>21</v>
      </c>
      <c r="I700" s="18"/>
    </row>
    <row r="701" spans="1:9" x14ac:dyDescent="0.3">
      <c r="A701" t="s">
        <v>8</v>
      </c>
      <c r="B701" t="s">
        <v>47</v>
      </c>
      <c r="C701" t="s">
        <v>1001</v>
      </c>
      <c r="D701" t="s">
        <v>1005</v>
      </c>
      <c r="E701" t="str">
        <f>"74PN"</f>
        <v>74PN</v>
      </c>
      <c r="F701" t="s">
        <v>298</v>
      </c>
      <c r="G701" t="s">
        <v>52</v>
      </c>
      <c r="H701" t="s">
        <v>21</v>
      </c>
      <c r="I701" s="18"/>
    </row>
    <row r="702" spans="1:9" x14ac:dyDescent="0.3">
      <c r="A702" t="s">
        <v>8</v>
      </c>
      <c r="B702" t="s">
        <v>61</v>
      </c>
      <c r="C702" t="s">
        <v>1006</v>
      </c>
      <c r="E702" t="str">
        <f>"74TE"</f>
        <v>74TE</v>
      </c>
      <c r="F702" t="s">
        <v>1007</v>
      </c>
      <c r="G702" t="s">
        <v>281</v>
      </c>
      <c r="H702" t="s">
        <v>21</v>
      </c>
      <c r="I702" s="18"/>
    </row>
    <row r="703" spans="1:9" x14ac:dyDescent="0.3">
      <c r="A703" t="s">
        <v>8</v>
      </c>
      <c r="B703" t="s">
        <v>141</v>
      </c>
      <c r="C703" t="s">
        <v>1008</v>
      </c>
      <c r="E703" t="str">
        <f>"75CL"</f>
        <v>75CL</v>
      </c>
      <c r="F703" t="s">
        <v>579</v>
      </c>
      <c r="G703" t="s">
        <v>13</v>
      </c>
      <c r="H703" t="s">
        <v>30</v>
      </c>
      <c r="I703" s="18"/>
    </row>
    <row r="704" spans="1:9" x14ac:dyDescent="0.3">
      <c r="A704" t="s">
        <v>8</v>
      </c>
      <c r="B704" t="s">
        <v>141</v>
      </c>
      <c r="C704" t="s">
        <v>1008</v>
      </c>
      <c r="E704" t="str">
        <f>"75CL"</f>
        <v>75CL</v>
      </c>
      <c r="F704" t="s">
        <v>1009</v>
      </c>
      <c r="G704" t="s">
        <v>17</v>
      </c>
      <c r="H704" t="s">
        <v>30</v>
      </c>
      <c r="I704" s="18"/>
    </row>
    <row r="705" spans="1:9" x14ac:dyDescent="0.3">
      <c r="A705" t="s">
        <v>8</v>
      </c>
      <c r="B705" t="s">
        <v>480</v>
      </c>
      <c r="C705" t="s">
        <v>1010</v>
      </c>
      <c r="D705" t="s">
        <v>1011</v>
      </c>
      <c r="E705" t="str">
        <f>"76MO"</f>
        <v>76MO</v>
      </c>
      <c r="F705" t="s">
        <v>112</v>
      </c>
      <c r="G705" t="s">
        <v>13</v>
      </c>
      <c r="H705" t="s">
        <v>30</v>
      </c>
      <c r="I705" s="18"/>
    </row>
    <row r="706" spans="1:9" x14ac:dyDescent="0.3">
      <c r="A706" t="s">
        <v>8</v>
      </c>
      <c r="B706" t="s">
        <v>480</v>
      </c>
      <c r="C706" t="s">
        <v>1010</v>
      </c>
      <c r="D706" t="s">
        <v>1011</v>
      </c>
      <c r="E706" t="str">
        <f>"76MO"</f>
        <v>76MO</v>
      </c>
      <c r="F706" t="s">
        <v>1012</v>
      </c>
      <c r="G706" t="s">
        <v>17</v>
      </c>
      <c r="H706" t="s">
        <v>30</v>
      </c>
      <c r="I706" s="18"/>
    </row>
    <row r="707" spans="1:9" x14ac:dyDescent="0.3">
      <c r="A707" t="s">
        <v>8</v>
      </c>
      <c r="B707" t="s">
        <v>47</v>
      </c>
      <c r="C707" t="s">
        <v>1013</v>
      </c>
      <c r="D707" t="s">
        <v>1014</v>
      </c>
      <c r="E707" t="str">
        <f>"76PN"</f>
        <v>76PN</v>
      </c>
      <c r="F707" t="s">
        <v>64</v>
      </c>
      <c r="G707" t="s">
        <v>13</v>
      </c>
      <c r="H707" t="s">
        <v>30</v>
      </c>
      <c r="I707" s="18"/>
    </row>
    <row r="708" spans="1:9" x14ac:dyDescent="0.3">
      <c r="A708" t="s">
        <v>8</v>
      </c>
      <c r="B708" t="s">
        <v>47</v>
      </c>
      <c r="C708" t="s">
        <v>1013</v>
      </c>
      <c r="D708" t="s">
        <v>1014</v>
      </c>
      <c r="E708" t="str">
        <f>"76PN"</f>
        <v>76PN</v>
      </c>
      <c r="F708" t="s">
        <v>1015</v>
      </c>
      <c r="G708" t="s">
        <v>17</v>
      </c>
      <c r="H708" t="s">
        <v>30</v>
      </c>
      <c r="I708" s="18"/>
    </row>
    <row r="709" spans="1:9" x14ac:dyDescent="0.3">
      <c r="A709" t="s">
        <v>8</v>
      </c>
      <c r="B709" t="s">
        <v>208</v>
      </c>
      <c r="C709" t="s">
        <v>1016</v>
      </c>
      <c r="E709" t="str">
        <f>"78WI"</f>
        <v>78WI</v>
      </c>
      <c r="F709" t="s">
        <v>1017</v>
      </c>
      <c r="G709" t="s">
        <v>13</v>
      </c>
      <c r="H709" t="s">
        <v>21</v>
      </c>
      <c r="I709" s="18"/>
    </row>
    <row r="710" spans="1:9" x14ac:dyDescent="0.3">
      <c r="A710" t="s">
        <v>8</v>
      </c>
      <c r="B710" t="s">
        <v>208</v>
      </c>
      <c r="C710" t="s">
        <v>1016</v>
      </c>
      <c r="E710" t="str">
        <f>"78WI"</f>
        <v>78WI</v>
      </c>
      <c r="F710" t="s">
        <v>1018</v>
      </c>
      <c r="G710" t="s">
        <v>17</v>
      </c>
      <c r="H710" t="s">
        <v>21</v>
      </c>
      <c r="I710" s="18"/>
    </row>
    <row r="711" spans="1:9" x14ac:dyDescent="0.3">
      <c r="A711" t="s">
        <v>8</v>
      </c>
      <c r="B711" t="s">
        <v>92</v>
      </c>
      <c r="C711" t="s">
        <v>572</v>
      </c>
      <c r="D711" t="s">
        <v>1019</v>
      </c>
      <c r="E711" t="str">
        <f>"79IN"</f>
        <v>79IN</v>
      </c>
      <c r="F711" t="s">
        <v>197</v>
      </c>
      <c r="G711" t="s">
        <v>52</v>
      </c>
      <c r="H711" t="s">
        <v>30</v>
      </c>
      <c r="I711" s="18"/>
    </row>
    <row r="712" spans="1:9" x14ac:dyDescent="0.3">
      <c r="A712" t="s">
        <v>8</v>
      </c>
      <c r="B712" t="s">
        <v>92</v>
      </c>
      <c r="C712" t="s">
        <v>572</v>
      </c>
      <c r="D712" t="s">
        <v>1019</v>
      </c>
      <c r="E712" t="str">
        <f>"79IN"</f>
        <v>79IN</v>
      </c>
      <c r="F712" t="s">
        <v>1020</v>
      </c>
      <c r="G712" t="s">
        <v>17</v>
      </c>
      <c r="H712" t="s">
        <v>30</v>
      </c>
      <c r="I712" s="18"/>
    </row>
    <row r="713" spans="1:9" x14ac:dyDescent="0.3">
      <c r="A713" t="s">
        <v>8</v>
      </c>
      <c r="B713" t="s">
        <v>272</v>
      </c>
      <c r="C713" t="s">
        <v>1021</v>
      </c>
      <c r="E713" t="str">
        <f>"79KY"</f>
        <v>79KY</v>
      </c>
      <c r="F713" t="s">
        <v>981</v>
      </c>
      <c r="G713" t="s">
        <v>52</v>
      </c>
      <c r="H713" t="s">
        <v>21</v>
      </c>
      <c r="I713" s="18"/>
    </row>
    <row r="714" spans="1:9" x14ac:dyDescent="0.3">
      <c r="A714" t="s">
        <v>8</v>
      </c>
      <c r="B714" t="s">
        <v>272</v>
      </c>
      <c r="C714" t="s">
        <v>1021</v>
      </c>
      <c r="E714" t="str">
        <f>"79KY"</f>
        <v>79KY</v>
      </c>
      <c r="F714" t="s">
        <v>629</v>
      </c>
      <c r="G714" t="s">
        <v>52</v>
      </c>
      <c r="H714" t="s">
        <v>21</v>
      </c>
      <c r="I714" s="18"/>
    </row>
    <row r="715" spans="1:9" x14ac:dyDescent="0.3">
      <c r="A715" t="s">
        <v>8</v>
      </c>
      <c r="B715" t="s">
        <v>272</v>
      </c>
      <c r="C715" t="s">
        <v>1021</v>
      </c>
      <c r="E715" t="str">
        <f>"79KY"</f>
        <v>79KY</v>
      </c>
      <c r="F715" t="s">
        <v>1022</v>
      </c>
      <c r="G715" t="s">
        <v>13</v>
      </c>
      <c r="H715" t="s">
        <v>21</v>
      </c>
      <c r="I715" s="18"/>
    </row>
    <row r="716" spans="1:9" x14ac:dyDescent="0.3">
      <c r="A716" t="s">
        <v>8</v>
      </c>
      <c r="B716" t="s">
        <v>47</v>
      </c>
      <c r="C716" t="s">
        <v>998</v>
      </c>
      <c r="E716" t="str">
        <f t="shared" ref="E716:E722" si="1">"79PN"</f>
        <v>79PN</v>
      </c>
      <c r="F716" t="s">
        <v>432</v>
      </c>
      <c r="G716" t="s">
        <v>13</v>
      </c>
      <c r="H716" t="s">
        <v>21</v>
      </c>
      <c r="I716" s="18"/>
    </row>
    <row r="717" spans="1:9" x14ac:dyDescent="0.3">
      <c r="A717" t="s">
        <v>8</v>
      </c>
      <c r="B717" t="s">
        <v>47</v>
      </c>
      <c r="C717" t="s">
        <v>998</v>
      </c>
      <c r="E717" t="str">
        <f t="shared" si="1"/>
        <v>79PN</v>
      </c>
      <c r="F717" t="s">
        <v>1025</v>
      </c>
      <c r="G717" t="s">
        <v>38</v>
      </c>
      <c r="H717" t="s">
        <v>21</v>
      </c>
      <c r="I717" s="18"/>
    </row>
    <row r="718" spans="1:9" x14ac:dyDescent="0.3">
      <c r="A718" t="s">
        <v>8</v>
      </c>
      <c r="B718" t="s">
        <v>47</v>
      </c>
      <c r="C718" t="s">
        <v>998</v>
      </c>
      <c r="E718" t="str">
        <f t="shared" si="1"/>
        <v>79PN</v>
      </c>
      <c r="F718" t="s">
        <v>1026</v>
      </c>
      <c r="G718" t="s">
        <v>17</v>
      </c>
      <c r="H718" t="s">
        <v>21</v>
      </c>
      <c r="I718" s="18"/>
    </row>
    <row r="719" spans="1:9" x14ac:dyDescent="0.3">
      <c r="A719" t="s">
        <v>8</v>
      </c>
      <c r="B719" t="s">
        <v>47</v>
      </c>
      <c r="C719" t="s">
        <v>998</v>
      </c>
      <c r="E719" t="str">
        <f t="shared" si="1"/>
        <v>79PN</v>
      </c>
      <c r="F719" t="s">
        <v>1027</v>
      </c>
      <c r="G719" t="s">
        <v>17</v>
      </c>
      <c r="H719" t="s">
        <v>21</v>
      </c>
      <c r="I719" s="18"/>
    </row>
    <row r="720" spans="1:9" x14ac:dyDescent="0.3">
      <c r="A720" t="s">
        <v>8</v>
      </c>
      <c r="B720" t="s">
        <v>47</v>
      </c>
      <c r="C720" t="s">
        <v>998</v>
      </c>
      <c r="E720" t="str">
        <f t="shared" si="1"/>
        <v>79PN</v>
      </c>
      <c r="F720" t="s">
        <v>79</v>
      </c>
      <c r="G720" t="s">
        <v>29</v>
      </c>
      <c r="H720" t="s">
        <v>21</v>
      </c>
      <c r="I720" s="18"/>
    </row>
    <row r="721" spans="1:9" x14ac:dyDescent="0.3">
      <c r="A721" t="s">
        <v>8</v>
      </c>
      <c r="B721" t="s">
        <v>47</v>
      </c>
      <c r="C721" t="s">
        <v>998</v>
      </c>
      <c r="E721" t="str">
        <f t="shared" si="1"/>
        <v>79PN</v>
      </c>
      <c r="F721" t="s">
        <v>1023</v>
      </c>
      <c r="G721" t="s">
        <v>17</v>
      </c>
      <c r="H721" t="s">
        <v>21</v>
      </c>
      <c r="I721" s="18"/>
    </row>
    <row r="722" spans="1:9" x14ac:dyDescent="0.3">
      <c r="A722" t="s">
        <v>8</v>
      </c>
      <c r="B722" t="s">
        <v>47</v>
      </c>
      <c r="C722" t="s">
        <v>998</v>
      </c>
      <c r="D722" t="s">
        <v>1024</v>
      </c>
      <c r="E722" t="str">
        <f t="shared" si="1"/>
        <v>79PN</v>
      </c>
      <c r="F722" t="s">
        <v>849</v>
      </c>
      <c r="G722" t="s">
        <v>13</v>
      </c>
      <c r="H722" t="s">
        <v>21</v>
      </c>
      <c r="I722" s="18"/>
    </row>
    <row r="723" spans="1:9" x14ac:dyDescent="0.3">
      <c r="A723" t="s">
        <v>8</v>
      </c>
      <c r="B723" t="s">
        <v>208</v>
      </c>
      <c r="C723" t="s">
        <v>1028</v>
      </c>
      <c r="E723" t="str">
        <f>"79WI"</f>
        <v>79WI</v>
      </c>
      <c r="F723" t="s">
        <v>933</v>
      </c>
      <c r="G723" t="s">
        <v>13</v>
      </c>
      <c r="H723" t="s">
        <v>21</v>
      </c>
      <c r="I723" s="18"/>
    </row>
    <row r="724" spans="1:9" x14ac:dyDescent="0.3">
      <c r="A724" t="s">
        <v>8</v>
      </c>
      <c r="B724" t="s">
        <v>208</v>
      </c>
      <c r="C724" t="s">
        <v>1028</v>
      </c>
      <c r="E724" t="str">
        <f>"79WI"</f>
        <v>79WI</v>
      </c>
      <c r="F724" t="s">
        <v>1029</v>
      </c>
      <c r="G724" t="s">
        <v>17</v>
      </c>
      <c r="H724" t="s">
        <v>21</v>
      </c>
      <c r="I724" s="18"/>
    </row>
    <row r="725" spans="1:9" x14ac:dyDescent="0.3">
      <c r="A725" t="s">
        <v>8</v>
      </c>
      <c r="B725" t="s">
        <v>92</v>
      </c>
      <c r="C725" t="s">
        <v>746</v>
      </c>
      <c r="E725" t="str">
        <f>"81II"</f>
        <v>81II</v>
      </c>
      <c r="F725" t="s">
        <v>637</v>
      </c>
      <c r="G725" t="s">
        <v>29</v>
      </c>
      <c r="H725" t="s">
        <v>30</v>
      </c>
      <c r="I725" s="18"/>
    </row>
    <row r="726" spans="1:9" x14ac:dyDescent="0.3">
      <c r="A726" t="s">
        <v>8</v>
      </c>
      <c r="B726" t="s">
        <v>92</v>
      </c>
      <c r="C726" t="s">
        <v>746</v>
      </c>
      <c r="E726" t="str">
        <f>"81II"</f>
        <v>81II</v>
      </c>
      <c r="F726" t="s">
        <v>1030</v>
      </c>
      <c r="G726" t="s">
        <v>17</v>
      </c>
      <c r="H726" t="s">
        <v>30</v>
      </c>
      <c r="I726" s="18"/>
    </row>
    <row r="727" spans="1:9" x14ac:dyDescent="0.3">
      <c r="A727" t="s">
        <v>8</v>
      </c>
      <c r="B727" t="s">
        <v>272</v>
      </c>
      <c r="C727" t="s">
        <v>1031</v>
      </c>
      <c r="D727" t="s">
        <v>1032</v>
      </c>
      <c r="E727" t="str">
        <f>"81KY"</f>
        <v>81KY</v>
      </c>
      <c r="F727" t="s">
        <v>143</v>
      </c>
      <c r="G727" t="s">
        <v>13</v>
      </c>
      <c r="H727" t="s">
        <v>30</v>
      </c>
      <c r="I727" s="18"/>
    </row>
    <row r="728" spans="1:9" x14ac:dyDescent="0.3">
      <c r="A728" t="s">
        <v>8</v>
      </c>
      <c r="B728" t="s">
        <v>272</v>
      </c>
      <c r="C728" t="s">
        <v>1031</v>
      </c>
      <c r="D728" t="s">
        <v>1032</v>
      </c>
      <c r="E728" t="str">
        <f>"81KY"</f>
        <v>81KY</v>
      </c>
      <c r="F728" t="s">
        <v>1033</v>
      </c>
      <c r="G728" t="s">
        <v>17</v>
      </c>
      <c r="H728" t="s">
        <v>30</v>
      </c>
      <c r="I728" s="18"/>
    </row>
    <row r="729" spans="1:9" x14ac:dyDescent="0.3">
      <c r="A729" t="s">
        <v>8</v>
      </c>
      <c r="B729" t="s">
        <v>480</v>
      </c>
      <c r="C729" t="s">
        <v>672</v>
      </c>
      <c r="E729" t="str">
        <f>"81MU"</f>
        <v>81MU</v>
      </c>
      <c r="F729" t="s">
        <v>249</v>
      </c>
      <c r="G729" t="s">
        <v>13</v>
      </c>
      <c r="H729" t="s">
        <v>30</v>
      </c>
      <c r="I729" s="18"/>
    </row>
    <row r="730" spans="1:9" x14ac:dyDescent="0.3">
      <c r="A730" t="s">
        <v>8</v>
      </c>
      <c r="B730" t="s">
        <v>480</v>
      </c>
      <c r="C730" t="s">
        <v>672</v>
      </c>
      <c r="D730" t="s">
        <v>1034</v>
      </c>
      <c r="E730" t="str">
        <f>"81MU"</f>
        <v>81MU</v>
      </c>
      <c r="F730" t="s">
        <v>186</v>
      </c>
      <c r="G730" t="s">
        <v>13</v>
      </c>
      <c r="H730" t="s">
        <v>30</v>
      </c>
      <c r="I730" s="18"/>
    </row>
    <row r="731" spans="1:9" x14ac:dyDescent="0.3">
      <c r="A731" t="s">
        <v>8</v>
      </c>
      <c r="B731" t="s">
        <v>480</v>
      </c>
      <c r="C731" t="s">
        <v>672</v>
      </c>
      <c r="D731" t="s">
        <v>1034</v>
      </c>
      <c r="E731" t="str">
        <f>"81MU"</f>
        <v>81MU</v>
      </c>
      <c r="F731" t="s">
        <v>1035</v>
      </c>
      <c r="G731" t="s">
        <v>17</v>
      </c>
      <c r="H731" t="s">
        <v>30</v>
      </c>
      <c r="I731" s="18"/>
    </row>
    <row r="732" spans="1:9" x14ac:dyDescent="0.3">
      <c r="A732" t="s">
        <v>8</v>
      </c>
      <c r="B732" t="s">
        <v>480</v>
      </c>
      <c r="C732" t="s">
        <v>672</v>
      </c>
      <c r="D732" t="s">
        <v>1034</v>
      </c>
      <c r="E732" t="str">
        <f>"81MU"</f>
        <v>81MU</v>
      </c>
      <c r="F732" t="s">
        <v>1036</v>
      </c>
      <c r="G732" t="s">
        <v>17</v>
      </c>
      <c r="H732" t="s">
        <v>30</v>
      </c>
      <c r="I732" s="18"/>
    </row>
    <row r="733" spans="1:9" x14ac:dyDescent="0.3">
      <c r="A733" t="s">
        <v>8</v>
      </c>
      <c r="B733" t="s">
        <v>47</v>
      </c>
      <c r="C733" t="s">
        <v>1037</v>
      </c>
      <c r="E733" t="str">
        <f>"81PN"</f>
        <v>81PN</v>
      </c>
      <c r="F733" t="s">
        <v>1041</v>
      </c>
      <c r="G733" t="s">
        <v>13</v>
      </c>
      <c r="H733" t="s">
        <v>14</v>
      </c>
      <c r="I733" s="18"/>
    </row>
    <row r="734" spans="1:9" x14ac:dyDescent="0.3">
      <c r="A734" t="s">
        <v>8</v>
      </c>
      <c r="B734" t="s">
        <v>47</v>
      </c>
      <c r="C734" t="s">
        <v>1037</v>
      </c>
      <c r="D734" t="s">
        <v>1038</v>
      </c>
      <c r="E734" t="str">
        <f>"81PN"</f>
        <v>81PN</v>
      </c>
      <c r="F734" t="s">
        <v>302</v>
      </c>
      <c r="G734" t="s">
        <v>13</v>
      </c>
      <c r="H734" t="s">
        <v>30</v>
      </c>
      <c r="I734" s="18"/>
    </row>
    <row r="735" spans="1:9" x14ac:dyDescent="0.3">
      <c r="A735" t="s">
        <v>8</v>
      </c>
      <c r="B735" t="s">
        <v>47</v>
      </c>
      <c r="C735" t="s">
        <v>1037</v>
      </c>
      <c r="D735" t="s">
        <v>1038</v>
      </c>
      <c r="E735" t="str">
        <f>"81PN"</f>
        <v>81PN</v>
      </c>
      <c r="F735" t="s">
        <v>1039</v>
      </c>
      <c r="G735" t="s">
        <v>17</v>
      </c>
      <c r="H735" t="s">
        <v>30</v>
      </c>
      <c r="I735" s="18"/>
    </row>
    <row r="736" spans="1:9" x14ac:dyDescent="0.3">
      <c r="A736" t="s">
        <v>8</v>
      </c>
      <c r="B736" t="s">
        <v>47</v>
      </c>
      <c r="C736" t="s">
        <v>1037</v>
      </c>
      <c r="D736" t="s">
        <v>1038</v>
      </c>
      <c r="E736" t="str">
        <f>"81PN"</f>
        <v>81PN</v>
      </c>
      <c r="F736" t="s">
        <v>1040</v>
      </c>
      <c r="G736" t="s">
        <v>17</v>
      </c>
      <c r="H736" t="s">
        <v>14</v>
      </c>
      <c r="I736" s="18"/>
    </row>
    <row r="737" spans="1:9" x14ac:dyDescent="0.3">
      <c r="A737" t="s">
        <v>8</v>
      </c>
      <c r="B737" t="s">
        <v>22</v>
      </c>
      <c r="C737" t="s">
        <v>607</v>
      </c>
      <c r="E737" t="str">
        <f>"82IL"</f>
        <v>82IL</v>
      </c>
      <c r="F737" t="s">
        <v>100</v>
      </c>
      <c r="G737" t="s">
        <v>13</v>
      </c>
      <c r="H737" t="s">
        <v>30</v>
      </c>
      <c r="I737" s="18"/>
    </row>
    <row r="738" spans="1:9" x14ac:dyDescent="0.3">
      <c r="A738" t="s">
        <v>8</v>
      </c>
      <c r="B738" t="s">
        <v>22</v>
      </c>
      <c r="C738" t="s">
        <v>607</v>
      </c>
      <c r="E738" t="str">
        <f>"82IL"</f>
        <v>82IL</v>
      </c>
      <c r="F738" t="s">
        <v>1042</v>
      </c>
      <c r="G738" t="s">
        <v>17</v>
      </c>
      <c r="H738" t="s">
        <v>30</v>
      </c>
      <c r="I738" s="18"/>
    </row>
    <row r="739" spans="1:9" x14ac:dyDescent="0.3">
      <c r="A739" t="s">
        <v>8</v>
      </c>
      <c r="B739" t="s">
        <v>22</v>
      </c>
      <c r="C739" t="s">
        <v>1043</v>
      </c>
      <c r="D739" t="s">
        <v>1044</v>
      </c>
      <c r="E739" t="str">
        <f>"82IS"</f>
        <v>82IS</v>
      </c>
      <c r="F739" t="s">
        <v>79</v>
      </c>
      <c r="G739" t="s">
        <v>13</v>
      </c>
      <c r="H739" t="s">
        <v>21</v>
      </c>
      <c r="I739" s="18"/>
    </row>
    <row r="740" spans="1:9" x14ac:dyDescent="0.3">
      <c r="A740" t="s">
        <v>8</v>
      </c>
      <c r="B740" t="s">
        <v>22</v>
      </c>
      <c r="C740" t="s">
        <v>1043</v>
      </c>
      <c r="D740" t="s">
        <v>1044</v>
      </c>
      <c r="E740" t="str">
        <f>"82IS"</f>
        <v>82IS</v>
      </c>
      <c r="F740" t="s">
        <v>982</v>
      </c>
      <c r="G740" t="s">
        <v>1045</v>
      </c>
      <c r="H740" t="s">
        <v>21</v>
      </c>
      <c r="I740" s="18"/>
    </row>
    <row r="741" spans="1:9" x14ac:dyDescent="0.3">
      <c r="A741" t="s">
        <v>8</v>
      </c>
      <c r="B741" t="s">
        <v>232</v>
      </c>
      <c r="C741" t="s">
        <v>1046</v>
      </c>
      <c r="E741" t="str">
        <f>"82MN"</f>
        <v>82MN</v>
      </c>
      <c r="F741" t="s">
        <v>1047</v>
      </c>
      <c r="G741" t="s">
        <v>17</v>
      </c>
      <c r="H741" t="s">
        <v>21</v>
      </c>
      <c r="I741" s="18"/>
    </row>
    <row r="742" spans="1:9" x14ac:dyDescent="0.3">
      <c r="A742" t="s">
        <v>8</v>
      </c>
      <c r="B742" t="s">
        <v>232</v>
      </c>
      <c r="C742" t="s">
        <v>1046</v>
      </c>
      <c r="D742" t="s">
        <v>1048</v>
      </c>
      <c r="E742" t="str">
        <f>"82MN"</f>
        <v>82MN</v>
      </c>
      <c r="F742" t="s">
        <v>1049</v>
      </c>
      <c r="G742" t="s">
        <v>13</v>
      </c>
      <c r="H742" t="s">
        <v>21</v>
      </c>
      <c r="I742" s="18"/>
    </row>
    <row r="743" spans="1:9" x14ac:dyDescent="0.3">
      <c r="A743" t="s">
        <v>8</v>
      </c>
      <c r="B743" t="s">
        <v>43</v>
      </c>
      <c r="C743" t="s">
        <v>1050</v>
      </c>
      <c r="E743" t="str">
        <f>"82OH"</f>
        <v>82OH</v>
      </c>
      <c r="F743" t="s">
        <v>117</v>
      </c>
      <c r="G743" t="s">
        <v>281</v>
      </c>
      <c r="H743" t="s">
        <v>30</v>
      </c>
      <c r="I743" s="18"/>
    </row>
    <row r="744" spans="1:9" x14ac:dyDescent="0.3">
      <c r="A744" t="s">
        <v>8</v>
      </c>
      <c r="B744" t="s">
        <v>43</v>
      </c>
      <c r="C744" t="s">
        <v>1050</v>
      </c>
      <c r="E744" t="str">
        <f>"82OH"</f>
        <v>82OH</v>
      </c>
      <c r="F744" t="s">
        <v>2255</v>
      </c>
      <c r="G744" t="s">
        <v>17</v>
      </c>
      <c r="H744" t="s">
        <v>30</v>
      </c>
      <c r="I744" s="18"/>
    </row>
    <row r="745" spans="1:9" x14ac:dyDescent="0.3">
      <c r="A745" t="s">
        <v>8</v>
      </c>
      <c r="B745" t="s">
        <v>154</v>
      </c>
      <c r="C745" t="s">
        <v>1051</v>
      </c>
      <c r="E745" t="str">
        <f>"83MI"</f>
        <v>83MI</v>
      </c>
      <c r="F745" t="s">
        <v>974</v>
      </c>
      <c r="G745" t="s">
        <v>13</v>
      </c>
      <c r="H745" t="s">
        <v>21</v>
      </c>
      <c r="I745" s="18"/>
    </row>
    <row r="746" spans="1:9" x14ac:dyDescent="0.3">
      <c r="A746" t="s">
        <v>8</v>
      </c>
      <c r="B746" t="s">
        <v>154</v>
      </c>
      <c r="C746" t="s">
        <v>1051</v>
      </c>
      <c r="E746" t="str">
        <f>"83MI"</f>
        <v>83MI</v>
      </c>
      <c r="F746" t="s">
        <v>1053</v>
      </c>
      <c r="G746" t="s">
        <v>17</v>
      </c>
      <c r="H746" t="s">
        <v>21</v>
      </c>
      <c r="I746" s="18"/>
    </row>
    <row r="747" spans="1:9" x14ac:dyDescent="0.3">
      <c r="A747" t="s">
        <v>8</v>
      </c>
      <c r="B747" t="s">
        <v>154</v>
      </c>
      <c r="C747" t="s">
        <v>1051</v>
      </c>
      <c r="D747" t="s">
        <v>1052</v>
      </c>
      <c r="E747" t="str">
        <f>"83MI"</f>
        <v>83MI</v>
      </c>
      <c r="F747" t="s">
        <v>417</v>
      </c>
      <c r="G747" t="s">
        <v>13</v>
      </c>
      <c r="H747" t="s">
        <v>21</v>
      </c>
      <c r="I747" s="18"/>
    </row>
    <row r="748" spans="1:9" x14ac:dyDescent="0.3">
      <c r="A748" t="s">
        <v>8</v>
      </c>
      <c r="B748" t="s">
        <v>141</v>
      </c>
      <c r="C748" t="s">
        <v>1054</v>
      </c>
      <c r="E748" t="str">
        <f>"85CA"</f>
        <v>85CA</v>
      </c>
      <c r="F748" t="s">
        <v>1058</v>
      </c>
      <c r="G748" t="s">
        <v>13</v>
      </c>
      <c r="H748" t="s">
        <v>14</v>
      </c>
      <c r="I748" s="18"/>
    </row>
    <row r="749" spans="1:9" x14ac:dyDescent="0.3">
      <c r="A749" t="s">
        <v>8</v>
      </c>
      <c r="B749" t="s">
        <v>141</v>
      </c>
      <c r="C749" t="s">
        <v>1054</v>
      </c>
      <c r="D749" t="s">
        <v>1055</v>
      </c>
      <c r="E749" t="str">
        <f>"85CA"</f>
        <v>85CA</v>
      </c>
      <c r="F749" t="s">
        <v>1056</v>
      </c>
      <c r="G749" t="s">
        <v>17</v>
      </c>
      <c r="H749" t="s">
        <v>14</v>
      </c>
      <c r="I749" s="18"/>
    </row>
    <row r="750" spans="1:9" x14ac:dyDescent="0.3">
      <c r="A750" t="s">
        <v>8</v>
      </c>
      <c r="B750" t="s">
        <v>141</v>
      </c>
      <c r="C750" t="s">
        <v>1054</v>
      </c>
      <c r="D750" t="s">
        <v>1057</v>
      </c>
      <c r="E750" t="str">
        <f>"85CA"</f>
        <v>85CA</v>
      </c>
      <c r="F750" t="s">
        <v>626</v>
      </c>
      <c r="G750" t="s">
        <v>13</v>
      </c>
      <c r="H750" t="s">
        <v>30</v>
      </c>
      <c r="I750" s="18"/>
    </row>
    <row r="751" spans="1:9" x14ac:dyDescent="0.3">
      <c r="A751" t="s">
        <v>8</v>
      </c>
      <c r="B751" t="s">
        <v>141</v>
      </c>
      <c r="C751" t="s">
        <v>1054</v>
      </c>
      <c r="D751" t="s">
        <v>1057</v>
      </c>
      <c r="E751" t="str">
        <f>"85CA"</f>
        <v>85CA</v>
      </c>
      <c r="F751" t="s">
        <v>1059</v>
      </c>
      <c r="G751" t="s">
        <v>17</v>
      </c>
      <c r="H751" t="s">
        <v>30</v>
      </c>
      <c r="I751" s="18"/>
    </row>
    <row r="752" spans="1:9" x14ac:dyDescent="0.3">
      <c r="A752" t="s">
        <v>8</v>
      </c>
      <c r="B752" t="s">
        <v>43</v>
      </c>
      <c r="C752" t="s">
        <v>1060</v>
      </c>
      <c r="E752" t="str">
        <f>"85OH"</f>
        <v>85OH</v>
      </c>
      <c r="F752" t="s">
        <v>257</v>
      </c>
      <c r="G752" t="s">
        <v>281</v>
      </c>
      <c r="H752" t="s">
        <v>30</v>
      </c>
      <c r="I752" s="18"/>
    </row>
    <row r="753" spans="1:9" x14ac:dyDescent="0.3">
      <c r="A753" t="s">
        <v>8</v>
      </c>
      <c r="B753" t="s">
        <v>43</v>
      </c>
      <c r="C753" t="s">
        <v>1060</v>
      </c>
      <c r="E753" t="str">
        <f>"85OH"</f>
        <v>85OH</v>
      </c>
      <c r="F753" t="s">
        <v>2256</v>
      </c>
      <c r="G753" t="s">
        <v>17</v>
      </c>
      <c r="H753" t="s">
        <v>30</v>
      </c>
      <c r="I753" s="18"/>
    </row>
    <row r="754" spans="1:9" x14ac:dyDescent="0.3">
      <c r="A754" t="s">
        <v>8</v>
      </c>
      <c r="B754" t="s">
        <v>272</v>
      </c>
      <c r="C754" t="s">
        <v>518</v>
      </c>
      <c r="E754" t="str">
        <f>"88KY"</f>
        <v>88KY</v>
      </c>
      <c r="F754" t="s">
        <v>1061</v>
      </c>
      <c r="G754" t="s">
        <v>13</v>
      </c>
      <c r="H754" t="s">
        <v>21</v>
      </c>
      <c r="I754" s="18"/>
    </row>
    <row r="755" spans="1:9" x14ac:dyDescent="0.3">
      <c r="A755" t="s">
        <v>8</v>
      </c>
      <c r="B755" t="s">
        <v>272</v>
      </c>
      <c r="C755" t="s">
        <v>518</v>
      </c>
      <c r="D755" t="s">
        <v>1062</v>
      </c>
      <c r="E755" t="str">
        <f>"88KY"</f>
        <v>88KY</v>
      </c>
      <c r="F755" t="s">
        <v>1063</v>
      </c>
      <c r="G755" t="s">
        <v>17</v>
      </c>
      <c r="H755" t="s">
        <v>21</v>
      </c>
      <c r="I755" s="18"/>
    </row>
    <row r="756" spans="1:9" x14ac:dyDescent="0.3">
      <c r="A756" t="s">
        <v>8</v>
      </c>
      <c r="B756" t="s">
        <v>43</v>
      </c>
      <c r="C756" t="s">
        <v>1064</v>
      </c>
      <c r="D756" t="s">
        <v>1065</v>
      </c>
      <c r="E756" t="str">
        <f>"88OI"</f>
        <v>88OI</v>
      </c>
      <c r="F756" t="s">
        <v>64</v>
      </c>
      <c r="G756" t="s">
        <v>13</v>
      </c>
      <c r="H756" t="s">
        <v>30</v>
      </c>
      <c r="I756" s="18"/>
    </row>
    <row r="757" spans="1:9" x14ac:dyDescent="0.3">
      <c r="A757" t="s">
        <v>8</v>
      </c>
      <c r="B757" t="s">
        <v>43</v>
      </c>
      <c r="C757" t="s">
        <v>1064</v>
      </c>
      <c r="D757" t="s">
        <v>1065</v>
      </c>
      <c r="E757" t="str">
        <f>"88OI"</f>
        <v>88OI</v>
      </c>
      <c r="F757" t="s">
        <v>1066</v>
      </c>
      <c r="G757" t="s">
        <v>17</v>
      </c>
      <c r="H757" t="s">
        <v>30</v>
      </c>
      <c r="I757" s="18"/>
    </row>
    <row r="758" spans="1:9" x14ac:dyDescent="0.3">
      <c r="A758" t="s">
        <v>8</v>
      </c>
      <c r="B758" t="s">
        <v>43</v>
      </c>
      <c r="C758" t="s">
        <v>1067</v>
      </c>
      <c r="E758" t="str">
        <f>"89D"</f>
        <v>89D</v>
      </c>
      <c r="F758" t="s">
        <v>493</v>
      </c>
      <c r="G758" t="s">
        <v>13</v>
      </c>
      <c r="H758" t="s">
        <v>30</v>
      </c>
      <c r="I758" s="18"/>
    </row>
    <row r="759" spans="1:9" x14ac:dyDescent="0.3">
      <c r="A759" t="s">
        <v>8</v>
      </c>
      <c r="B759" t="s">
        <v>43</v>
      </c>
      <c r="C759" t="s">
        <v>1067</v>
      </c>
      <c r="E759" t="str">
        <f>"89D"</f>
        <v>89D</v>
      </c>
      <c r="F759" t="s">
        <v>2257</v>
      </c>
      <c r="G759" t="s">
        <v>17</v>
      </c>
      <c r="H759" t="s">
        <v>30</v>
      </c>
      <c r="I759" s="18"/>
    </row>
    <row r="760" spans="1:9" x14ac:dyDescent="0.3">
      <c r="A760" t="s">
        <v>8</v>
      </c>
      <c r="B760" t="s">
        <v>61</v>
      </c>
      <c r="C760" t="s">
        <v>1068</v>
      </c>
      <c r="D760" t="s">
        <v>1069</v>
      </c>
      <c r="E760" t="str">
        <f>"89TS"</f>
        <v>89TS</v>
      </c>
      <c r="F760" t="s">
        <v>1007</v>
      </c>
      <c r="G760" t="s">
        <v>13</v>
      </c>
      <c r="H760" t="s">
        <v>21</v>
      </c>
      <c r="I760" s="18"/>
    </row>
    <row r="761" spans="1:9" x14ac:dyDescent="0.3">
      <c r="A761" t="s">
        <v>8</v>
      </c>
      <c r="B761" t="s">
        <v>564</v>
      </c>
      <c r="C761" t="s">
        <v>1070</v>
      </c>
      <c r="D761" t="s">
        <v>1071</v>
      </c>
      <c r="E761" t="str">
        <f>"90AK"</f>
        <v>90AK</v>
      </c>
      <c r="F761" t="s">
        <v>542</v>
      </c>
      <c r="G761" t="s">
        <v>13</v>
      </c>
      <c r="H761" t="s">
        <v>30</v>
      </c>
      <c r="I761" s="18"/>
    </row>
    <row r="762" spans="1:9" x14ac:dyDescent="0.3">
      <c r="A762" t="s">
        <v>8</v>
      </c>
      <c r="B762" t="s">
        <v>564</v>
      </c>
      <c r="C762" t="s">
        <v>1070</v>
      </c>
      <c r="D762" t="s">
        <v>1071</v>
      </c>
      <c r="E762" t="str">
        <f>"90AK"</f>
        <v>90AK</v>
      </c>
      <c r="F762" t="s">
        <v>493</v>
      </c>
      <c r="G762" t="s">
        <v>13</v>
      </c>
      <c r="H762" t="s">
        <v>30</v>
      </c>
      <c r="I762" s="18"/>
    </row>
    <row r="763" spans="1:9" x14ac:dyDescent="0.3">
      <c r="A763" t="s">
        <v>8</v>
      </c>
      <c r="B763" t="s">
        <v>564</v>
      </c>
      <c r="C763" t="s">
        <v>1070</v>
      </c>
      <c r="D763" t="s">
        <v>1071</v>
      </c>
      <c r="E763" t="str">
        <f>"90AK"</f>
        <v>90AK</v>
      </c>
      <c r="F763" t="s">
        <v>1072</v>
      </c>
      <c r="G763" t="s">
        <v>17</v>
      </c>
      <c r="H763" t="s">
        <v>30</v>
      </c>
      <c r="I763" s="18"/>
    </row>
    <row r="764" spans="1:9" x14ac:dyDescent="0.3">
      <c r="A764" t="s">
        <v>8</v>
      </c>
      <c r="B764" t="s">
        <v>564</v>
      </c>
      <c r="C764" t="s">
        <v>1070</v>
      </c>
      <c r="D764" t="s">
        <v>1071</v>
      </c>
      <c r="E764" t="str">
        <f>"90AK"</f>
        <v>90AK</v>
      </c>
      <c r="F764" t="s">
        <v>1073</v>
      </c>
      <c r="G764" t="s">
        <v>17</v>
      </c>
      <c r="H764" t="s">
        <v>30</v>
      </c>
      <c r="I764" s="18"/>
    </row>
    <row r="765" spans="1:9" x14ac:dyDescent="0.3">
      <c r="A765" t="s">
        <v>8</v>
      </c>
      <c r="B765" t="s">
        <v>47</v>
      </c>
      <c r="C765" t="s">
        <v>1074</v>
      </c>
      <c r="D765" t="s">
        <v>1075</v>
      </c>
      <c r="E765" t="str">
        <f>"91PA"</f>
        <v>91PA</v>
      </c>
      <c r="F765" t="s">
        <v>1076</v>
      </c>
      <c r="G765" t="s">
        <v>17</v>
      </c>
      <c r="H765" t="s">
        <v>14</v>
      </c>
      <c r="I765" s="18"/>
    </row>
    <row r="766" spans="1:9" x14ac:dyDescent="0.3">
      <c r="A766" t="s">
        <v>8</v>
      </c>
      <c r="B766" t="s">
        <v>47</v>
      </c>
      <c r="C766" t="s">
        <v>1074</v>
      </c>
      <c r="D766" t="s">
        <v>1075</v>
      </c>
      <c r="E766" t="str">
        <f>"91PA"</f>
        <v>91PA</v>
      </c>
      <c r="F766" t="s">
        <v>257</v>
      </c>
      <c r="G766" t="s">
        <v>13</v>
      </c>
      <c r="H766" t="s">
        <v>30</v>
      </c>
      <c r="I766" s="18"/>
    </row>
    <row r="767" spans="1:9" x14ac:dyDescent="0.3">
      <c r="A767" t="s">
        <v>8</v>
      </c>
      <c r="B767" t="s">
        <v>47</v>
      </c>
      <c r="C767" t="s">
        <v>1074</v>
      </c>
      <c r="D767" t="s">
        <v>1075</v>
      </c>
      <c r="E767" t="str">
        <f>"91PA"</f>
        <v>91PA</v>
      </c>
      <c r="F767" t="s">
        <v>1077</v>
      </c>
      <c r="G767" t="s">
        <v>13</v>
      </c>
      <c r="H767" t="s">
        <v>14</v>
      </c>
      <c r="I767" s="18"/>
    </row>
    <row r="768" spans="1:9" x14ac:dyDescent="0.3">
      <c r="A768" t="s">
        <v>8</v>
      </c>
      <c r="B768" t="s">
        <v>47</v>
      </c>
      <c r="C768" t="s">
        <v>1074</v>
      </c>
      <c r="D768" t="s">
        <v>1075</v>
      </c>
      <c r="E768" t="str">
        <f>"91PA"</f>
        <v>91PA</v>
      </c>
      <c r="F768" t="s">
        <v>1078</v>
      </c>
      <c r="G768" t="s">
        <v>17</v>
      </c>
      <c r="H768" t="s">
        <v>30</v>
      </c>
      <c r="I768" s="18"/>
    </row>
    <row r="769" spans="1:9" x14ac:dyDescent="0.3">
      <c r="A769" t="s">
        <v>8</v>
      </c>
      <c r="B769" t="s">
        <v>47</v>
      </c>
      <c r="C769" t="s">
        <v>1079</v>
      </c>
      <c r="E769" t="str">
        <f>"91PN"</f>
        <v>91PN</v>
      </c>
      <c r="F769" t="s">
        <v>1080</v>
      </c>
      <c r="G769" t="s">
        <v>52</v>
      </c>
      <c r="H769" t="s">
        <v>21</v>
      </c>
      <c r="I769" s="18"/>
    </row>
    <row r="770" spans="1:9" x14ac:dyDescent="0.3">
      <c r="A770" t="s">
        <v>8</v>
      </c>
      <c r="B770" t="s">
        <v>47</v>
      </c>
      <c r="C770" t="s">
        <v>1079</v>
      </c>
      <c r="D770" t="s">
        <v>1081</v>
      </c>
      <c r="E770" t="str">
        <f>"91PN"</f>
        <v>91PN</v>
      </c>
      <c r="F770" t="s">
        <v>1082</v>
      </c>
      <c r="G770" t="s">
        <v>17</v>
      </c>
      <c r="H770" t="s">
        <v>21</v>
      </c>
      <c r="I770" s="18"/>
    </row>
    <row r="771" spans="1:9" x14ac:dyDescent="0.3">
      <c r="A771" t="s">
        <v>8</v>
      </c>
      <c r="B771" t="s">
        <v>18</v>
      </c>
      <c r="C771" t="s">
        <v>1083</v>
      </c>
      <c r="E771" t="str">
        <f>"93B"</f>
        <v>93B</v>
      </c>
      <c r="F771" t="s">
        <v>545</v>
      </c>
      <c r="G771" t="s">
        <v>29</v>
      </c>
      <c r="H771" t="s">
        <v>21</v>
      </c>
      <c r="I771" s="18"/>
    </row>
    <row r="772" spans="1:9" x14ac:dyDescent="0.3">
      <c r="A772" t="s">
        <v>8</v>
      </c>
      <c r="B772" t="s">
        <v>18</v>
      </c>
      <c r="C772" t="s">
        <v>1083</v>
      </c>
      <c r="E772" t="str">
        <f>"93B"</f>
        <v>93B</v>
      </c>
      <c r="F772" t="s">
        <v>1084</v>
      </c>
      <c r="G772" t="s">
        <v>17</v>
      </c>
      <c r="H772" t="s">
        <v>21</v>
      </c>
      <c r="I772" s="18"/>
    </row>
    <row r="773" spans="1:9" x14ac:dyDescent="0.3">
      <c r="A773" t="s">
        <v>8</v>
      </c>
      <c r="B773" t="s">
        <v>18</v>
      </c>
      <c r="C773" t="s">
        <v>1083</v>
      </c>
      <c r="E773" t="str">
        <f>"93B"</f>
        <v>93B</v>
      </c>
      <c r="F773" t="s">
        <v>417</v>
      </c>
      <c r="G773" t="s">
        <v>13</v>
      </c>
      <c r="H773" t="s">
        <v>21</v>
      </c>
      <c r="I773" s="18"/>
    </row>
    <row r="774" spans="1:9" x14ac:dyDescent="0.3">
      <c r="A774" t="s">
        <v>8</v>
      </c>
      <c r="B774" t="s">
        <v>272</v>
      </c>
      <c r="C774" t="s">
        <v>518</v>
      </c>
      <c r="D774" t="s">
        <v>1085</v>
      </c>
      <c r="E774" t="str">
        <f>"93KY"</f>
        <v>93KY</v>
      </c>
      <c r="F774" t="s">
        <v>987</v>
      </c>
      <c r="G774" t="s">
        <v>13</v>
      </c>
      <c r="H774" t="s">
        <v>30</v>
      </c>
      <c r="I774" s="18"/>
    </row>
    <row r="775" spans="1:9" x14ac:dyDescent="0.3">
      <c r="A775" t="s">
        <v>8</v>
      </c>
      <c r="B775" t="s">
        <v>272</v>
      </c>
      <c r="C775" t="s">
        <v>518</v>
      </c>
      <c r="D775" t="s">
        <v>1085</v>
      </c>
      <c r="E775" t="str">
        <f>"93KY"</f>
        <v>93KY</v>
      </c>
      <c r="F775" t="s">
        <v>1086</v>
      </c>
      <c r="G775" t="s">
        <v>17</v>
      </c>
      <c r="H775" t="s">
        <v>30</v>
      </c>
      <c r="I775" s="18"/>
    </row>
    <row r="776" spans="1:9" x14ac:dyDescent="0.3">
      <c r="A776" t="s">
        <v>8</v>
      </c>
      <c r="B776" t="s">
        <v>39</v>
      </c>
      <c r="C776" t="s">
        <v>1031</v>
      </c>
      <c r="E776" t="str">
        <f>"93NC"</f>
        <v>93NC</v>
      </c>
      <c r="F776" t="s">
        <v>320</v>
      </c>
      <c r="G776" t="s">
        <v>13</v>
      </c>
      <c r="H776" t="s">
        <v>21</v>
      </c>
      <c r="I776" s="18"/>
    </row>
    <row r="777" spans="1:9" x14ac:dyDescent="0.3">
      <c r="A777" t="s">
        <v>8</v>
      </c>
      <c r="B777" t="s">
        <v>39</v>
      </c>
      <c r="C777" t="s">
        <v>1031</v>
      </c>
      <c r="E777" t="str">
        <f>"93NC"</f>
        <v>93NC</v>
      </c>
      <c r="F777" t="s">
        <v>1087</v>
      </c>
      <c r="G777" t="s">
        <v>17</v>
      </c>
      <c r="H777" t="s">
        <v>21</v>
      </c>
      <c r="I777" s="18"/>
    </row>
    <row r="778" spans="1:9" x14ac:dyDescent="0.3">
      <c r="A778" t="s">
        <v>8</v>
      </c>
      <c r="B778" t="s">
        <v>208</v>
      </c>
      <c r="C778" t="s">
        <v>1088</v>
      </c>
      <c r="D778" t="s">
        <v>1089</v>
      </c>
      <c r="E778" t="str">
        <f>"93WI"</f>
        <v>93WI</v>
      </c>
      <c r="F778" t="s">
        <v>97</v>
      </c>
      <c r="G778" t="s">
        <v>13</v>
      </c>
      <c r="H778" t="s">
        <v>30</v>
      </c>
      <c r="I778" s="18"/>
    </row>
    <row r="779" spans="1:9" x14ac:dyDescent="0.3">
      <c r="A779" t="s">
        <v>8</v>
      </c>
      <c r="B779" t="s">
        <v>208</v>
      </c>
      <c r="C779" t="s">
        <v>1088</v>
      </c>
      <c r="D779" t="s">
        <v>1089</v>
      </c>
      <c r="E779" t="str">
        <f>"93WI"</f>
        <v>93WI</v>
      </c>
      <c r="F779" t="s">
        <v>1090</v>
      </c>
      <c r="G779" t="s">
        <v>17</v>
      </c>
      <c r="H779" t="s">
        <v>30</v>
      </c>
      <c r="I779" s="18"/>
    </row>
    <row r="780" spans="1:9" x14ac:dyDescent="0.3">
      <c r="A780" t="s">
        <v>8</v>
      </c>
      <c r="B780" t="s">
        <v>43</v>
      </c>
      <c r="C780" t="s">
        <v>1091</v>
      </c>
      <c r="E780" t="str">
        <f>"94OH"</f>
        <v>94OH</v>
      </c>
      <c r="F780" t="s">
        <v>493</v>
      </c>
      <c r="G780" t="s">
        <v>13</v>
      </c>
      <c r="H780" t="s">
        <v>30</v>
      </c>
      <c r="I780" s="18"/>
    </row>
    <row r="781" spans="1:9" x14ac:dyDescent="0.3">
      <c r="A781" t="s">
        <v>8</v>
      </c>
      <c r="B781" t="s">
        <v>43</v>
      </c>
      <c r="C781" t="s">
        <v>1091</v>
      </c>
      <c r="E781" t="str">
        <f>"94OH"</f>
        <v>94OH</v>
      </c>
      <c r="F781" t="s">
        <v>2258</v>
      </c>
      <c r="G781" t="s">
        <v>17</v>
      </c>
      <c r="H781" t="s">
        <v>30</v>
      </c>
      <c r="I781" s="18"/>
    </row>
    <row r="782" spans="1:9" x14ac:dyDescent="0.3">
      <c r="A782" t="s">
        <v>8</v>
      </c>
      <c r="B782" t="s">
        <v>39</v>
      </c>
      <c r="C782" t="s">
        <v>1092</v>
      </c>
      <c r="E782" t="str">
        <f>"95NC"</f>
        <v>95NC</v>
      </c>
      <c r="F782" t="s">
        <v>1093</v>
      </c>
      <c r="G782" t="s">
        <v>13</v>
      </c>
      <c r="H782" t="s">
        <v>30</v>
      </c>
      <c r="I782" s="18"/>
    </row>
    <row r="783" spans="1:9" x14ac:dyDescent="0.3">
      <c r="A783" t="s">
        <v>8</v>
      </c>
      <c r="B783" t="s">
        <v>39</v>
      </c>
      <c r="C783" t="s">
        <v>1092</v>
      </c>
      <c r="E783" t="str">
        <f>"95NC"</f>
        <v>95NC</v>
      </c>
      <c r="F783" t="s">
        <v>1094</v>
      </c>
      <c r="G783" t="s">
        <v>17</v>
      </c>
      <c r="H783" t="s">
        <v>30</v>
      </c>
      <c r="I783" s="18"/>
    </row>
    <row r="784" spans="1:9" x14ac:dyDescent="0.3">
      <c r="A784" t="s">
        <v>8</v>
      </c>
      <c r="B784" t="s">
        <v>22</v>
      </c>
      <c r="C784" t="s">
        <v>1095</v>
      </c>
      <c r="D784" t="s">
        <v>1096</v>
      </c>
      <c r="E784" t="str">
        <f>"97IL"</f>
        <v>97IL</v>
      </c>
      <c r="F784" t="s">
        <v>1097</v>
      </c>
      <c r="G784" t="s">
        <v>13</v>
      </c>
      <c r="H784" t="s">
        <v>14</v>
      </c>
      <c r="I784" s="18"/>
    </row>
    <row r="785" spans="1:9" x14ac:dyDescent="0.3">
      <c r="A785" t="s">
        <v>8</v>
      </c>
      <c r="B785" t="s">
        <v>22</v>
      </c>
      <c r="C785" t="s">
        <v>1095</v>
      </c>
      <c r="D785" t="s">
        <v>1096</v>
      </c>
      <c r="E785" t="str">
        <f>"97IL"</f>
        <v>97IL</v>
      </c>
      <c r="F785" t="s">
        <v>1098</v>
      </c>
      <c r="G785" t="s">
        <v>17</v>
      </c>
      <c r="H785" t="s">
        <v>14</v>
      </c>
      <c r="I785" s="18"/>
    </row>
    <row r="786" spans="1:9" x14ac:dyDescent="0.3">
      <c r="A786" t="s">
        <v>8</v>
      </c>
      <c r="B786" t="s">
        <v>232</v>
      </c>
      <c r="C786" t="s">
        <v>1099</v>
      </c>
      <c r="E786" t="str">
        <f>"97MN"</f>
        <v>97MN</v>
      </c>
      <c r="F786" t="s">
        <v>987</v>
      </c>
      <c r="G786" t="s">
        <v>52</v>
      </c>
      <c r="H786" t="s">
        <v>21</v>
      </c>
      <c r="I786" s="18"/>
    </row>
    <row r="787" spans="1:9" x14ac:dyDescent="0.3">
      <c r="A787" t="s">
        <v>8</v>
      </c>
      <c r="B787" t="s">
        <v>232</v>
      </c>
      <c r="C787" t="s">
        <v>1099</v>
      </c>
      <c r="E787" t="str">
        <f>"97MN"</f>
        <v>97MN</v>
      </c>
      <c r="F787" t="s">
        <v>1100</v>
      </c>
      <c r="G787" t="s">
        <v>17</v>
      </c>
      <c r="H787" t="s">
        <v>21</v>
      </c>
      <c r="I787" s="18"/>
    </row>
    <row r="788" spans="1:9" x14ac:dyDescent="0.3">
      <c r="A788" t="s">
        <v>8</v>
      </c>
      <c r="B788" t="s">
        <v>232</v>
      </c>
      <c r="C788" t="s">
        <v>1099</v>
      </c>
      <c r="D788" t="s">
        <v>1101</v>
      </c>
      <c r="E788" t="str">
        <f>"97MN"</f>
        <v>97MN</v>
      </c>
      <c r="F788" t="s">
        <v>79</v>
      </c>
      <c r="G788" t="s">
        <v>52</v>
      </c>
      <c r="H788" t="s">
        <v>21</v>
      </c>
      <c r="I788" s="18"/>
    </row>
    <row r="789" spans="1:9" x14ac:dyDescent="0.3">
      <c r="A789" t="s">
        <v>8</v>
      </c>
      <c r="B789" t="s">
        <v>272</v>
      </c>
      <c r="C789" t="s">
        <v>1102</v>
      </c>
      <c r="D789" t="s">
        <v>1103</v>
      </c>
      <c r="E789" t="str">
        <f>"98KY"</f>
        <v>98KY</v>
      </c>
      <c r="F789" t="s">
        <v>143</v>
      </c>
      <c r="G789" t="s">
        <v>13</v>
      </c>
      <c r="H789" t="s">
        <v>30</v>
      </c>
      <c r="I789" s="18"/>
    </row>
    <row r="790" spans="1:9" x14ac:dyDescent="0.3">
      <c r="A790" t="s">
        <v>8</v>
      </c>
      <c r="B790" t="s">
        <v>272</v>
      </c>
      <c r="C790" t="s">
        <v>1102</v>
      </c>
      <c r="D790" t="s">
        <v>1103</v>
      </c>
      <c r="E790" t="str">
        <f>"98KY"</f>
        <v>98KY</v>
      </c>
      <c r="F790" t="s">
        <v>1104</v>
      </c>
      <c r="G790" t="s">
        <v>17</v>
      </c>
      <c r="H790" t="s">
        <v>30</v>
      </c>
      <c r="I790" s="18"/>
    </row>
    <row r="791" spans="1:9" x14ac:dyDescent="0.3">
      <c r="A791" t="s">
        <v>8</v>
      </c>
      <c r="B791" t="s">
        <v>18</v>
      </c>
      <c r="C791" t="s">
        <v>1105</v>
      </c>
      <c r="E791" t="str">
        <f>"99ME"</f>
        <v>99ME</v>
      </c>
      <c r="F791" t="s">
        <v>1106</v>
      </c>
      <c r="G791" t="s">
        <v>13</v>
      </c>
      <c r="H791" t="s">
        <v>21</v>
      </c>
      <c r="I791" s="18"/>
    </row>
    <row r="792" spans="1:9" x14ac:dyDescent="0.3">
      <c r="A792" t="s">
        <v>8</v>
      </c>
      <c r="B792" t="s">
        <v>232</v>
      </c>
      <c r="C792" t="s">
        <v>1107</v>
      </c>
      <c r="D792" t="s">
        <v>1108</v>
      </c>
      <c r="E792" t="str">
        <f>"99MN"</f>
        <v>99MN</v>
      </c>
      <c r="F792" t="s">
        <v>1109</v>
      </c>
      <c r="G792" t="s">
        <v>17</v>
      </c>
      <c r="H792" t="s">
        <v>21</v>
      </c>
      <c r="I792" s="18"/>
    </row>
    <row r="793" spans="1:9" x14ac:dyDescent="0.3">
      <c r="A793" t="s">
        <v>8</v>
      </c>
      <c r="B793" t="s">
        <v>232</v>
      </c>
      <c r="C793" t="s">
        <v>1107</v>
      </c>
      <c r="D793" t="s">
        <v>1108</v>
      </c>
      <c r="E793" t="str">
        <f>"99MN"</f>
        <v>99MN</v>
      </c>
      <c r="F793" t="s">
        <v>1110</v>
      </c>
      <c r="G793" t="s">
        <v>17</v>
      </c>
      <c r="H793" t="s">
        <v>21</v>
      </c>
      <c r="I793" s="18"/>
    </row>
    <row r="794" spans="1:9" x14ac:dyDescent="0.3">
      <c r="A794" t="s">
        <v>8</v>
      </c>
      <c r="B794" t="s">
        <v>232</v>
      </c>
      <c r="C794" t="s">
        <v>1107</v>
      </c>
      <c r="D794" t="s">
        <v>1111</v>
      </c>
      <c r="E794" t="str">
        <f>"99MN"</f>
        <v>99MN</v>
      </c>
      <c r="F794" t="s">
        <v>479</v>
      </c>
      <c r="G794" t="s">
        <v>29</v>
      </c>
      <c r="H794" t="s">
        <v>21</v>
      </c>
      <c r="I794" s="18"/>
    </row>
    <row r="795" spans="1:9" x14ac:dyDescent="0.3">
      <c r="A795" t="s">
        <v>8</v>
      </c>
      <c r="B795" t="s">
        <v>232</v>
      </c>
      <c r="C795" t="s">
        <v>1107</v>
      </c>
      <c r="D795" t="s">
        <v>1111</v>
      </c>
      <c r="E795" t="str">
        <f>"99MN"</f>
        <v>99MN</v>
      </c>
      <c r="F795" t="s">
        <v>1112</v>
      </c>
      <c r="G795" t="s">
        <v>29</v>
      </c>
      <c r="H795" t="s">
        <v>21</v>
      </c>
      <c r="I795" s="18"/>
    </row>
    <row r="796" spans="1:9" x14ac:dyDescent="0.3">
      <c r="A796" t="s">
        <v>8</v>
      </c>
      <c r="B796" t="s">
        <v>43</v>
      </c>
      <c r="C796" t="s">
        <v>1113</v>
      </c>
      <c r="E796" t="str">
        <f>"99OI"</f>
        <v>99OI</v>
      </c>
      <c r="F796" t="s">
        <v>247</v>
      </c>
      <c r="G796" t="s">
        <v>281</v>
      </c>
      <c r="H796" t="s">
        <v>30</v>
      </c>
      <c r="I796" s="18"/>
    </row>
    <row r="797" spans="1:9" x14ac:dyDescent="0.3">
      <c r="A797" t="s">
        <v>8</v>
      </c>
      <c r="B797" t="s">
        <v>43</v>
      </c>
      <c r="C797" t="s">
        <v>1113</v>
      </c>
      <c r="E797" t="str">
        <f>"99OI"</f>
        <v>99OI</v>
      </c>
      <c r="F797" t="s">
        <v>1114</v>
      </c>
      <c r="G797" t="s">
        <v>17</v>
      </c>
      <c r="H797" t="s">
        <v>21</v>
      </c>
      <c r="I797" s="18"/>
    </row>
    <row r="798" spans="1:9" x14ac:dyDescent="0.3">
      <c r="A798" t="s">
        <v>8</v>
      </c>
      <c r="B798" t="s">
        <v>43</v>
      </c>
      <c r="C798" t="s">
        <v>1113</v>
      </c>
      <c r="E798" t="str">
        <f>"99OI"</f>
        <v>99OI</v>
      </c>
      <c r="F798" t="s">
        <v>2259</v>
      </c>
      <c r="G798" t="s">
        <v>17</v>
      </c>
      <c r="H798" t="s">
        <v>30</v>
      </c>
      <c r="I798" s="18"/>
    </row>
    <row r="799" spans="1:9" x14ac:dyDescent="0.3">
      <c r="A799" t="s">
        <v>8</v>
      </c>
      <c r="B799" t="s">
        <v>43</v>
      </c>
      <c r="C799" t="s">
        <v>1113</v>
      </c>
      <c r="D799" t="s">
        <v>1115</v>
      </c>
      <c r="E799" t="str">
        <f>"99OI"</f>
        <v>99OI</v>
      </c>
      <c r="F799" t="s">
        <v>1116</v>
      </c>
      <c r="G799" t="s">
        <v>13</v>
      </c>
      <c r="H799" t="s">
        <v>21</v>
      </c>
      <c r="I799" s="18"/>
    </row>
    <row r="800" spans="1:9" x14ac:dyDescent="0.3">
      <c r="A800" t="s">
        <v>145</v>
      </c>
      <c r="B800" t="s">
        <v>564</v>
      </c>
      <c r="C800" t="s">
        <v>1117</v>
      </c>
      <c r="E800" t="str">
        <f>"AA27"</f>
        <v>AA27</v>
      </c>
      <c r="F800" t="s">
        <v>259</v>
      </c>
      <c r="G800" t="s">
        <v>13</v>
      </c>
      <c r="H800" t="s">
        <v>21</v>
      </c>
      <c r="I800" s="18"/>
    </row>
    <row r="801" spans="1:9" x14ac:dyDescent="0.3">
      <c r="A801" t="s">
        <v>145</v>
      </c>
      <c r="B801" t="s">
        <v>564</v>
      </c>
      <c r="C801" t="s">
        <v>1117</v>
      </c>
      <c r="E801" t="str">
        <f>"AA27"</f>
        <v>AA27</v>
      </c>
      <c r="F801" t="s">
        <v>1118</v>
      </c>
      <c r="G801" t="s">
        <v>17</v>
      </c>
      <c r="H801" t="s">
        <v>21</v>
      </c>
      <c r="I801" s="18"/>
    </row>
    <row r="802" spans="1:9" x14ac:dyDescent="0.3">
      <c r="A802" t="s">
        <v>8</v>
      </c>
      <c r="B802" t="s">
        <v>1119</v>
      </c>
      <c r="C802" t="s">
        <v>1120</v>
      </c>
      <c r="E802" t="str">
        <f>"ABQ"</f>
        <v>ABQ</v>
      </c>
      <c r="F802" t="s">
        <v>1121</v>
      </c>
      <c r="G802" t="s">
        <v>1122</v>
      </c>
      <c r="H802" t="s">
        <v>1123</v>
      </c>
      <c r="I802" s="18"/>
    </row>
    <row r="803" spans="1:9" x14ac:dyDescent="0.3">
      <c r="A803" t="s">
        <v>8</v>
      </c>
      <c r="B803" t="s">
        <v>141</v>
      </c>
      <c r="C803" t="s">
        <v>1124</v>
      </c>
      <c r="E803" t="str">
        <f>"ACV"</f>
        <v>ACV</v>
      </c>
      <c r="F803" t="s">
        <v>1125</v>
      </c>
      <c r="G803" t="s">
        <v>13</v>
      </c>
      <c r="H803" t="s">
        <v>21</v>
      </c>
      <c r="I803" s="18"/>
    </row>
    <row r="804" spans="1:9" x14ac:dyDescent="0.3">
      <c r="A804" t="s">
        <v>8</v>
      </c>
      <c r="B804" t="s">
        <v>564</v>
      </c>
      <c r="C804" t="s">
        <v>811</v>
      </c>
      <c r="E804" t="str">
        <f>"AK15"</f>
        <v>AK15</v>
      </c>
      <c r="F804" t="s">
        <v>1135</v>
      </c>
      <c r="G804" t="s">
        <v>38</v>
      </c>
      <c r="H804" t="s">
        <v>21</v>
      </c>
      <c r="I804" s="18"/>
    </row>
    <row r="805" spans="1:9" x14ac:dyDescent="0.3">
      <c r="A805" t="s">
        <v>8</v>
      </c>
      <c r="B805" t="s">
        <v>564</v>
      </c>
      <c r="C805" t="s">
        <v>811</v>
      </c>
      <c r="E805" t="str">
        <f>"AK15"</f>
        <v>AK15</v>
      </c>
      <c r="F805" t="s">
        <v>1136</v>
      </c>
      <c r="G805" t="s">
        <v>38</v>
      </c>
      <c r="H805" t="s">
        <v>21</v>
      </c>
      <c r="I805" s="18"/>
    </row>
    <row r="806" spans="1:9" x14ac:dyDescent="0.3">
      <c r="A806" t="s">
        <v>8</v>
      </c>
      <c r="B806" t="s">
        <v>564</v>
      </c>
      <c r="C806" t="s">
        <v>811</v>
      </c>
      <c r="E806" t="str">
        <f>"AK15"</f>
        <v>AK15</v>
      </c>
      <c r="F806" t="s">
        <v>79</v>
      </c>
      <c r="G806" t="s">
        <v>29</v>
      </c>
      <c r="H806" t="s">
        <v>21</v>
      </c>
      <c r="I806" s="18"/>
    </row>
    <row r="807" spans="1:9" x14ac:dyDescent="0.3">
      <c r="A807" t="s">
        <v>8</v>
      </c>
      <c r="B807" t="s">
        <v>564</v>
      </c>
      <c r="C807" t="s">
        <v>1137</v>
      </c>
      <c r="E807" t="str">
        <f>"AK32"</f>
        <v>AK32</v>
      </c>
      <c r="F807" t="s">
        <v>429</v>
      </c>
      <c r="G807" t="s">
        <v>13</v>
      </c>
      <c r="H807" t="s">
        <v>21</v>
      </c>
      <c r="I807" s="18"/>
    </row>
    <row r="808" spans="1:9" x14ac:dyDescent="0.3">
      <c r="A808" t="s">
        <v>8</v>
      </c>
      <c r="B808" t="s">
        <v>564</v>
      </c>
      <c r="C808" t="s">
        <v>1137</v>
      </c>
      <c r="E808" t="str">
        <f>"AK32"</f>
        <v>AK32</v>
      </c>
      <c r="F808" t="s">
        <v>1138</v>
      </c>
      <c r="G808" t="s">
        <v>17</v>
      </c>
      <c r="H808" t="s">
        <v>21</v>
      </c>
      <c r="I808" s="18"/>
    </row>
    <row r="809" spans="1:9" x14ac:dyDescent="0.3">
      <c r="A809" t="s">
        <v>8</v>
      </c>
      <c r="B809" t="s">
        <v>564</v>
      </c>
      <c r="C809" t="s">
        <v>1139</v>
      </c>
      <c r="E809" t="str">
        <f>"AK53"</f>
        <v>AK53</v>
      </c>
      <c r="F809" t="s">
        <v>1142</v>
      </c>
      <c r="G809" t="s">
        <v>13</v>
      </c>
      <c r="H809" t="s">
        <v>14</v>
      </c>
      <c r="I809" s="18"/>
    </row>
    <row r="810" spans="1:9" x14ac:dyDescent="0.3">
      <c r="A810" t="s">
        <v>8</v>
      </c>
      <c r="B810" t="s">
        <v>564</v>
      </c>
      <c r="C810" t="s">
        <v>1139</v>
      </c>
      <c r="D810" t="s">
        <v>1140</v>
      </c>
      <c r="E810" t="str">
        <f>"AK53"</f>
        <v>AK53</v>
      </c>
      <c r="F810" t="s">
        <v>1141</v>
      </c>
      <c r="G810" t="s">
        <v>17</v>
      </c>
      <c r="H810" t="s">
        <v>14</v>
      </c>
      <c r="I810" s="18"/>
    </row>
    <row r="811" spans="1:9" x14ac:dyDescent="0.3">
      <c r="A811" t="s">
        <v>8</v>
      </c>
      <c r="B811" t="s">
        <v>564</v>
      </c>
      <c r="C811" t="s">
        <v>811</v>
      </c>
      <c r="E811" t="str">
        <f>"AK78"</f>
        <v>AK78</v>
      </c>
      <c r="F811" t="s">
        <v>79</v>
      </c>
      <c r="G811" t="s">
        <v>29</v>
      </c>
      <c r="H811" t="s">
        <v>21</v>
      </c>
      <c r="I811" s="18"/>
    </row>
    <row r="812" spans="1:9" x14ac:dyDescent="0.3">
      <c r="A812" t="s">
        <v>8</v>
      </c>
      <c r="B812" t="s">
        <v>564</v>
      </c>
      <c r="C812" t="s">
        <v>811</v>
      </c>
      <c r="D812" t="s">
        <v>1143</v>
      </c>
      <c r="E812" t="str">
        <f>"AK78"</f>
        <v>AK78</v>
      </c>
      <c r="F812" t="s">
        <v>1144</v>
      </c>
      <c r="G812" t="s">
        <v>29</v>
      </c>
      <c r="H812" t="s">
        <v>21</v>
      </c>
      <c r="I812" s="18"/>
    </row>
    <row r="813" spans="1:9" x14ac:dyDescent="0.3">
      <c r="A813" t="s">
        <v>8</v>
      </c>
      <c r="B813" t="s">
        <v>564</v>
      </c>
      <c r="C813" t="s">
        <v>811</v>
      </c>
      <c r="D813" t="s">
        <v>1143</v>
      </c>
      <c r="E813" t="str">
        <f>"AK78"</f>
        <v>AK78</v>
      </c>
      <c r="F813" t="s">
        <v>1145</v>
      </c>
      <c r="G813" t="s">
        <v>29</v>
      </c>
      <c r="H813" t="s">
        <v>21</v>
      </c>
      <c r="I813" s="18"/>
    </row>
    <row r="814" spans="1:9" x14ac:dyDescent="0.3">
      <c r="A814" t="s">
        <v>8</v>
      </c>
      <c r="B814" t="s">
        <v>564</v>
      </c>
      <c r="C814" t="s">
        <v>1150</v>
      </c>
      <c r="E814" t="str">
        <f>"ANC"</f>
        <v>ANC</v>
      </c>
      <c r="F814" t="s">
        <v>1151</v>
      </c>
      <c r="G814" t="s">
        <v>13</v>
      </c>
      <c r="H814" t="s">
        <v>1128</v>
      </c>
      <c r="I814" s="18"/>
    </row>
    <row r="815" spans="1:9" x14ac:dyDescent="0.3">
      <c r="A815" t="s">
        <v>8</v>
      </c>
      <c r="B815" t="s">
        <v>564</v>
      </c>
      <c r="C815" t="s">
        <v>1150</v>
      </c>
      <c r="E815" t="str">
        <f>"ANC"</f>
        <v>ANC</v>
      </c>
      <c r="F815" t="s">
        <v>1152</v>
      </c>
      <c r="G815" t="s">
        <v>13</v>
      </c>
      <c r="H815" t="s">
        <v>1128</v>
      </c>
      <c r="I815" s="18"/>
    </row>
    <row r="816" spans="1:9" x14ac:dyDescent="0.3">
      <c r="A816" t="s">
        <v>8</v>
      </c>
      <c r="B816" t="s">
        <v>564</v>
      </c>
      <c r="C816" t="s">
        <v>1150</v>
      </c>
      <c r="D816" t="s">
        <v>1153</v>
      </c>
      <c r="E816" t="str">
        <f>"ANC"</f>
        <v>ANC</v>
      </c>
      <c r="F816" t="s">
        <v>1154</v>
      </c>
      <c r="G816" t="s">
        <v>29</v>
      </c>
      <c r="H816" t="s">
        <v>14</v>
      </c>
      <c r="I816" s="18"/>
    </row>
    <row r="817" spans="1:9" x14ac:dyDescent="0.3">
      <c r="A817" t="s">
        <v>8</v>
      </c>
      <c r="B817" t="s">
        <v>564</v>
      </c>
      <c r="C817" t="s">
        <v>1150</v>
      </c>
      <c r="D817" t="s">
        <v>1153</v>
      </c>
      <c r="E817" t="str">
        <f>"ANC"</f>
        <v>ANC</v>
      </c>
      <c r="F817" t="s">
        <v>1155</v>
      </c>
      <c r="G817" t="s">
        <v>29</v>
      </c>
      <c r="H817" t="s">
        <v>14</v>
      </c>
      <c r="I817" s="18"/>
    </row>
    <row r="818" spans="1:9" x14ac:dyDescent="0.3">
      <c r="A818" t="s">
        <v>8</v>
      </c>
      <c r="B818" t="s">
        <v>66</v>
      </c>
      <c r="C818" t="s">
        <v>1156</v>
      </c>
      <c r="D818" t="s">
        <v>1157</v>
      </c>
      <c r="E818" t="str">
        <f>"APT"</f>
        <v>APT</v>
      </c>
      <c r="F818" t="s">
        <v>1158</v>
      </c>
      <c r="G818" t="s">
        <v>13</v>
      </c>
      <c r="H818" t="s">
        <v>14</v>
      </c>
      <c r="I818" s="18"/>
    </row>
    <row r="819" spans="1:9" x14ac:dyDescent="0.3">
      <c r="A819" t="s">
        <v>8</v>
      </c>
      <c r="B819" t="s">
        <v>66</v>
      </c>
      <c r="C819" t="s">
        <v>1156</v>
      </c>
      <c r="D819" t="s">
        <v>1157</v>
      </c>
      <c r="E819" t="str">
        <f>"APT"</f>
        <v>APT</v>
      </c>
      <c r="F819" t="s">
        <v>1159</v>
      </c>
      <c r="G819" t="s">
        <v>13</v>
      </c>
      <c r="H819" t="s">
        <v>14</v>
      </c>
      <c r="I819" s="18"/>
    </row>
    <row r="820" spans="1:9" x14ac:dyDescent="0.3">
      <c r="A820" t="s">
        <v>8</v>
      </c>
      <c r="B820" t="s">
        <v>261</v>
      </c>
      <c r="C820" t="s">
        <v>1160</v>
      </c>
      <c r="D820" t="s">
        <v>1161</v>
      </c>
      <c r="E820" t="str">
        <f>"AR41"</f>
        <v>AR41</v>
      </c>
      <c r="F820" t="s">
        <v>100</v>
      </c>
      <c r="G820" t="s">
        <v>13</v>
      </c>
      <c r="H820" t="s">
        <v>30</v>
      </c>
      <c r="I820" s="18"/>
    </row>
    <row r="821" spans="1:9" x14ac:dyDescent="0.3">
      <c r="A821" t="s">
        <v>8</v>
      </c>
      <c r="B821" t="s">
        <v>261</v>
      </c>
      <c r="C821" t="s">
        <v>1160</v>
      </c>
      <c r="D821" t="s">
        <v>1161</v>
      </c>
      <c r="E821" t="str">
        <f>"AR41"</f>
        <v>AR41</v>
      </c>
      <c r="F821" t="s">
        <v>1162</v>
      </c>
      <c r="G821" t="s">
        <v>17</v>
      </c>
      <c r="H821" t="s">
        <v>30</v>
      </c>
      <c r="I821" s="18"/>
    </row>
    <row r="822" spans="1:9" x14ac:dyDescent="0.3">
      <c r="A822" t="s">
        <v>8</v>
      </c>
      <c r="B822" t="s">
        <v>261</v>
      </c>
      <c r="C822" t="s">
        <v>1163</v>
      </c>
      <c r="D822" t="s">
        <v>1164</v>
      </c>
      <c r="E822" t="str">
        <f>"AR62"</f>
        <v>AR62</v>
      </c>
      <c r="F822" t="s">
        <v>1165</v>
      </c>
      <c r="G822" t="s">
        <v>29</v>
      </c>
      <c r="H822" t="s">
        <v>30</v>
      </c>
      <c r="I822" s="18"/>
    </row>
    <row r="823" spans="1:9" x14ac:dyDescent="0.3">
      <c r="A823" t="s">
        <v>8</v>
      </c>
      <c r="B823" t="s">
        <v>261</v>
      </c>
      <c r="C823" t="s">
        <v>1163</v>
      </c>
      <c r="D823" t="s">
        <v>1164</v>
      </c>
      <c r="E823" t="str">
        <f>"AR62"</f>
        <v>AR62</v>
      </c>
      <c r="F823" t="s">
        <v>1166</v>
      </c>
      <c r="G823" t="s">
        <v>17</v>
      </c>
      <c r="H823" t="s">
        <v>30</v>
      </c>
      <c r="I823" s="18"/>
    </row>
    <row r="824" spans="1:9" x14ac:dyDescent="0.3">
      <c r="A824" t="s">
        <v>8</v>
      </c>
      <c r="B824" t="s">
        <v>261</v>
      </c>
      <c r="C824" t="s">
        <v>1167</v>
      </c>
      <c r="D824" t="s">
        <v>1168</v>
      </c>
      <c r="E824" t="str">
        <f>"AR80"</f>
        <v>AR80</v>
      </c>
      <c r="F824" t="s">
        <v>288</v>
      </c>
      <c r="G824" t="s">
        <v>13</v>
      </c>
      <c r="H824" t="s">
        <v>30</v>
      </c>
      <c r="I824" s="18"/>
    </row>
    <row r="825" spans="1:9" x14ac:dyDescent="0.3">
      <c r="A825" t="s">
        <v>8</v>
      </c>
      <c r="B825" t="s">
        <v>261</v>
      </c>
      <c r="C825" t="s">
        <v>1167</v>
      </c>
      <c r="D825" t="s">
        <v>1168</v>
      </c>
      <c r="E825" t="str">
        <f>"AR80"</f>
        <v>AR80</v>
      </c>
      <c r="F825" t="s">
        <v>1169</v>
      </c>
      <c r="G825" t="s">
        <v>17</v>
      </c>
      <c r="H825" t="s">
        <v>30</v>
      </c>
      <c r="I825" s="18"/>
    </row>
    <row r="826" spans="1:9" x14ac:dyDescent="0.3">
      <c r="A826" t="s">
        <v>8</v>
      </c>
      <c r="B826" t="s">
        <v>1170</v>
      </c>
      <c r="C826" t="s">
        <v>1171</v>
      </c>
      <c r="E826" t="str">
        <f>"ASE"</f>
        <v>ASE</v>
      </c>
      <c r="F826" t="s">
        <v>1174</v>
      </c>
      <c r="G826" t="s">
        <v>17</v>
      </c>
      <c r="H826" t="s">
        <v>593</v>
      </c>
      <c r="I826" s="18"/>
    </row>
    <row r="827" spans="1:9" x14ac:dyDescent="0.3">
      <c r="A827" t="s">
        <v>8</v>
      </c>
      <c r="B827" t="s">
        <v>1170</v>
      </c>
      <c r="C827" t="s">
        <v>1171</v>
      </c>
      <c r="E827" t="str">
        <f>"ASE"</f>
        <v>ASE</v>
      </c>
      <c r="F827" t="s">
        <v>1172</v>
      </c>
      <c r="G827" t="s">
        <v>52</v>
      </c>
      <c r="H827" t="s">
        <v>21</v>
      </c>
      <c r="I827" s="18"/>
    </row>
    <row r="828" spans="1:9" x14ac:dyDescent="0.3">
      <c r="A828" t="s">
        <v>365</v>
      </c>
      <c r="B828" t="s">
        <v>1170</v>
      </c>
      <c r="C828" t="s">
        <v>1171</v>
      </c>
      <c r="E828" t="str">
        <f>"ASE"</f>
        <v>ASE</v>
      </c>
      <c r="F828" t="s">
        <v>1176</v>
      </c>
      <c r="G828" t="s">
        <v>29</v>
      </c>
      <c r="H828" t="s">
        <v>593</v>
      </c>
      <c r="I828" s="18"/>
    </row>
    <row r="829" spans="1:9" x14ac:dyDescent="0.3">
      <c r="A829" t="s">
        <v>8</v>
      </c>
      <c r="B829" t="s">
        <v>1170</v>
      </c>
      <c r="C829" t="s">
        <v>1171</v>
      </c>
      <c r="D829" t="s">
        <v>1173</v>
      </c>
      <c r="E829" t="str">
        <f>"ASE"</f>
        <v>ASE</v>
      </c>
      <c r="F829" t="s">
        <v>1175</v>
      </c>
      <c r="G829" t="s">
        <v>29</v>
      </c>
      <c r="H829" t="s">
        <v>21</v>
      </c>
      <c r="I829" s="18"/>
    </row>
    <row r="830" spans="1:9" x14ac:dyDescent="0.3">
      <c r="A830" t="s">
        <v>8</v>
      </c>
      <c r="B830" t="s">
        <v>1170</v>
      </c>
      <c r="C830" t="s">
        <v>1171</v>
      </c>
      <c r="D830" t="s">
        <v>1173</v>
      </c>
      <c r="E830" t="str">
        <f>"ASE"</f>
        <v>ASE</v>
      </c>
      <c r="F830" t="s">
        <v>1176</v>
      </c>
      <c r="G830" t="s">
        <v>173</v>
      </c>
      <c r="H830" t="s">
        <v>593</v>
      </c>
      <c r="I830" s="18"/>
    </row>
    <row r="831" spans="1:9" x14ac:dyDescent="0.3">
      <c r="A831" t="s">
        <v>145</v>
      </c>
      <c r="B831" t="s">
        <v>680</v>
      </c>
      <c r="C831" t="s">
        <v>1177</v>
      </c>
      <c r="E831" t="str">
        <f t="shared" ref="E831:E837" si="2">"ATL"</f>
        <v>ATL</v>
      </c>
      <c r="F831" t="s">
        <v>1178</v>
      </c>
      <c r="G831" t="s">
        <v>29</v>
      </c>
      <c r="H831" t="s">
        <v>1321</v>
      </c>
      <c r="I831" s="18"/>
    </row>
    <row r="832" spans="1:9" x14ac:dyDescent="0.3">
      <c r="A832" t="s">
        <v>145</v>
      </c>
      <c r="B832" t="s">
        <v>680</v>
      </c>
      <c r="C832" t="s">
        <v>1177</v>
      </c>
      <c r="E832" t="str">
        <f t="shared" si="2"/>
        <v>ATL</v>
      </c>
      <c r="F832" t="s">
        <v>1179</v>
      </c>
      <c r="G832" t="s">
        <v>29</v>
      </c>
      <c r="H832" t="s">
        <v>1321</v>
      </c>
      <c r="I832" s="18"/>
    </row>
    <row r="833" spans="1:9" x14ac:dyDescent="0.3">
      <c r="A833" t="s">
        <v>145</v>
      </c>
      <c r="B833" t="s">
        <v>680</v>
      </c>
      <c r="C833" t="s">
        <v>1177</v>
      </c>
      <c r="E833" t="str">
        <f t="shared" si="2"/>
        <v>ATL</v>
      </c>
      <c r="F833" t="s">
        <v>1180</v>
      </c>
      <c r="G833" t="s">
        <v>13</v>
      </c>
      <c r="H833" t="s">
        <v>1321</v>
      </c>
      <c r="I833" s="18"/>
    </row>
    <row r="834" spans="1:9" x14ac:dyDescent="0.3">
      <c r="A834" t="s">
        <v>145</v>
      </c>
      <c r="B834" t="s">
        <v>680</v>
      </c>
      <c r="C834" t="s">
        <v>1177</v>
      </c>
      <c r="E834" t="str">
        <f t="shared" si="2"/>
        <v>ATL</v>
      </c>
      <c r="F834" t="s">
        <v>1181</v>
      </c>
      <c r="G834" t="s">
        <v>29</v>
      </c>
      <c r="H834" t="s">
        <v>1321</v>
      </c>
      <c r="I834" s="18"/>
    </row>
    <row r="835" spans="1:9" x14ac:dyDescent="0.3">
      <c r="A835" t="s">
        <v>145</v>
      </c>
      <c r="B835" t="s">
        <v>680</v>
      </c>
      <c r="C835" t="s">
        <v>1177</v>
      </c>
      <c r="E835" t="str">
        <f t="shared" si="2"/>
        <v>ATL</v>
      </c>
      <c r="F835" t="s">
        <v>1182</v>
      </c>
      <c r="G835" t="s">
        <v>29</v>
      </c>
      <c r="H835" t="s">
        <v>1321</v>
      </c>
      <c r="I835" s="18"/>
    </row>
    <row r="836" spans="1:9" x14ac:dyDescent="0.3">
      <c r="A836" t="s">
        <v>145</v>
      </c>
      <c r="B836" t="s">
        <v>680</v>
      </c>
      <c r="C836" t="s">
        <v>1177</v>
      </c>
      <c r="E836" t="str">
        <f t="shared" si="2"/>
        <v>ATL</v>
      </c>
      <c r="F836" t="s">
        <v>1183</v>
      </c>
      <c r="G836" t="s">
        <v>13</v>
      </c>
      <c r="H836" t="s">
        <v>1321</v>
      </c>
      <c r="I836" s="18"/>
    </row>
    <row r="837" spans="1:9" x14ac:dyDescent="0.3">
      <c r="A837" t="s">
        <v>145</v>
      </c>
      <c r="B837" t="s">
        <v>680</v>
      </c>
      <c r="C837" t="s">
        <v>1177</v>
      </c>
      <c r="E837" t="str">
        <f t="shared" si="2"/>
        <v>ATL</v>
      </c>
      <c r="F837" t="s">
        <v>1184</v>
      </c>
      <c r="G837" t="s">
        <v>13</v>
      </c>
      <c r="H837" t="s">
        <v>1321</v>
      </c>
      <c r="I837" s="18"/>
    </row>
    <row r="838" spans="1:9" x14ac:dyDescent="0.3">
      <c r="A838" t="s">
        <v>8</v>
      </c>
      <c r="B838" t="s">
        <v>18</v>
      </c>
      <c r="C838" t="s">
        <v>1185</v>
      </c>
      <c r="E838" t="str">
        <f>"B21"</f>
        <v>B21</v>
      </c>
      <c r="F838" t="s">
        <v>1093</v>
      </c>
      <c r="G838" t="s">
        <v>13</v>
      </c>
      <c r="H838" t="s">
        <v>21</v>
      </c>
      <c r="I838" s="18"/>
    </row>
    <row r="839" spans="1:9" x14ac:dyDescent="0.3">
      <c r="A839" t="s">
        <v>8</v>
      </c>
      <c r="B839" t="s">
        <v>66</v>
      </c>
      <c r="C839" t="s">
        <v>772</v>
      </c>
      <c r="E839" t="str">
        <f t="shared" ref="E839:E848" si="3">"BNA"</f>
        <v>BNA</v>
      </c>
      <c r="F839" t="s">
        <v>1189</v>
      </c>
      <c r="G839" t="s">
        <v>52</v>
      </c>
      <c r="H839" t="s">
        <v>1123</v>
      </c>
      <c r="I839" s="18"/>
    </row>
    <row r="840" spans="1:9" x14ac:dyDescent="0.3">
      <c r="A840" t="s">
        <v>8</v>
      </c>
      <c r="B840" t="s">
        <v>66</v>
      </c>
      <c r="C840" t="s">
        <v>772</v>
      </c>
      <c r="E840" t="str">
        <f t="shared" si="3"/>
        <v>BNA</v>
      </c>
      <c r="F840" t="s">
        <v>1190</v>
      </c>
      <c r="G840" t="s">
        <v>281</v>
      </c>
      <c r="I840" s="18"/>
    </row>
    <row r="841" spans="1:9" x14ac:dyDescent="0.3">
      <c r="A841" t="s">
        <v>8</v>
      </c>
      <c r="B841" t="s">
        <v>66</v>
      </c>
      <c r="C841" t="s">
        <v>772</v>
      </c>
      <c r="E841" t="str">
        <f t="shared" si="3"/>
        <v>BNA</v>
      </c>
      <c r="F841" t="s">
        <v>1191</v>
      </c>
      <c r="G841" t="s">
        <v>13</v>
      </c>
      <c r="I841" s="18"/>
    </row>
    <row r="842" spans="1:9" x14ac:dyDescent="0.3">
      <c r="A842" t="s">
        <v>8</v>
      </c>
      <c r="B842" t="s">
        <v>66</v>
      </c>
      <c r="C842" t="s">
        <v>772</v>
      </c>
      <c r="E842" t="str">
        <f t="shared" si="3"/>
        <v>BNA</v>
      </c>
      <c r="F842" t="s">
        <v>1192</v>
      </c>
      <c r="G842" t="s">
        <v>52</v>
      </c>
      <c r="H842" t="s">
        <v>1123</v>
      </c>
      <c r="I842" s="18"/>
    </row>
    <row r="843" spans="1:9" x14ac:dyDescent="0.3">
      <c r="A843" t="s">
        <v>8</v>
      </c>
      <c r="B843" t="s">
        <v>66</v>
      </c>
      <c r="C843" t="s">
        <v>772</v>
      </c>
      <c r="E843" t="str">
        <f t="shared" si="3"/>
        <v>BNA</v>
      </c>
      <c r="F843" t="s">
        <v>1193</v>
      </c>
      <c r="G843" t="s">
        <v>13</v>
      </c>
      <c r="I843" s="18"/>
    </row>
    <row r="844" spans="1:9" x14ac:dyDescent="0.3">
      <c r="A844" t="s">
        <v>8</v>
      </c>
      <c r="B844" t="s">
        <v>66</v>
      </c>
      <c r="C844" t="s">
        <v>772</v>
      </c>
      <c r="E844" t="str">
        <f t="shared" si="3"/>
        <v>BNA</v>
      </c>
      <c r="F844" t="s">
        <v>1199</v>
      </c>
      <c r="G844" t="s">
        <v>13</v>
      </c>
      <c r="I844" s="18"/>
    </row>
    <row r="845" spans="1:9" x14ac:dyDescent="0.3">
      <c r="A845" t="s">
        <v>8</v>
      </c>
      <c r="B845" t="s">
        <v>66</v>
      </c>
      <c r="C845" t="s">
        <v>772</v>
      </c>
      <c r="D845" t="s">
        <v>1194</v>
      </c>
      <c r="E845" t="str">
        <f t="shared" si="3"/>
        <v>BNA</v>
      </c>
      <c r="F845" t="s">
        <v>1195</v>
      </c>
      <c r="G845" t="s">
        <v>13</v>
      </c>
      <c r="I845" s="18"/>
    </row>
    <row r="846" spans="1:9" x14ac:dyDescent="0.3">
      <c r="A846" t="s">
        <v>8</v>
      </c>
      <c r="B846" t="s">
        <v>66</v>
      </c>
      <c r="C846" t="s">
        <v>772</v>
      </c>
      <c r="D846" t="s">
        <v>1194</v>
      </c>
      <c r="E846" t="str">
        <f t="shared" si="3"/>
        <v>BNA</v>
      </c>
      <c r="F846" t="s">
        <v>1196</v>
      </c>
      <c r="G846" t="s">
        <v>13</v>
      </c>
      <c r="I846" s="18"/>
    </row>
    <row r="847" spans="1:9" x14ac:dyDescent="0.3">
      <c r="A847" t="s">
        <v>8</v>
      </c>
      <c r="B847" t="s">
        <v>66</v>
      </c>
      <c r="C847" t="s">
        <v>772</v>
      </c>
      <c r="D847" t="s">
        <v>1194</v>
      </c>
      <c r="E847" t="str">
        <f t="shared" si="3"/>
        <v>BNA</v>
      </c>
      <c r="F847" t="s">
        <v>1197</v>
      </c>
      <c r="G847" t="s">
        <v>13</v>
      </c>
      <c r="I847" s="18"/>
    </row>
    <row r="848" spans="1:9" x14ac:dyDescent="0.3">
      <c r="A848" t="s">
        <v>8</v>
      </c>
      <c r="B848" t="s">
        <v>66</v>
      </c>
      <c r="C848" t="s">
        <v>772</v>
      </c>
      <c r="D848" t="s">
        <v>1194</v>
      </c>
      <c r="E848" t="str">
        <f t="shared" si="3"/>
        <v>BNA</v>
      </c>
      <c r="F848" t="s">
        <v>1198</v>
      </c>
      <c r="G848" t="s">
        <v>13</v>
      </c>
      <c r="I848" s="18"/>
    </row>
    <row r="849" spans="1:9" x14ac:dyDescent="0.3">
      <c r="A849" t="s">
        <v>8</v>
      </c>
      <c r="B849" t="s">
        <v>26</v>
      </c>
      <c r="C849" t="s">
        <v>27</v>
      </c>
      <c r="D849" t="s">
        <v>1200</v>
      </c>
      <c r="E849" t="str">
        <f>"BOS"</f>
        <v>BOS</v>
      </c>
      <c r="F849" t="s">
        <v>1201</v>
      </c>
      <c r="G849" t="s">
        <v>13</v>
      </c>
      <c r="I849" s="18"/>
    </row>
    <row r="850" spans="1:9" x14ac:dyDescent="0.3">
      <c r="A850" t="s">
        <v>8</v>
      </c>
      <c r="B850" t="s">
        <v>26</v>
      </c>
      <c r="C850" t="s">
        <v>27</v>
      </c>
      <c r="D850" t="s">
        <v>1200</v>
      </c>
      <c r="E850" t="str">
        <f>"BOS"</f>
        <v>BOS</v>
      </c>
      <c r="F850" t="s">
        <v>1202</v>
      </c>
      <c r="G850" t="s">
        <v>281</v>
      </c>
      <c r="I850" s="18"/>
    </row>
    <row r="851" spans="1:9" x14ac:dyDescent="0.3">
      <c r="A851" t="s">
        <v>8</v>
      </c>
      <c r="B851" t="s">
        <v>141</v>
      </c>
      <c r="C851" t="s">
        <v>1203</v>
      </c>
      <c r="D851" t="s">
        <v>1204</v>
      </c>
      <c r="E851" t="str">
        <f>"BUR"</f>
        <v>BUR</v>
      </c>
      <c r="F851" t="s">
        <v>1205</v>
      </c>
      <c r="G851" t="s">
        <v>13</v>
      </c>
      <c r="I851" s="18"/>
    </row>
    <row r="852" spans="1:9" x14ac:dyDescent="0.3">
      <c r="A852" t="s">
        <v>8</v>
      </c>
      <c r="B852" t="s">
        <v>141</v>
      </c>
      <c r="C852" t="s">
        <v>1203</v>
      </c>
      <c r="D852" t="s">
        <v>1204</v>
      </c>
      <c r="E852" t="str">
        <f>"BUR"</f>
        <v>BUR</v>
      </c>
      <c r="F852" t="s">
        <v>1206</v>
      </c>
      <c r="G852" t="s">
        <v>13</v>
      </c>
      <c r="I852" s="18"/>
    </row>
    <row r="853" spans="1:9" x14ac:dyDescent="0.3">
      <c r="A853" t="s">
        <v>8</v>
      </c>
      <c r="B853" t="s">
        <v>564</v>
      </c>
      <c r="C853" t="s">
        <v>1207</v>
      </c>
      <c r="E853" t="str">
        <f>"C05"</f>
        <v>C05</v>
      </c>
      <c r="F853" t="s">
        <v>1208</v>
      </c>
      <c r="G853" t="s">
        <v>17</v>
      </c>
      <c r="H853" t="s">
        <v>21</v>
      </c>
      <c r="I853" s="18"/>
    </row>
    <row r="854" spans="1:9" x14ac:dyDescent="0.3">
      <c r="A854" t="s">
        <v>8</v>
      </c>
      <c r="B854" t="s">
        <v>564</v>
      </c>
      <c r="C854" t="s">
        <v>1207</v>
      </c>
      <c r="E854" t="str">
        <f>"C05"</f>
        <v>C05</v>
      </c>
      <c r="F854" t="s">
        <v>412</v>
      </c>
      <c r="G854" t="s">
        <v>13</v>
      </c>
      <c r="H854" t="s">
        <v>21</v>
      </c>
      <c r="I854" s="18"/>
    </row>
    <row r="855" spans="1:9" x14ac:dyDescent="0.3">
      <c r="A855" t="s">
        <v>8</v>
      </c>
      <c r="B855" t="s">
        <v>564</v>
      </c>
      <c r="C855" t="s">
        <v>1207</v>
      </c>
      <c r="E855" t="str">
        <f>"C05"</f>
        <v>C05</v>
      </c>
      <c r="F855" t="s">
        <v>79</v>
      </c>
      <c r="G855" t="s">
        <v>13</v>
      </c>
      <c r="H855" t="s">
        <v>21</v>
      </c>
      <c r="I855" s="18"/>
    </row>
    <row r="856" spans="1:9" x14ac:dyDescent="0.3">
      <c r="A856" t="s">
        <v>8</v>
      </c>
      <c r="B856" t="s">
        <v>141</v>
      </c>
      <c r="C856" t="s">
        <v>1209</v>
      </c>
      <c r="D856" t="s">
        <v>1210</v>
      </c>
      <c r="E856" t="str">
        <f>"CA02"</f>
        <v>CA02</v>
      </c>
      <c r="F856" t="s">
        <v>1211</v>
      </c>
      <c r="G856" t="s">
        <v>13</v>
      </c>
      <c r="H856" t="s">
        <v>14</v>
      </c>
      <c r="I856" s="18"/>
    </row>
    <row r="857" spans="1:9" x14ac:dyDescent="0.3">
      <c r="A857" t="s">
        <v>8</v>
      </c>
      <c r="B857" t="s">
        <v>141</v>
      </c>
      <c r="C857" t="s">
        <v>1209</v>
      </c>
      <c r="D857" t="s">
        <v>1210</v>
      </c>
      <c r="E857" t="str">
        <f>"CA02"</f>
        <v>CA02</v>
      </c>
      <c r="F857" t="s">
        <v>1212</v>
      </c>
      <c r="G857" t="s">
        <v>17</v>
      </c>
      <c r="H857" t="s">
        <v>14</v>
      </c>
      <c r="I857" s="18"/>
    </row>
    <row r="858" spans="1:9" x14ac:dyDescent="0.3">
      <c r="A858" t="s">
        <v>8</v>
      </c>
      <c r="B858" t="s">
        <v>141</v>
      </c>
      <c r="C858" t="s">
        <v>1213</v>
      </c>
      <c r="D858" t="s">
        <v>1214</v>
      </c>
      <c r="E858" t="str">
        <f>"CA15"</f>
        <v>CA15</v>
      </c>
      <c r="F858" t="s">
        <v>1215</v>
      </c>
      <c r="G858" t="s">
        <v>29</v>
      </c>
      <c r="H858" t="s">
        <v>14</v>
      </c>
      <c r="I858" s="18"/>
    </row>
    <row r="859" spans="1:9" x14ac:dyDescent="0.3">
      <c r="A859" t="s">
        <v>8</v>
      </c>
      <c r="B859" t="s">
        <v>141</v>
      </c>
      <c r="C859" t="s">
        <v>1213</v>
      </c>
      <c r="D859" t="s">
        <v>1214</v>
      </c>
      <c r="E859" t="str">
        <f>"CA15"</f>
        <v>CA15</v>
      </c>
      <c r="F859" t="s">
        <v>1216</v>
      </c>
      <c r="G859" t="s">
        <v>17</v>
      </c>
      <c r="H859" t="s">
        <v>14</v>
      </c>
      <c r="I859" s="18"/>
    </row>
    <row r="860" spans="1:9" x14ac:dyDescent="0.3">
      <c r="A860" t="s">
        <v>8</v>
      </c>
      <c r="B860" t="s">
        <v>141</v>
      </c>
      <c r="C860" t="s">
        <v>1217</v>
      </c>
      <c r="E860" t="str">
        <f>"CA24"</f>
        <v>CA24</v>
      </c>
      <c r="F860" t="s">
        <v>257</v>
      </c>
      <c r="G860" t="s">
        <v>13</v>
      </c>
      <c r="H860" t="s">
        <v>30</v>
      </c>
      <c r="I860" s="18"/>
    </row>
    <row r="861" spans="1:9" x14ac:dyDescent="0.3">
      <c r="A861" t="s">
        <v>8</v>
      </c>
      <c r="B861" t="s">
        <v>141</v>
      </c>
      <c r="C861" t="s">
        <v>1217</v>
      </c>
      <c r="E861" t="str">
        <f>"CA24"</f>
        <v>CA24</v>
      </c>
      <c r="F861" t="s">
        <v>1218</v>
      </c>
      <c r="G861" t="s">
        <v>17</v>
      </c>
      <c r="H861" t="s">
        <v>30</v>
      </c>
      <c r="I861" s="18"/>
    </row>
    <row r="862" spans="1:9" x14ac:dyDescent="0.3">
      <c r="A862" t="s">
        <v>8</v>
      </c>
      <c r="B862" t="s">
        <v>141</v>
      </c>
      <c r="C862" t="s">
        <v>1219</v>
      </c>
      <c r="E862" t="str">
        <f>"CA28"</f>
        <v>CA28</v>
      </c>
      <c r="F862" t="s">
        <v>1220</v>
      </c>
      <c r="G862" t="s">
        <v>17</v>
      </c>
      <c r="H862" t="s">
        <v>30</v>
      </c>
      <c r="I862" s="18"/>
    </row>
    <row r="863" spans="1:9" x14ac:dyDescent="0.3">
      <c r="A863" t="s">
        <v>8</v>
      </c>
      <c r="B863" t="s">
        <v>141</v>
      </c>
      <c r="C863" t="s">
        <v>1219</v>
      </c>
      <c r="E863" t="str">
        <f>"CA28"</f>
        <v>CA28</v>
      </c>
      <c r="F863" t="s">
        <v>206</v>
      </c>
      <c r="G863" t="s">
        <v>13</v>
      </c>
      <c r="H863" t="s">
        <v>30</v>
      </c>
      <c r="I863" s="18"/>
    </row>
    <row r="864" spans="1:9" x14ac:dyDescent="0.3">
      <c r="A864" t="s">
        <v>8</v>
      </c>
      <c r="B864" t="s">
        <v>141</v>
      </c>
      <c r="C864" t="s">
        <v>1221</v>
      </c>
      <c r="D864" t="s">
        <v>1222</v>
      </c>
      <c r="E864" t="str">
        <f>"CA37"</f>
        <v>CA37</v>
      </c>
      <c r="F864" t="s">
        <v>1223</v>
      </c>
      <c r="G864" t="s">
        <v>17</v>
      </c>
      <c r="H864" t="s">
        <v>14</v>
      </c>
      <c r="I864" s="18"/>
    </row>
    <row r="865" spans="1:9" x14ac:dyDescent="0.3">
      <c r="A865" t="s">
        <v>8</v>
      </c>
      <c r="B865" t="s">
        <v>141</v>
      </c>
      <c r="C865" t="s">
        <v>1221</v>
      </c>
      <c r="D865" t="s">
        <v>1222</v>
      </c>
      <c r="E865" t="str">
        <f>"CA37"</f>
        <v>CA37</v>
      </c>
      <c r="F865" t="s">
        <v>1224</v>
      </c>
      <c r="G865" t="s">
        <v>13</v>
      </c>
      <c r="H865" t="s">
        <v>14</v>
      </c>
      <c r="I865" s="18"/>
    </row>
    <row r="866" spans="1:9" x14ac:dyDescent="0.3">
      <c r="A866" t="s">
        <v>8</v>
      </c>
      <c r="B866" t="s">
        <v>141</v>
      </c>
      <c r="C866" t="s">
        <v>1225</v>
      </c>
      <c r="E866" t="str">
        <f>"CA55"</f>
        <v>CA55</v>
      </c>
      <c r="F866" t="s">
        <v>637</v>
      </c>
      <c r="G866" t="s">
        <v>13</v>
      </c>
      <c r="H866" t="s">
        <v>30</v>
      </c>
      <c r="I866" s="18"/>
    </row>
    <row r="867" spans="1:9" x14ac:dyDescent="0.3">
      <c r="A867" t="s">
        <v>8</v>
      </c>
      <c r="B867" t="s">
        <v>141</v>
      </c>
      <c r="C867" t="s">
        <v>1225</v>
      </c>
      <c r="E867" t="str">
        <f>"CA55"</f>
        <v>CA55</v>
      </c>
      <c r="F867" t="s">
        <v>1226</v>
      </c>
      <c r="G867" t="s">
        <v>17</v>
      </c>
      <c r="H867" t="s">
        <v>30</v>
      </c>
      <c r="I867" s="18"/>
    </row>
    <row r="868" spans="1:9" x14ac:dyDescent="0.3">
      <c r="A868" t="s">
        <v>8</v>
      </c>
      <c r="B868" t="s">
        <v>141</v>
      </c>
      <c r="C868" t="s">
        <v>1227</v>
      </c>
      <c r="E868" t="str">
        <f>"CA72"</f>
        <v>CA72</v>
      </c>
      <c r="F868" t="s">
        <v>177</v>
      </c>
      <c r="G868" t="s">
        <v>13</v>
      </c>
      <c r="H868" t="s">
        <v>30</v>
      </c>
      <c r="I868" s="18"/>
    </row>
    <row r="869" spans="1:9" x14ac:dyDescent="0.3">
      <c r="A869" t="s">
        <v>8</v>
      </c>
      <c r="B869" t="s">
        <v>141</v>
      </c>
      <c r="C869" t="s">
        <v>1227</v>
      </c>
      <c r="E869" t="str">
        <f>"CA72"</f>
        <v>CA72</v>
      </c>
      <c r="F869" t="s">
        <v>1228</v>
      </c>
      <c r="G869" t="s">
        <v>17</v>
      </c>
      <c r="H869" t="s">
        <v>30</v>
      </c>
      <c r="I869" s="18"/>
    </row>
    <row r="870" spans="1:9" x14ac:dyDescent="0.3">
      <c r="A870" t="s">
        <v>8</v>
      </c>
      <c r="B870" t="s">
        <v>141</v>
      </c>
      <c r="C870" t="s">
        <v>1229</v>
      </c>
      <c r="E870" t="str">
        <f>"CA75"</f>
        <v>CA75</v>
      </c>
      <c r="F870" t="s">
        <v>149</v>
      </c>
      <c r="G870" t="s">
        <v>13</v>
      </c>
      <c r="H870" t="s">
        <v>30</v>
      </c>
      <c r="I870" s="18"/>
    </row>
    <row r="871" spans="1:9" x14ac:dyDescent="0.3">
      <c r="A871" t="s">
        <v>8</v>
      </c>
      <c r="B871" t="s">
        <v>141</v>
      </c>
      <c r="C871" t="s">
        <v>1229</v>
      </c>
      <c r="E871" t="str">
        <f>"CA75"</f>
        <v>CA75</v>
      </c>
      <c r="F871" t="s">
        <v>1230</v>
      </c>
      <c r="G871" t="s">
        <v>17</v>
      </c>
      <c r="H871" t="s">
        <v>30</v>
      </c>
      <c r="I871" s="18"/>
    </row>
    <row r="872" spans="1:9" x14ac:dyDescent="0.3">
      <c r="A872" t="s">
        <v>8</v>
      </c>
      <c r="B872" t="s">
        <v>141</v>
      </c>
      <c r="C872" t="s">
        <v>1231</v>
      </c>
      <c r="D872" t="s">
        <v>1232</v>
      </c>
      <c r="E872" t="str">
        <f>"CA80"</f>
        <v>CA80</v>
      </c>
      <c r="F872" t="s">
        <v>1233</v>
      </c>
      <c r="G872" t="s">
        <v>13</v>
      </c>
      <c r="H872" t="s">
        <v>14</v>
      </c>
      <c r="I872" s="18"/>
    </row>
    <row r="873" spans="1:9" x14ac:dyDescent="0.3">
      <c r="A873" t="s">
        <v>8</v>
      </c>
      <c r="B873" t="s">
        <v>141</v>
      </c>
      <c r="C873" t="s">
        <v>1231</v>
      </c>
      <c r="D873" t="s">
        <v>1232</v>
      </c>
      <c r="E873" t="str">
        <f>"CA80"</f>
        <v>CA80</v>
      </c>
      <c r="F873" t="s">
        <v>1234</v>
      </c>
      <c r="G873" t="s">
        <v>13</v>
      </c>
      <c r="H873" t="s">
        <v>14</v>
      </c>
      <c r="I873" s="18"/>
    </row>
    <row r="874" spans="1:9" x14ac:dyDescent="0.3">
      <c r="A874" t="s">
        <v>8</v>
      </c>
      <c r="B874" t="s">
        <v>141</v>
      </c>
      <c r="C874" t="s">
        <v>1231</v>
      </c>
      <c r="D874" t="s">
        <v>1232</v>
      </c>
      <c r="E874" t="str">
        <f>"CA80"</f>
        <v>CA80</v>
      </c>
      <c r="F874" t="s">
        <v>1235</v>
      </c>
      <c r="G874" t="s">
        <v>17</v>
      </c>
      <c r="H874" t="s">
        <v>14</v>
      </c>
      <c r="I874" s="18"/>
    </row>
    <row r="875" spans="1:9" x14ac:dyDescent="0.3">
      <c r="A875" t="s">
        <v>8</v>
      </c>
      <c r="B875" t="s">
        <v>129</v>
      </c>
      <c r="C875" t="s">
        <v>1236</v>
      </c>
      <c r="E875" t="str">
        <f>"CD27"</f>
        <v>CD27</v>
      </c>
      <c r="F875" t="s">
        <v>1215</v>
      </c>
      <c r="G875" t="s">
        <v>13</v>
      </c>
      <c r="H875" t="s">
        <v>30</v>
      </c>
      <c r="I875" s="18"/>
    </row>
    <row r="876" spans="1:9" x14ac:dyDescent="0.3">
      <c r="A876" t="s">
        <v>8</v>
      </c>
      <c r="B876" t="s">
        <v>129</v>
      </c>
      <c r="C876" t="s">
        <v>1236</v>
      </c>
      <c r="E876" t="str">
        <f>"CD27"</f>
        <v>CD27</v>
      </c>
      <c r="F876" t="s">
        <v>2260</v>
      </c>
      <c r="G876" t="s">
        <v>17</v>
      </c>
      <c r="H876" t="s">
        <v>30</v>
      </c>
      <c r="I876" s="18"/>
    </row>
    <row r="877" spans="1:9" x14ac:dyDescent="0.3">
      <c r="A877" t="s">
        <v>8</v>
      </c>
      <c r="B877" t="s">
        <v>141</v>
      </c>
      <c r="C877" t="s">
        <v>1241</v>
      </c>
      <c r="E877" t="str">
        <f>"CL14"</f>
        <v>CL14</v>
      </c>
      <c r="F877" t="s">
        <v>637</v>
      </c>
      <c r="G877" t="s">
        <v>13</v>
      </c>
      <c r="H877" t="s">
        <v>30</v>
      </c>
      <c r="I877" s="18"/>
    </row>
    <row r="878" spans="1:9" x14ac:dyDescent="0.3">
      <c r="A878" t="s">
        <v>8</v>
      </c>
      <c r="B878" t="s">
        <v>141</v>
      </c>
      <c r="C878" t="s">
        <v>1241</v>
      </c>
      <c r="E878" t="str">
        <f>"CL14"</f>
        <v>CL14</v>
      </c>
      <c r="F878" t="s">
        <v>1242</v>
      </c>
      <c r="G878" t="s">
        <v>17</v>
      </c>
      <c r="H878" t="s">
        <v>30</v>
      </c>
      <c r="I878" s="18"/>
    </row>
    <row r="879" spans="1:9" x14ac:dyDescent="0.3">
      <c r="A879" t="s">
        <v>8</v>
      </c>
      <c r="B879" t="s">
        <v>141</v>
      </c>
      <c r="C879" t="s">
        <v>1243</v>
      </c>
      <c r="E879" t="str">
        <f>"CL39"</f>
        <v>CL39</v>
      </c>
      <c r="F879" t="s">
        <v>1245</v>
      </c>
      <c r="G879" t="s">
        <v>17</v>
      </c>
      <c r="H879" t="s">
        <v>14</v>
      </c>
      <c r="I879" s="18"/>
    </row>
    <row r="880" spans="1:9" x14ac:dyDescent="0.3">
      <c r="A880" t="s">
        <v>8</v>
      </c>
      <c r="B880" t="s">
        <v>141</v>
      </c>
      <c r="C880" t="s">
        <v>1243</v>
      </c>
      <c r="D880" t="s">
        <v>1244</v>
      </c>
      <c r="E880" t="str">
        <f>"CL39"</f>
        <v>CL39</v>
      </c>
      <c r="F880" t="s">
        <v>498</v>
      </c>
      <c r="G880" t="s">
        <v>29</v>
      </c>
      <c r="H880" t="s">
        <v>14</v>
      </c>
      <c r="I880" s="18"/>
    </row>
    <row r="881" spans="1:9" x14ac:dyDescent="0.3">
      <c r="A881" t="s">
        <v>8</v>
      </c>
      <c r="B881" t="s">
        <v>141</v>
      </c>
      <c r="C881" t="s">
        <v>1246</v>
      </c>
      <c r="E881" t="str">
        <f>"CL53"</f>
        <v>CL53</v>
      </c>
      <c r="F881" t="s">
        <v>1247</v>
      </c>
      <c r="G881" t="s">
        <v>17</v>
      </c>
      <c r="H881" t="s">
        <v>14</v>
      </c>
      <c r="I881" s="18"/>
    </row>
    <row r="882" spans="1:9" x14ac:dyDescent="0.3">
      <c r="A882" t="s">
        <v>8</v>
      </c>
      <c r="B882" t="s">
        <v>141</v>
      </c>
      <c r="C882" t="s">
        <v>1246</v>
      </c>
      <c r="D882" t="s">
        <v>1248</v>
      </c>
      <c r="E882" t="str">
        <f>"CL53"</f>
        <v>CL53</v>
      </c>
      <c r="F882" t="s">
        <v>1249</v>
      </c>
      <c r="G882" t="s">
        <v>13</v>
      </c>
      <c r="H882" t="s">
        <v>14</v>
      </c>
      <c r="I882" s="18"/>
    </row>
    <row r="883" spans="1:9" x14ac:dyDescent="0.3">
      <c r="A883" t="s">
        <v>8</v>
      </c>
      <c r="B883" t="s">
        <v>141</v>
      </c>
      <c r="C883" t="s">
        <v>1250</v>
      </c>
      <c r="E883" t="str">
        <f>"CL69"</f>
        <v>CL69</v>
      </c>
      <c r="F883" t="s">
        <v>498</v>
      </c>
      <c r="G883" t="s">
        <v>13</v>
      </c>
      <c r="H883" t="s">
        <v>14</v>
      </c>
      <c r="I883" s="18"/>
    </row>
    <row r="884" spans="1:9" x14ac:dyDescent="0.3">
      <c r="A884" t="s">
        <v>8</v>
      </c>
      <c r="B884" t="s">
        <v>141</v>
      </c>
      <c r="C884" t="s">
        <v>1250</v>
      </c>
      <c r="D884" t="s">
        <v>1251</v>
      </c>
      <c r="E884" t="str">
        <f>"CL69"</f>
        <v>CL69</v>
      </c>
      <c r="F884" t="s">
        <v>1252</v>
      </c>
      <c r="G884" t="s">
        <v>17</v>
      </c>
      <c r="H884" t="s">
        <v>14</v>
      </c>
      <c r="I884" s="18"/>
    </row>
    <row r="885" spans="1:9" x14ac:dyDescent="0.3">
      <c r="A885" t="s">
        <v>8</v>
      </c>
      <c r="B885" t="s">
        <v>141</v>
      </c>
      <c r="C885" t="s">
        <v>1253</v>
      </c>
      <c r="E885" t="str">
        <f>"CL82"</f>
        <v>CL82</v>
      </c>
      <c r="F885" t="s">
        <v>270</v>
      </c>
      <c r="G885" t="s">
        <v>13</v>
      </c>
      <c r="H885" t="s">
        <v>30</v>
      </c>
      <c r="I885" s="18"/>
    </row>
    <row r="886" spans="1:9" x14ac:dyDescent="0.3">
      <c r="A886" t="s">
        <v>8</v>
      </c>
      <c r="B886" t="s">
        <v>141</v>
      </c>
      <c r="C886" t="s">
        <v>1253</v>
      </c>
      <c r="E886" t="str">
        <f>"CL82"</f>
        <v>CL82</v>
      </c>
      <c r="F886" t="s">
        <v>1254</v>
      </c>
      <c r="G886" t="s">
        <v>17</v>
      </c>
      <c r="H886" t="s">
        <v>30</v>
      </c>
      <c r="I886" s="18"/>
    </row>
    <row r="887" spans="1:9" x14ac:dyDescent="0.3">
      <c r="A887" t="s">
        <v>8</v>
      </c>
      <c r="B887" t="s">
        <v>141</v>
      </c>
      <c r="C887" t="s">
        <v>1255</v>
      </c>
      <c r="E887" t="str">
        <f>"CN01"</f>
        <v>CN01</v>
      </c>
      <c r="F887" t="s">
        <v>1257</v>
      </c>
      <c r="G887" t="s">
        <v>13</v>
      </c>
      <c r="H887" t="s">
        <v>14</v>
      </c>
      <c r="I887" s="18"/>
    </row>
    <row r="888" spans="1:9" x14ac:dyDescent="0.3">
      <c r="A888" t="s">
        <v>8</v>
      </c>
      <c r="B888" t="s">
        <v>141</v>
      </c>
      <c r="C888" t="s">
        <v>1255</v>
      </c>
      <c r="E888" t="str">
        <f>"CN01"</f>
        <v>CN01</v>
      </c>
      <c r="F888" t="s">
        <v>1259</v>
      </c>
      <c r="G888" t="s">
        <v>17</v>
      </c>
      <c r="H888" t="s">
        <v>30</v>
      </c>
      <c r="I888" s="18"/>
    </row>
    <row r="889" spans="1:9" x14ac:dyDescent="0.3">
      <c r="A889" t="s">
        <v>8</v>
      </c>
      <c r="B889" t="s">
        <v>141</v>
      </c>
      <c r="C889" t="s">
        <v>1255</v>
      </c>
      <c r="D889" t="s">
        <v>1256</v>
      </c>
      <c r="E889" t="str">
        <f>"CN01"</f>
        <v>CN01</v>
      </c>
      <c r="F889" t="s">
        <v>1258</v>
      </c>
      <c r="G889" t="s">
        <v>13</v>
      </c>
      <c r="H889" t="s">
        <v>30</v>
      </c>
      <c r="I889" s="18"/>
    </row>
    <row r="890" spans="1:9" x14ac:dyDescent="0.3">
      <c r="A890" t="s">
        <v>8</v>
      </c>
      <c r="B890" t="s">
        <v>141</v>
      </c>
      <c r="C890" t="s">
        <v>1255</v>
      </c>
      <c r="D890" t="s">
        <v>1256</v>
      </c>
      <c r="E890" t="str">
        <f>"CN01"</f>
        <v>CN01</v>
      </c>
      <c r="F890" t="s">
        <v>1260</v>
      </c>
      <c r="G890" t="s">
        <v>17</v>
      </c>
      <c r="H890" t="s">
        <v>14</v>
      </c>
      <c r="I890" s="18"/>
    </row>
    <row r="891" spans="1:9" x14ac:dyDescent="0.3">
      <c r="A891" t="s">
        <v>8</v>
      </c>
      <c r="B891" t="s">
        <v>141</v>
      </c>
      <c r="C891" t="s">
        <v>1261</v>
      </c>
      <c r="E891" t="str">
        <f>"CN14"</f>
        <v>CN14</v>
      </c>
      <c r="F891" t="s">
        <v>429</v>
      </c>
      <c r="G891" t="s">
        <v>13</v>
      </c>
      <c r="H891" t="s">
        <v>14</v>
      </c>
      <c r="I891" s="18"/>
    </row>
    <row r="892" spans="1:9" x14ac:dyDescent="0.3">
      <c r="A892" t="s">
        <v>8</v>
      </c>
      <c r="B892" t="s">
        <v>141</v>
      </c>
      <c r="C892" t="s">
        <v>1261</v>
      </c>
      <c r="D892" t="s">
        <v>1262</v>
      </c>
      <c r="E892" t="str">
        <f>"CN14"</f>
        <v>CN14</v>
      </c>
      <c r="F892" t="s">
        <v>1263</v>
      </c>
      <c r="G892" t="s">
        <v>17</v>
      </c>
      <c r="H892" t="s">
        <v>14</v>
      </c>
      <c r="I892" s="18"/>
    </row>
    <row r="893" spans="1:9" x14ac:dyDescent="0.3">
      <c r="A893" t="s">
        <v>8</v>
      </c>
      <c r="B893" t="s">
        <v>141</v>
      </c>
      <c r="C893" t="s">
        <v>1264</v>
      </c>
      <c r="D893" t="s">
        <v>1265</v>
      </c>
      <c r="E893" t="str">
        <f>"CN48"</f>
        <v>CN48</v>
      </c>
      <c r="F893" t="s">
        <v>1266</v>
      </c>
      <c r="G893" t="s">
        <v>13</v>
      </c>
      <c r="H893" t="s">
        <v>14</v>
      </c>
      <c r="I893" s="18"/>
    </row>
    <row r="894" spans="1:9" x14ac:dyDescent="0.3">
      <c r="A894" t="s">
        <v>8</v>
      </c>
      <c r="B894" t="s">
        <v>141</v>
      </c>
      <c r="C894" t="s">
        <v>1264</v>
      </c>
      <c r="D894" t="s">
        <v>1265</v>
      </c>
      <c r="E894" t="str">
        <f>"CN48"</f>
        <v>CN48</v>
      </c>
      <c r="F894" t="s">
        <v>1267</v>
      </c>
      <c r="G894" t="s">
        <v>13</v>
      </c>
      <c r="H894" t="s">
        <v>14</v>
      </c>
      <c r="I894" s="18"/>
    </row>
    <row r="895" spans="1:9" x14ac:dyDescent="0.3">
      <c r="A895" t="s">
        <v>8</v>
      </c>
      <c r="B895" t="s">
        <v>141</v>
      </c>
      <c r="C895" t="s">
        <v>1264</v>
      </c>
      <c r="D895" t="s">
        <v>1265</v>
      </c>
      <c r="E895" t="str">
        <f>"CN48"</f>
        <v>CN48</v>
      </c>
      <c r="F895" t="s">
        <v>1268</v>
      </c>
      <c r="G895" t="s">
        <v>17</v>
      </c>
      <c r="H895" t="s">
        <v>14</v>
      </c>
      <c r="I895" s="18"/>
    </row>
    <row r="896" spans="1:9" x14ac:dyDescent="0.3">
      <c r="A896" t="s">
        <v>8</v>
      </c>
      <c r="B896" t="s">
        <v>141</v>
      </c>
      <c r="C896" t="s">
        <v>1269</v>
      </c>
      <c r="D896" t="s">
        <v>1270</v>
      </c>
      <c r="E896" t="str">
        <f>"CN49"</f>
        <v>CN49</v>
      </c>
      <c r="F896" t="s">
        <v>1271</v>
      </c>
      <c r="G896" t="s">
        <v>29</v>
      </c>
      <c r="H896" t="s">
        <v>14</v>
      </c>
      <c r="I896" s="18"/>
    </row>
    <row r="897" spans="1:9" x14ac:dyDescent="0.3">
      <c r="A897" t="s">
        <v>8</v>
      </c>
      <c r="B897" t="s">
        <v>141</v>
      </c>
      <c r="C897" t="s">
        <v>1269</v>
      </c>
      <c r="D897" t="s">
        <v>1270</v>
      </c>
      <c r="E897" t="str">
        <f>"CN49"</f>
        <v>CN49</v>
      </c>
      <c r="F897" t="s">
        <v>1272</v>
      </c>
      <c r="G897" t="s">
        <v>17</v>
      </c>
      <c r="H897" t="s">
        <v>14</v>
      </c>
      <c r="I897" s="18"/>
    </row>
    <row r="898" spans="1:9" x14ac:dyDescent="0.3">
      <c r="A898" t="s">
        <v>8</v>
      </c>
      <c r="B898" t="s">
        <v>141</v>
      </c>
      <c r="C898" t="s">
        <v>1273</v>
      </c>
      <c r="D898" t="s">
        <v>1274</v>
      </c>
      <c r="E898" t="str">
        <f>"CN52"</f>
        <v>CN52</v>
      </c>
      <c r="F898" t="s">
        <v>1275</v>
      </c>
      <c r="G898" t="s">
        <v>17</v>
      </c>
      <c r="H898" t="s">
        <v>14</v>
      </c>
      <c r="I898" s="19"/>
    </row>
    <row r="899" spans="1:9" x14ac:dyDescent="0.3">
      <c r="A899" t="s">
        <v>8</v>
      </c>
      <c r="B899" t="s">
        <v>141</v>
      </c>
      <c r="C899" t="s">
        <v>1273</v>
      </c>
      <c r="D899" t="s">
        <v>1274</v>
      </c>
      <c r="E899" t="str">
        <f>"CN52"</f>
        <v>CN52</v>
      </c>
      <c r="F899" t="s">
        <v>1276</v>
      </c>
      <c r="G899" t="s">
        <v>29</v>
      </c>
      <c r="H899" t="s">
        <v>14</v>
      </c>
      <c r="I899" s="20"/>
    </row>
    <row r="900" spans="1:9" x14ac:dyDescent="0.3">
      <c r="A900" t="s">
        <v>8</v>
      </c>
      <c r="B900" t="s">
        <v>141</v>
      </c>
      <c r="C900" t="s">
        <v>1277</v>
      </c>
      <c r="D900" t="s">
        <v>1278</v>
      </c>
      <c r="E900" t="str">
        <f>"CN62"</f>
        <v>CN62</v>
      </c>
      <c r="F900" t="s">
        <v>206</v>
      </c>
      <c r="G900" t="s">
        <v>38</v>
      </c>
      <c r="H900" t="s">
        <v>30</v>
      </c>
      <c r="I900" s="20"/>
    </row>
    <row r="901" spans="1:9" x14ac:dyDescent="0.3">
      <c r="A901" t="s">
        <v>8</v>
      </c>
      <c r="B901" t="s">
        <v>141</v>
      </c>
      <c r="C901" t="s">
        <v>1277</v>
      </c>
      <c r="D901" t="s">
        <v>1278</v>
      </c>
      <c r="E901" t="str">
        <f>"CN62"</f>
        <v>CN62</v>
      </c>
      <c r="F901" t="s">
        <v>1279</v>
      </c>
      <c r="G901" t="s">
        <v>17</v>
      </c>
      <c r="H901" t="s">
        <v>30</v>
      </c>
      <c r="I901" s="19"/>
    </row>
    <row r="902" spans="1:9" x14ac:dyDescent="0.3">
      <c r="A902" t="s">
        <v>8</v>
      </c>
      <c r="B902" t="s">
        <v>1170</v>
      </c>
      <c r="C902" t="s">
        <v>1280</v>
      </c>
      <c r="D902" t="s">
        <v>1281</v>
      </c>
      <c r="E902" t="str">
        <f>"CO92"</f>
        <v>CO92</v>
      </c>
      <c r="F902" t="s">
        <v>1282</v>
      </c>
      <c r="G902" t="s">
        <v>17</v>
      </c>
      <c r="H902" t="s">
        <v>14</v>
      </c>
      <c r="I902" s="20"/>
    </row>
    <row r="903" spans="1:9" x14ac:dyDescent="0.3">
      <c r="A903" t="s">
        <v>8</v>
      </c>
      <c r="B903" t="s">
        <v>1170</v>
      </c>
      <c r="C903" t="s">
        <v>1280</v>
      </c>
      <c r="D903" t="s">
        <v>1281</v>
      </c>
      <c r="E903" t="str">
        <f>"CO92"</f>
        <v>CO92</v>
      </c>
      <c r="F903" t="s">
        <v>1283</v>
      </c>
      <c r="G903" t="s">
        <v>52</v>
      </c>
      <c r="H903" t="s">
        <v>14</v>
      </c>
      <c r="I903" s="19"/>
    </row>
    <row r="904" spans="1:9" x14ac:dyDescent="0.3">
      <c r="A904" t="s">
        <v>8</v>
      </c>
      <c r="B904" t="s">
        <v>1284</v>
      </c>
      <c r="C904" t="s">
        <v>1285</v>
      </c>
      <c r="D904" t="s">
        <v>1286</v>
      </c>
      <c r="E904" t="str">
        <f>"CT71"</f>
        <v>CT71</v>
      </c>
      <c r="F904" t="s">
        <v>117</v>
      </c>
      <c r="G904" t="s">
        <v>38</v>
      </c>
      <c r="H904" t="s">
        <v>30</v>
      </c>
      <c r="I904" s="20"/>
    </row>
    <row r="905" spans="1:9" x14ac:dyDescent="0.3">
      <c r="A905" t="s">
        <v>8</v>
      </c>
      <c r="B905" t="s">
        <v>1284</v>
      </c>
      <c r="C905" t="s">
        <v>1285</v>
      </c>
      <c r="D905" t="s">
        <v>1286</v>
      </c>
      <c r="E905" t="str">
        <f>"CT71"</f>
        <v>CT71</v>
      </c>
      <c r="F905" t="s">
        <v>1287</v>
      </c>
      <c r="G905" t="s">
        <v>17</v>
      </c>
      <c r="H905" t="s">
        <v>30</v>
      </c>
      <c r="I905" s="19"/>
    </row>
    <row r="906" spans="1:9" x14ac:dyDescent="0.3">
      <c r="A906" t="s">
        <v>8</v>
      </c>
      <c r="B906" t="s">
        <v>61</v>
      </c>
      <c r="C906" t="s">
        <v>815</v>
      </c>
      <c r="E906" t="str">
        <f>"DAL"</f>
        <v>DAL</v>
      </c>
      <c r="F906" t="s">
        <v>1288</v>
      </c>
      <c r="G906" t="s">
        <v>183</v>
      </c>
      <c r="H906" t="s">
        <v>21</v>
      </c>
      <c r="I906" s="20"/>
    </row>
    <row r="907" spans="1:9" x14ac:dyDescent="0.3">
      <c r="A907" t="s">
        <v>8</v>
      </c>
      <c r="B907" t="s">
        <v>61</v>
      </c>
      <c r="C907" t="s">
        <v>815</v>
      </c>
      <c r="D907" t="s">
        <v>1289</v>
      </c>
      <c r="E907" t="str">
        <f>"DAL"</f>
        <v>DAL</v>
      </c>
      <c r="F907" t="s">
        <v>1290</v>
      </c>
      <c r="G907" t="s">
        <v>38</v>
      </c>
      <c r="H907" t="s">
        <v>21</v>
      </c>
      <c r="I907" s="19"/>
    </row>
    <row r="908" spans="1:9" x14ac:dyDescent="0.3">
      <c r="A908" t="s">
        <v>8</v>
      </c>
      <c r="B908" t="s">
        <v>1291</v>
      </c>
      <c r="C908" t="s">
        <v>1292</v>
      </c>
      <c r="E908" t="str">
        <f>"DC08"</f>
        <v>DC08</v>
      </c>
      <c r="F908" t="s">
        <v>227</v>
      </c>
      <c r="G908" t="s">
        <v>29</v>
      </c>
      <c r="H908" t="s">
        <v>30</v>
      </c>
      <c r="I908" s="18"/>
    </row>
    <row r="909" spans="1:9" x14ac:dyDescent="0.3">
      <c r="A909" t="s">
        <v>8</v>
      </c>
      <c r="B909" t="s">
        <v>1291</v>
      </c>
      <c r="C909" t="s">
        <v>1292</v>
      </c>
      <c r="E909" t="str">
        <f>"DC08"</f>
        <v>DC08</v>
      </c>
      <c r="F909" t="s">
        <v>1293</v>
      </c>
      <c r="G909" t="s">
        <v>17</v>
      </c>
      <c r="H909" t="s">
        <v>30</v>
      </c>
      <c r="I909" s="18"/>
    </row>
    <row r="910" spans="1:9" x14ac:dyDescent="0.3">
      <c r="A910" t="s">
        <v>8</v>
      </c>
      <c r="B910" t="s">
        <v>43</v>
      </c>
      <c r="C910" t="s">
        <v>623</v>
      </c>
      <c r="E910" t="str">
        <f>"DFI"</f>
        <v>DFI</v>
      </c>
      <c r="F910" t="s">
        <v>177</v>
      </c>
      <c r="G910" t="s">
        <v>281</v>
      </c>
      <c r="H910" t="s">
        <v>30</v>
      </c>
      <c r="I910" s="18"/>
    </row>
    <row r="911" spans="1:9" x14ac:dyDescent="0.3">
      <c r="A911" t="s">
        <v>8</v>
      </c>
      <c r="B911" t="s">
        <v>43</v>
      </c>
      <c r="C911" t="s">
        <v>623</v>
      </c>
      <c r="E911" t="str">
        <f>"DFI"</f>
        <v>DFI</v>
      </c>
      <c r="F911" t="s">
        <v>2261</v>
      </c>
      <c r="G911" t="s">
        <v>17</v>
      </c>
      <c r="H911" t="s">
        <v>30</v>
      </c>
      <c r="I911" s="18"/>
    </row>
    <row r="912" spans="1:9" x14ac:dyDescent="0.3">
      <c r="A912" t="s">
        <v>8</v>
      </c>
      <c r="B912" t="s">
        <v>680</v>
      </c>
      <c r="C912" t="s">
        <v>1302</v>
      </c>
      <c r="D912" t="s">
        <v>1303</v>
      </c>
      <c r="E912" t="str">
        <f>"DNL"</f>
        <v>DNL</v>
      </c>
      <c r="F912" t="s">
        <v>1304</v>
      </c>
      <c r="G912" t="s">
        <v>13</v>
      </c>
      <c r="H912" t="s">
        <v>21</v>
      </c>
      <c r="I912" s="18"/>
    </row>
    <row r="913" spans="1:9" x14ac:dyDescent="0.3">
      <c r="A913" t="s">
        <v>8</v>
      </c>
      <c r="B913" t="s">
        <v>61</v>
      </c>
      <c r="C913" t="s">
        <v>255</v>
      </c>
      <c r="E913" t="str">
        <f>"DZB"</f>
        <v>DZB</v>
      </c>
      <c r="F913" t="s">
        <v>1306</v>
      </c>
      <c r="G913" t="s">
        <v>13</v>
      </c>
      <c r="H913" t="s">
        <v>21</v>
      </c>
      <c r="I913" s="18"/>
    </row>
    <row r="914" spans="1:9" x14ac:dyDescent="0.3">
      <c r="A914" t="s">
        <v>8</v>
      </c>
      <c r="B914" t="s">
        <v>61</v>
      </c>
      <c r="C914" t="s">
        <v>255</v>
      </c>
      <c r="E914" t="str">
        <f>"DZB"</f>
        <v>DZB</v>
      </c>
      <c r="F914" t="s">
        <v>1307</v>
      </c>
      <c r="G914" t="s">
        <v>13</v>
      </c>
      <c r="H914" t="s">
        <v>21</v>
      </c>
      <c r="I914" s="18"/>
    </row>
    <row r="915" spans="1:9" x14ac:dyDescent="0.3">
      <c r="A915" t="s">
        <v>8</v>
      </c>
      <c r="B915" t="s">
        <v>61</v>
      </c>
      <c r="C915" t="s">
        <v>255</v>
      </c>
      <c r="E915" t="str">
        <f>"DZB"</f>
        <v>DZB</v>
      </c>
      <c r="F915" t="s">
        <v>79</v>
      </c>
      <c r="G915" t="s">
        <v>13</v>
      </c>
      <c r="H915" t="s">
        <v>21</v>
      </c>
      <c r="I915" s="18"/>
    </row>
    <row r="916" spans="1:9" x14ac:dyDescent="0.3">
      <c r="A916" t="s">
        <v>8</v>
      </c>
      <c r="B916" t="s">
        <v>73</v>
      </c>
      <c r="C916" t="s">
        <v>1308</v>
      </c>
      <c r="E916" t="str">
        <f>"E91"</f>
        <v>E91</v>
      </c>
      <c r="F916" t="s">
        <v>79</v>
      </c>
      <c r="G916" t="s">
        <v>13</v>
      </c>
      <c r="H916" t="s">
        <v>21</v>
      </c>
      <c r="I916" s="18"/>
    </row>
    <row r="917" spans="1:9" x14ac:dyDescent="0.3">
      <c r="A917" t="s">
        <v>8</v>
      </c>
      <c r="B917" t="s">
        <v>73</v>
      </c>
      <c r="C917" t="s">
        <v>1308</v>
      </c>
      <c r="D917" t="s">
        <v>1309</v>
      </c>
      <c r="E917" t="str">
        <f>"E91"</f>
        <v>E91</v>
      </c>
      <c r="F917" t="s">
        <v>1007</v>
      </c>
      <c r="G917" t="s">
        <v>13</v>
      </c>
      <c r="H917" t="s">
        <v>21</v>
      </c>
      <c r="I917" s="18"/>
    </row>
    <row r="918" spans="1:9" x14ac:dyDescent="0.3">
      <c r="A918" t="s">
        <v>8</v>
      </c>
      <c r="B918" t="s">
        <v>133</v>
      </c>
      <c r="C918" t="s">
        <v>1310</v>
      </c>
      <c r="D918" t="s">
        <v>1311</v>
      </c>
      <c r="E918" t="str">
        <f>"EAT"</f>
        <v>EAT</v>
      </c>
      <c r="F918" t="s">
        <v>1312</v>
      </c>
      <c r="G918" t="s">
        <v>52</v>
      </c>
      <c r="H918" t="s">
        <v>21</v>
      </c>
      <c r="I918" s="18"/>
    </row>
    <row r="919" spans="1:9" x14ac:dyDescent="0.3">
      <c r="A919" t="s">
        <v>8</v>
      </c>
      <c r="B919" t="s">
        <v>133</v>
      </c>
      <c r="C919" t="s">
        <v>1313</v>
      </c>
      <c r="E919" t="str">
        <f>"EBY"</f>
        <v>EBY</v>
      </c>
      <c r="F919" t="s">
        <v>197</v>
      </c>
      <c r="G919" t="s">
        <v>29</v>
      </c>
      <c r="H919" t="s">
        <v>30</v>
      </c>
      <c r="I919" s="18"/>
    </row>
    <row r="920" spans="1:9" x14ac:dyDescent="0.3">
      <c r="A920" t="s">
        <v>8</v>
      </c>
      <c r="B920" t="s">
        <v>133</v>
      </c>
      <c r="C920" t="s">
        <v>1313</v>
      </c>
      <c r="E920" t="str">
        <f>"EBY"</f>
        <v>EBY</v>
      </c>
      <c r="F920" t="s">
        <v>1314</v>
      </c>
      <c r="G920" t="s">
        <v>17</v>
      </c>
      <c r="H920" t="s">
        <v>30</v>
      </c>
      <c r="I920" s="19"/>
    </row>
    <row r="921" spans="1:9" x14ac:dyDescent="0.3">
      <c r="A921" t="s">
        <v>8</v>
      </c>
      <c r="B921" t="s">
        <v>1170</v>
      </c>
      <c r="C921" t="s">
        <v>1315</v>
      </c>
      <c r="E921" t="str">
        <f t="shared" ref="E921:E926" si="4">"EGE"</f>
        <v>EGE</v>
      </c>
      <c r="F921" t="s">
        <v>1316</v>
      </c>
      <c r="G921" t="s">
        <v>17</v>
      </c>
      <c r="H921" t="s">
        <v>21</v>
      </c>
      <c r="I921" s="19"/>
    </row>
    <row r="922" spans="1:9" x14ac:dyDescent="0.3">
      <c r="A922" t="s">
        <v>8</v>
      </c>
      <c r="B922" t="s">
        <v>1170</v>
      </c>
      <c r="C922" t="s">
        <v>1315</v>
      </c>
      <c r="E922" t="str">
        <f t="shared" si="4"/>
        <v>EGE</v>
      </c>
      <c r="F922" t="s">
        <v>1317</v>
      </c>
      <c r="G922" t="s">
        <v>17</v>
      </c>
      <c r="H922" t="s">
        <v>21</v>
      </c>
      <c r="I922" s="18"/>
    </row>
    <row r="923" spans="1:9" x14ac:dyDescent="0.3">
      <c r="A923" t="s">
        <v>8</v>
      </c>
      <c r="B923" t="s">
        <v>1170</v>
      </c>
      <c r="C923" t="s">
        <v>1315</v>
      </c>
      <c r="E923" t="str">
        <f t="shared" si="4"/>
        <v>EGE</v>
      </c>
      <c r="F923" t="s">
        <v>1318</v>
      </c>
      <c r="G923" t="s">
        <v>13</v>
      </c>
      <c r="H923" t="s">
        <v>21</v>
      </c>
      <c r="I923" s="18"/>
    </row>
    <row r="924" spans="1:9" x14ac:dyDescent="0.3">
      <c r="A924" t="s">
        <v>8</v>
      </c>
      <c r="B924" t="s">
        <v>1170</v>
      </c>
      <c r="C924" t="s">
        <v>1315</v>
      </c>
      <c r="E924" t="str">
        <f t="shared" si="4"/>
        <v>EGE</v>
      </c>
      <c r="F924" t="s">
        <v>1319</v>
      </c>
      <c r="G924" t="s">
        <v>1320</v>
      </c>
      <c r="H924" t="s">
        <v>1321</v>
      </c>
      <c r="I924" s="18"/>
    </row>
    <row r="925" spans="1:9" x14ac:dyDescent="0.3">
      <c r="A925" t="s">
        <v>8</v>
      </c>
      <c r="B925" t="s">
        <v>1170</v>
      </c>
      <c r="C925" t="s">
        <v>1315</v>
      </c>
      <c r="D925" t="s">
        <v>1322</v>
      </c>
      <c r="E925" t="str">
        <f t="shared" si="4"/>
        <v>EGE</v>
      </c>
      <c r="F925" t="s">
        <v>1323</v>
      </c>
      <c r="G925" t="s">
        <v>29</v>
      </c>
      <c r="H925" t="s">
        <v>21</v>
      </c>
      <c r="I925" s="18"/>
    </row>
    <row r="926" spans="1:9" x14ac:dyDescent="0.3">
      <c r="A926" t="s">
        <v>8</v>
      </c>
      <c r="B926" t="s">
        <v>1170</v>
      </c>
      <c r="C926" t="s">
        <v>1315</v>
      </c>
      <c r="D926" t="s">
        <v>1322</v>
      </c>
      <c r="E926" t="str">
        <f t="shared" si="4"/>
        <v>EGE</v>
      </c>
      <c r="F926" t="s">
        <v>1324</v>
      </c>
      <c r="G926" t="s">
        <v>29</v>
      </c>
      <c r="H926" t="s">
        <v>21</v>
      </c>
      <c r="I926" s="18"/>
    </row>
    <row r="927" spans="1:9" x14ac:dyDescent="0.3">
      <c r="A927" t="s">
        <v>8</v>
      </c>
      <c r="B927" t="s">
        <v>61</v>
      </c>
      <c r="C927" t="s">
        <v>1325</v>
      </c>
      <c r="E927" t="str">
        <f>"ELP"</f>
        <v>ELP</v>
      </c>
      <c r="F927" t="s">
        <v>1328</v>
      </c>
      <c r="G927" t="s">
        <v>38</v>
      </c>
      <c r="I927" s="18"/>
    </row>
    <row r="928" spans="1:9" x14ac:dyDescent="0.3">
      <c r="A928" t="s">
        <v>8</v>
      </c>
      <c r="B928" t="s">
        <v>61</v>
      </c>
      <c r="C928" t="s">
        <v>1325</v>
      </c>
      <c r="D928" t="s">
        <v>1326</v>
      </c>
      <c r="E928" t="str">
        <f>"ELP"</f>
        <v>ELP</v>
      </c>
      <c r="F928" t="s">
        <v>1327</v>
      </c>
      <c r="G928" t="s">
        <v>13</v>
      </c>
      <c r="I928" s="18"/>
    </row>
    <row r="929" spans="1:9" x14ac:dyDescent="0.3">
      <c r="A929" t="s">
        <v>8</v>
      </c>
      <c r="B929" t="s">
        <v>61</v>
      </c>
      <c r="C929" t="s">
        <v>1325</v>
      </c>
      <c r="D929" t="s">
        <v>1326</v>
      </c>
      <c r="E929" t="str">
        <f>"ELP"</f>
        <v>ELP</v>
      </c>
      <c r="F929" t="s">
        <v>1329</v>
      </c>
      <c r="G929" t="s">
        <v>13</v>
      </c>
      <c r="I929" s="18"/>
    </row>
    <row r="930" spans="1:9" x14ac:dyDescent="0.3">
      <c r="A930" t="s">
        <v>8</v>
      </c>
      <c r="B930" t="s">
        <v>238</v>
      </c>
      <c r="C930" t="s">
        <v>1330</v>
      </c>
      <c r="D930" t="s">
        <v>1331</v>
      </c>
      <c r="E930" t="str">
        <f>"EWR"</f>
        <v>EWR</v>
      </c>
      <c r="F930" t="s">
        <v>1332</v>
      </c>
      <c r="G930" t="s">
        <v>13</v>
      </c>
      <c r="I930" s="19"/>
    </row>
    <row r="931" spans="1:9" x14ac:dyDescent="0.3">
      <c r="A931" t="s">
        <v>8</v>
      </c>
      <c r="B931" t="s">
        <v>146</v>
      </c>
      <c r="C931" t="s">
        <v>511</v>
      </c>
      <c r="D931" t="s">
        <v>1333</v>
      </c>
      <c r="E931" t="str">
        <f>"FA12"</f>
        <v>FA12</v>
      </c>
      <c r="F931" t="s">
        <v>1334</v>
      </c>
      <c r="G931" t="s">
        <v>13</v>
      </c>
      <c r="H931" t="s">
        <v>14</v>
      </c>
      <c r="I931" s="19"/>
    </row>
    <row r="932" spans="1:9" x14ac:dyDescent="0.3">
      <c r="A932" t="s">
        <v>8</v>
      </c>
      <c r="B932" t="s">
        <v>146</v>
      </c>
      <c r="C932" t="s">
        <v>511</v>
      </c>
      <c r="D932" t="s">
        <v>1333</v>
      </c>
      <c r="E932" t="str">
        <f>"FA12"</f>
        <v>FA12</v>
      </c>
      <c r="F932" t="s">
        <v>1335</v>
      </c>
      <c r="G932" t="s">
        <v>17</v>
      </c>
      <c r="H932" t="s">
        <v>14</v>
      </c>
      <c r="I932" s="18"/>
    </row>
    <row r="933" spans="1:9" x14ac:dyDescent="0.3">
      <c r="A933" t="s">
        <v>8</v>
      </c>
      <c r="B933" t="s">
        <v>146</v>
      </c>
      <c r="C933" t="s">
        <v>1336</v>
      </c>
      <c r="E933" t="str">
        <f>"FA54"</f>
        <v>FA54</v>
      </c>
      <c r="F933" t="s">
        <v>592</v>
      </c>
      <c r="G933" t="s">
        <v>29</v>
      </c>
      <c r="H933" t="s">
        <v>21</v>
      </c>
      <c r="I933" s="18"/>
    </row>
    <row r="934" spans="1:9" x14ac:dyDescent="0.3">
      <c r="A934" t="s">
        <v>8</v>
      </c>
      <c r="B934" t="s">
        <v>146</v>
      </c>
      <c r="C934" t="s">
        <v>1336</v>
      </c>
      <c r="E934" t="str">
        <f>"FA54"</f>
        <v>FA54</v>
      </c>
      <c r="F934" t="s">
        <v>75</v>
      </c>
      <c r="G934" t="s">
        <v>38</v>
      </c>
      <c r="H934" t="s">
        <v>21</v>
      </c>
      <c r="I934" s="18"/>
    </row>
    <row r="935" spans="1:9" x14ac:dyDescent="0.3">
      <c r="A935" t="s">
        <v>8</v>
      </c>
      <c r="B935" t="s">
        <v>146</v>
      </c>
      <c r="C935" t="s">
        <v>1336</v>
      </c>
      <c r="E935" t="str">
        <f>"FA54"</f>
        <v>FA54</v>
      </c>
      <c r="F935" t="s">
        <v>417</v>
      </c>
      <c r="G935" t="s">
        <v>29</v>
      </c>
      <c r="H935" t="s">
        <v>21</v>
      </c>
      <c r="I935" s="18"/>
    </row>
    <row r="936" spans="1:9" x14ac:dyDescent="0.3">
      <c r="A936" t="s">
        <v>8</v>
      </c>
      <c r="B936" t="s">
        <v>146</v>
      </c>
      <c r="C936" t="s">
        <v>1337</v>
      </c>
      <c r="D936" t="s">
        <v>1338</v>
      </c>
      <c r="E936" t="str">
        <f>"FA61"</f>
        <v>FA61</v>
      </c>
      <c r="F936" t="s">
        <v>1339</v>
      </c>
      <c r="G936" t="s">
        <v>52</v>
      </c>
      <c r="H936" t="s">
        <v>14</v>
      </c>
      <c r="I936" s="18"/>
    </row>
    <row r="937" spans="1:9" x14ac:dyDescent="0.3">
      <c r="A937" t="s">
        <v>8</v>
      </c>
      <c r="B937" t="s">
        <v>146</v>
      </c>
      <c r="C937" t="s">
        <v>1337</v>
      </c>
      <c r="D937" t="s">
        <v>1338</v>
      </c>
      <c r="E937" t="str">
        <f>"FA61"</f>
        <v>FA61</v>
      </c>
      <c r="F937" t="s">
        <v>1340</v>
      </c>
      <c r="G937" t="s">
        <v>17</v>
      </c>
      <c r="H937" t="s">
        <v>14</v>
      </c>
      <c r="I937" s="18"/>
    </row>
    <row r="938" spans="1:9" x14ac:dyDescent="0.3">
      <c r="A938" t="s">
        <v>8</v>
      </c>
      <c r="B938" t="s">
        <v>146</v>
      </c>
      <c r="C938" t="s">
        <v>1341</v>
      </c>
      <c r="D938" t="s">
        <v>1342</v>
      </c>
      <c r="E938" t="str">
        <f>"FA76"</f>
        <v>FA76</v>
      </c>
      <c r="F938" t="s">
        <v>32</v>
      </c>
      <c r="G938" t="s">
        <v>13</v>
      </c>
      <c r="H938" t="s">
        <v>30</v>
      </c>
      <c r="I938" s="18"/>
    </row>
    <row r="939" spans="1:9" x14ac:dyDescent="0.3">
      <c r="A939" t="s">
        <v>8</v>
      </c>
      <c r="B939" t="s">
        <v>146</v>
      </c>
      <c r="C939" t="s">
        <v>1341</v>
      </c>
      <c r="D939" t="s">
        <v>1342</v>
      </c>
      <c r="E939" t="str">
        <f>"FA76"</f>
        <v>FA76</v>
      </c>
      <c r="F939" t="s">
        <v>1343</v>
      </c>
      <c r="G939" t="s">
        <v>17</v>
      </c>
      <c r="H939" t="s">
        <v>30</v>
      </c>
      <c r="I939" s="18"/>
    </row>
    <row r="940" spans="1:9" x14ac:dyDescent="0.3">
      <c r="A940" t="s">
        <v>8</v>
      </c>
      <c r="B940" t="s">
        <v>146</v>
      </c>
      <c r="C940" t="s">
        <v>1344</v>
      </c>
      <c r="D940" t="s">
        <v>1345</v>
      </c>
      <c r="E940" t="str">
        <f>"FD18"</f>
        <v>FD18</v>
      </c>
      <c r="F940" t="s">
        <v>343</v>
      </c>
      <c r="G940" t="s">
        <v>13</v>
      </c>
      <c r="H940" t="s">
        <v>14</v>
      </c>
      <c r="I940" s="18"/>
    </row>
    <row r="941" spans="1:9" x14ac:dyDescent="0.3">
      <c r="A941" t="s">
        <v>8</v>
      </c>
      <c r="B941" t="s">
        <v>146</v>
      </c>
      <c r="C941" t="s">
        <v>1344</v>
      </c>
      <c r="D941" t="s">
        <v>1345</v>
      </c>
      <c r="E941" t="str">
        <f>"FD18"</f>
        <v>FD18</v>
      </c>
      <c r="F941" t="s">
        <v>1346</v>
      </c>
      <c r="G941" t="s">
        <v>17</v>
      </c>
      <c r="H941" t="s">
        <v>14</v>
      </c>
      <c r="I941" s="18"/>
    </row>
    <row r="942" spans="1:9" x14ac:dyDescent="0.3">
      <c r="A942" t="s">
        <v>8</v>
      </c>
      <c r="B942" t="s">
        <v>146</v>
      </c>
      <c r="C942" t="s">
        <v>1347</v>
      </c>
      <c r="E942" t="str">
        <f>"FL20"</f>
        <v>FL20</v>
      </c>
      <c r="F942" t="s">
        <v>1350</v>
      </c>
      <c r="G942" t="s">
        <v>17</v>
      </c>
      <c r="H942" t="s">
        <v>14</v>
      </c>
      <c r="I942" s="18"/>
    </row>
    <row r="943" spans="1:9" x14ac:dyDescent="0.3">
      <c r="A943" t="s">
        <v>8</v>
      </c>
      <c r="B943" t="s">
        <v>146</v>
      </c>
      <c r="C943" t="s">
        <v>1347</v>
      </c>
      <c r="D943" t="s">
        <v>1348</v>
      </c>
      <c r="E943" t="str">
        <f>"FL20"</f>
        <v>FL20</v>
      </c>
      <c r="F943" t="s">
        <v>1349</v>
      </c>
      <c r="G943" t="s">
        <v>13</v>
      </c>
      <c r="H943" t="s">
        <v>14</v>
      </c>
      <c r="I943" s="18"/>
    </row>
    <row r="944" spans="1:9" x14ac:dyDescent="0.3">
      <c r="A944" t="s">
        <v>8</v>
      </c>
      <c r="B944" t="s">
        <v>141</v>
      </c>
      <c r="C944" t="s">
        <v>1351</v>
      </c>
      <c r="E944" t="str">
        <f>"FUL"</f>
        <v>FUL</v>
      </c>
      <c r="F944" t="s">
        <v>1352</v>
      </c>
      <c r="G944" t="s">
        <v>17</v>
      </c>
      <c r="H944" t="s">
        <v>30</v>
      </c>
      <c r="I944" s="18"/>
    </row>
    <row r="945" spans="1:9" x14ac:dyDescent="0.3">
      <c r="A945" t="s">
        <v>8</v>
      </c>
      <c r="B945" t="s">
        <v>680</v>
      </c>
      <c r="C945" t="s">
        <v>1353</v>
      </c>
      <c r="E945" t="str">
        <f>"GE02"</f>
        <v>GE02</v>
      </c>
      <c r="F945" t="s">
        <v>2262</v>
      </c>
      <c r="G945" t="s">
        <v>13</v>
      </c>
      <c r="H945" t="s">
        <v>14</v>
      </c>
      <c r="I945" s="18"/>
    </row>
    <row r="946" spans="1:9" x14ac:dyDescent="0.3">
      <c r="A946" t="s">
        <v>8</v>
      </c>
      <c r="B946" t="s">
        <v>680</v>
      </c>
      <c r="C946" t="s">
        <v>1353</v>
      </c>
      <c r="E946" t="str">
        <f>"GE02"</f>
        <v>GE02</v>
      </c>
      <c r="F946" t="s">
        <v>2263</v>
      </c>
      <c r="G946" t="s">
        <v>29</v>
      </c>
      <c r="H946" t="s">
        <v>14</v>
      </c>
      <c r="I946" s="18"/>
    </row>
    <row r="947" spans="1:9" x14ac:dyDescent="0.3">
      <c r="A947" t="s">
        <v>8</v>
      </c>
      <c r="B947" t="s">
        <v>680</v>
      </c>
      <c r="C947" t="s">
        <v>1353</v>
      </c>
      <c r="E947" t="str">
        <f>"GE02"</f>
        <v>GE02</v>
      </c>
      <c r="F947" t="s">
        <v>2264</v>
      </c>
      <c r="G947" t="s">
        <v>17</v>
      </c>
      <c r="H947" t="s">
        <v>14</v>
      </c>
      <c r="I947" s="18"/>
    </row>
    <row r="948" spans="1:9" x14ac:dyDescent="0.3">
      <c r="A948" t="s">
        <v>8</v>
      </c>
      <c r="B948" t="s">
        <v>680</v>
      </c>
      <c r="C948" t="s">
        <v>1354</v>
      </c>
      <c r="D948" t="s">
        <v>1355</v>
      </c>
      <c r="E948" t="str">
        <f>"GE99"</f>
        <v>GE99</v>
      </c>
      <c r="F948" t="s">
        <v>75</v>
      </c>
      <c r="G948" t="s">
        <v>13</v>
      </c>
      <c r="H948" t="s">
        <v>21</v>
      </c>
      <c r="I948" s="18"/>
    </row>
    <row r="949" spans="1:9" x14ac:dyDescent="0.3">
      <c r="A949" t="s">
        <v>8</v>
      </c>
      <c r="B949" t="s">
        <v>680</v>
      </c>
      <c r="C949" t="s">
        <v>1354</v>
      </c>
      <c r="D949" t="s">
        <v>1355</v>
      </c>
      <c r="E949" t="str">
        <f>"GE99"</f>
        <v>GE99</v>
      </c>
      <c r="F949" t="s">
        <v>79</v>
      </c>
      <c r="G949" t="s">
        <v>13</v>
      </c>
      <c r="H949" t="s">
        <v>21</v>
      </c>
      <c r="I949" s="18"/>
    </row>
    <row r="950" spans="1:9" x14ac:dyDescent="0.3">
      <c r="A950" t="s">
        <v>8</v>
      </c>
      <c r="B950" t="s">
        <v>133</v>
      </c>
      <c r="C950" t="s">
        <v>1356</v>
      </c>
      <c r="D950" t="s">
        <v>1357</v>
      </c>
      <c r="E950" t="str">
        <f>"GEG"</f>
        <v>GEG</v>
      </c>
      <c r="F950" t="s">
        <v>1358</v>
      </c>
      <c r="G950" t="s">
        <v>13</v>
      </c>
      <c r="I950" s="18"/>
    </row>
    <row r="951" spans="1:9" x14ac:dyDescent="0.3">
      <c r="A951" t="s">
        <v>8</v>
      </c>
      <c r="B951" t="s">
        <v>133</v>
      </c>
      <c r="C951" t="s">
        <v>1356</v>
      </c>
      <c r="D951" t="s">
        <v>1357</v>
      </c>
      <c r="E951" t="str">
        <f>"GEG"</f>
        <v>GEG</v>
      </c>
      <c r="F951" t="s">
        <v>1359</v>
      </c>
      <c r="G951" t="s">
        <v>13</v>
      </c>
      <c r="I951" s="18"/>
    </row>
    <row r="952" spans="1:9" x14ac:dyDescent="0.3">
      <c r="A952" t="s">
        <v>8</v>
      </c>
      <c r="B952" t="s">
        <v>1170</v>
      </c>
      <c r="C952" t="s">
        <v>1360</v>
      </c>
      <c r="E952" t="str">
        <f>"GUC"</f>
        <v>GUC</v>
      </c>
      <c r="F952" t="s">
        <v>1361</v>
      </c>
      <c r="G952" t="s">
        <v>13</v>
      </c>
      <c r="H952" t="s">
        <v>21</v>
      </c>
      <c r="I952" s="18"/>
    </row>
    <row r="953" spans="1:9" x14ac:dyDescent="0.3">
      <c r="A953" t="s">
        <v>8</v>
      </c>
      <c r="B953" t="s">
        <v>1170</v>
      </c>
      <c r="C953" t="s">
        <v>1360</v>
      </c>
      <c r="E953" t="str">
        <f>"GUC"</f>
        <v>GUC</v>
      </c>
      <c r="F953" t="s">
        <v>1362</v>
      </c>
      <c r="G953" t="s">
        <v>13</v>
      </c>
      <c r="H953" t="s">
        <v>21</v>
      </c>
      <c r="I953" s="18"/>
    </row>
    <row r="954" spans="1:9" x14ac:dyDescent="0.3">
      <c r="A954" t="s">
        <v>8</v>
      </c>
      <c r="B954" t="s">
        <v>1170</v>
      </c>
      <c r="C954" t="s">
        <v>1360</v>
      </c>
      <c r="D954" t="s">
        <v>1363</v>
      </c>
      <c r="E954" t="str">
        <f>"GUC"</f>
        <v>GUC</v>
      </c>
      <c r="F954" t="s">
        <v>1364</v>
      </c>
      <c r="G954" t="s">
        <v>13</v>
      </c>
      <c r="H954" t="s">
        <v>21</v>
      </c>
      <c r="I954" s="18"/>
    </row>
    <row r="955" spans="1:9" x14ac:dyDescent="0.3">
      <c r="A955" t="s">
        <v>8</v>
      </c>
      <c r="B955" t="s">
        <v>1365</v>
      </c>
      <c r="C955" t="s">
        <v>1366</v>
      </c>
      <c r="D955" t="s">
        <v>1367</v>
      </c>
      <c r="E955" t="str">
        <f>"GUM"</f>
        <v>GUM</v>
      </c>
      <c r="F955" t="s">
        <v>1368</v>
      </c>
      <c r="G955" t="s">
        <v>29</v>
      </c>
      <c r="H955" t="s">
        <v>14</v>
      </c>
      <c r="I955" s="18"/>
    </row>
    <row r="956" spans="1:9" x14ac:dyDescent="0.3">
      <c r="A956" t="s">
        <v>8</v>
      </c>
      <c r="B956" t="s">
        <v>1365</v>
      </c>
      <c r="C956" t="s">
        <v>1366</v>
      </c>
      <c r="D956" t="s">
        <v>1367</v>
      </c>
      <c r="E956" t="str">
        <f>"GUM"</f>
        <v>GUM</v>
      </c>
      <c r="F956" t="s">
        <v>1369</v>
      </c>
      <c r="G956" t="s">
        <v>29</v>
      </c>
      <c r="H956" t="s">
        <v>14</v>
      </c>
      <c r="I956" s="18"/>
    </row>
    <row r="957" spans="1:9" x14ac:dyDescent="0.3">
      <c r="A957" t="s">
        <v>8</v>
      </c>
      <c r="B957" t="s">
        <v>92</v>
      </c>
      <c r="C957" t="s">
        <v>1370</v>
      </c>
      <c r="E957" t="str">
        <f>"HLB"</f>
        <v>HLB</v>
      </c>
      <c r="F957" t="s">
        <v>1007</v>
      </c>
      <c r="G957" t="s">
        <v>38</v>
      </c>
      <c r="H957" t="s">
        <v>21</v>
      </c>
      <c r="I957" s="18"/>
    </row>
    <row r="958" spans="1:9" x14ac:dyDescent="0.3">
      <c r="A958" t="s">
        <v>8</v>
      </c>
      <c r="B958" t="s">
        <v>92</v>
      </c>
      <c r="C958" t="s">
        <v>1370</v>
      </c>
      <c r="E958" t="str">
        <f>"HLB"</f>
        <v>HLB</v>
      </c>
      <c r="F958" t="s">
        <v>1371</v>
      </c>
      <c r="G958" t="s">
        <v>29</v>
      </c>
      <c r="H958" t="s">
        <v>21</v>
      </c>
      <c r="I958" s="18"/>
    </row>
    <row r="959" spans="1:9" x14ac:dyDescent="0.3">
      <c r="A959" t="s">
        <v>8</v>
      </c>
      <c r="B959" t="s">
        <v>92</v>
      </c>
      <c r="C959" t="s">
        <v>1370</v>
      </c>
      <c r="E959" t="str">
        <f>"HLB"</f>
        <v>HLB</v>
      </c>
      <c r="F959" t="s">
        <v>79</v>
      </c>
      <c r="G959" t="s">
        <v>29</v>
      </c>
      <c r="H959" t="s">
        <v>21</v>
      </c>
      <c r="I959" s="18"/>
    </row>
    <row r="960" spans="1:9" x14ac:dyDescent="0.3">
      <c r="A960" t="s">
        <v>8</v>
      </c>
      <c r="B960" t="s">
        <v>120</v>
      </c>
      <c r="C960" t="s">
        <v>1384</v>
      </c>
      <c r="E960" t="str">
        <f>"HUM"</f>
        <v>HUM</v>
      </c>
      <c r="F960" t="s">
        <v>288</v>
      </c>
      <c r="G960" t="s">
        <v>29</v>
      </c>
      <c r="H960" t="s">
        <v>30</v>
      </c>
      <c r="I960" s="18"/>
    </row>
    <row r="961" spans="1:9" x14ac:dyDescent="0.3">
      <c r="A961" t="s">
        <v>8</v>
      </c>
      <c r="B961" t="s">
        <v>120</v>
      </c>
      <c r="C961" t="s">
        <v>1384</v>
      </c>
      <c r="E961" t="str">
        <f>"HUM"</f>
        <v>HUM</v>
      </c>
      <c r="F961" t="s">
        <v>335</v>
      </c>
      <c r="G961" t="s">
        <v>52</v>
      </c>
      <c r="H961" t="s">
        <v>30</v>
      </c>
      <c r="I961" s="18"/>
    </row>
    <row r="962" spans="1:9" x14ac:dyDescent="0.3">
      <c r="A962" t="s">
        <v>8</v>
      </c>
      <c r="B962" t="s">
        <v>120</v>
      </c>
      <c r="C962" t="s">
        <v>1384</v>
      </c>
      <c r="E962" t="str">
        <f>"HUM"</f>
        <v>HUM</v>
      </c>
      <c r="F962" t="s">
        <v>1385</v>
      </c>
      <c r="G962" t="s">
        <v>17</v>
      </c>
      <c r="H962" t="s">
        <v>30</v>
      </c>
      <c r="I962" s="18"/>
    </row>
    <row r="963" spans="1:9" x14ac:dyDescent="0.3">
      <c r="A963" t="s">
        <v>8</v>
      </c>
      <c r="B963" t="s">
        <v>120</v>
      </c>
      <c r="C963" t="s">
        <v>1384</v>
      </c>
      <c r="E963" t="str">
        <f>"HUM"</f>
        <v>HUM</v>
      </c>
      <c r="F963" t="s">
        <v>1386</v>
      </c>
      <c r="G963" t="s">
        <v>17</v>
      </c>
      <c r="H963" t="s">
        <v>30</v>
      </c>
      <c r="I963" s="18"/>
    </row>
    <row r="964" spans="1:9" x14ac:dyDescent="0.3">
      <c r="A964" t="s">
        <v>8</v>
      </c>
      <c r="B964" t="s">
        <v>86</v>
      </c>
      <c r="C964" t="s">
        <v>1387</v>
      </c>
      <c r="E964" t="str">
        <f>"IA04"</f>
        <v>IA04</v>
      </c>
      <c r="F964" t="s">
        <v>1388</v>
      </c>
      <c r="G964" t="s">
        <v>13</v>
      </c>
      <c r="H964" t="s">
        <v>21</v>
      </c>
      <c r="I964" s="18"/>
    </row>
    <row r="965" spans="1:9" x14ac:dyDescent="0.3">
      <c r="A965" t="s">
        <v>8</v>
      </c>
      <c r="B965" t="s">
        <v>86</v>
      </c>
      <c r="C965" t="s">
        <v>1387</v>
      </c>
      <c r="E965" t="str">
        <f>"IA04"</f>
        <v>IA04</v>
      </c>
      <c r="F965" t="s">
        <v>1389</v>
      </c>
      <c r="G965" t="s">
        <v>17</v>
      </c>
      <c r="H965" t="s">
        <v>21</v>
      </c>
      <c r="I965" s="18"/>
    </row>
    <row r="966" spans="1:9" x14ac:dyDescent="0.3">
      <c r="A966" t="s">
        <v>8</v>
      </c>
      <c r="B966" t="s">
        <v>86</v>
      </c>
      <c r="C966" t="s">
        <v>1390</v>
      </c>
      <c r="E966" t="str">
        <f>"IA22"</f>
        <v>IA22</v>
      </c>
      <c r="F966" t="s">
        <v>1391</v>
      </c>
      <c r="G966" t="s">
        <v>17</v>
      </c>
      <c r="H966" t="s">
        <v>30</v>
      </c>
      <c r="I966" s="18"/>
    </row>
    <row r="967" spans="1:9" x14ac:dyDescent="0.3">
      <c r="A967" t="s">
        <v>8</v>
      </c>
      <c r="B967" t="s">
        <v>86</v>
      </c>
      <c r="C967" t="s">
        <v>1390</v>
      </c>
      <c r="E967" t="str">
        <f>"IA22"</f>
        <v>IA22</v>
      </c>
      <c r="F967" t="s">
        <v>32</v>
      </c>
      <c r="G967" t="s">
        <v>52</v>
      </c>
      <c r="H967" t="s">
        <v>30</v>
      </c>
      <c r="I967" s="18"/>
    </row>
    <row r="968" spans="1:9" x14ac:dyDescent="0.3">
      <c r="A968" t="s">
        <v>8</v>
      </c>
      <c r="B968" t="s">
        <v>86</v>
      </c>
      <c r="C968" t="s">
        <v>1392</v>
      </c>
      <c r="E968" t="str">
        <f>"IA25"</f>
        <v>IA25</v>
      </c>
      <c r="F968" t="s">
        <v>201</v>
      </c>
      <c r="G968" t="s">
        <v>52</v>
      </c>
      <c r="H968" t="s">
        <v>30</v>
      </c>
      <c r="I968" s="18"/>
    </row>
    <row r="969" spans="1:9" x14ac:dyDescent="0.3">
      <c r="A969" t="s">
        <v>8</v>
      </c>
      <c r="B969" t="s">
        <v>86</v>
      </c>
      <c r="C969" t="s">
        <v>1392</v>
      </c>
      <c r="E969" t="str">
        <f>"IA25"</f>
        <v>IA25</v>
      </c>
      <c r="F969" t="s">
        <v>2265</v>
      </c>
      <c r="G969" t="s">
        <v>17</v>
      </c>
      <c r="H969" t="s">
        <v>30</v>
      </c>
      <c r="I969" s="18"/>
    </row>
    <row r="970" spans="1:9" x14ac:dyDescent="0.3">
      <c r="A970" t="s">
        <v>8</v>
      </c>
      <c r="B970" t="s">
        <v>86</v>
      </c>
      <c r="C970" t="s">
        <v>130</v>
      </c>
      <c r="E970" t="str">
        <f>"IA33"</f>
        <v>IA33</v>
      </c>
      <c r="F970" t="s">
        <v>32</v>
      </c>
      <c r="G970" t="s">
        <v>29</v>
      </c>
      <c r="H970" t="s">
        <v>30</v>
      </c>
      <c r="I970" s="18"/>
    </row>
    <row r="971" spans="1:9" x14ac:dyDescent="0.3">
      <c r="A971" t="s">
        <v>8</v>
      </c>
      <c r="B971" t="s">
        <v>86</v>
      </c>
      <c r="C971" t="s">
        <v>130</v>
      </c>
      <c r="E971" t="str">
        <f>"IA33"</f>
        <v>IA33</v>
      </c>
      <c r="F971" t="s">
        <v>1393</v>
      </c>
      <c r="G971" t="s">
        <v>17</v>
      </c>
      <c r="H971" t="s">
        <v>30</v>
      </c>
      <c r="I971" s="18"/>
    </row>
    <row r="972" spans="1:9" x14ac:dyDescent="0.3">
      <c r="A972" t="s">
        <v>8</v>
      </c>
      <c r="B972" t="s">
        <v>86</v>
      </c>
      <c r="C972" t="s">
        <v>1394</v>
      </c>
      <c r="E972" t="str">
        <f>"IA49"</f>
        <v>IA49</v>
      </c>
      <c r="F972" t="s">
        <v>122</v>
      </c>
      <c r="G972" t="s">
        <v>52</v>
      </c>
      <c r="H972" t="s">
        <v>30</v>
      </c>
      <c r="I972" s="18"/>
    </row>
    <row r="973" spans="1:9" x14ac:dyDescent="0.3">
      <c r="A973" t="s">
        <v>8</v>
      </c>
      <c r="B973" t="s">
        <v>86</v>
      </c>
      <c r="C973" t="s">
        <v>1394</v>
      </c>
      <c r="E973" t="str">
        <f>"IA49"</f>
        <v>IA49</v>
      </c>
      <c r="F973" t="s">
        <v>1395</v>
      </c>
      <c r="G973" t="s">
        <v>17</v>
      </c>
      <c r="H973" t="s">
        <v>30</v>
      </c>
      <c r="I973" s="18"/>
    </row>
    <row r="974" spans="1:9" x14ac:dyDescent="0.3">
      <c r="A974" t="s">
        <v>8</v>
      </c>
      <c r="B974" t="s">
        <v>86</v>
      </c>
      <c r="C974" t="s">
        <v>1396</v>
      </c>
      <c r="E974" t="str">
        <f>"IA50"</f>
        <v>IA50</v>
      </c>
      <c r="F974" t="s">
        <v>1397</v>
      </c>
      <c r="G974" t="s">
        <v>52</v>
      </c>
      <c r="H974" t="s">
        <v>21</v>
      </c>
      <c r="I974" s="18"/>
    </row>
    <row r="975" spans="1:9" x14ac:dyDescent="0.3">
      <c r="A975" t="s">
        <v>8</v>
      </c>
      <c r="B975" t="s">
        <v>86</v>
      </c>
      <c r="C975" t="s">
        <v>1396</v>
      </c>
      <c r="E975" t="str">
        <f>"IA50"</f>
        <v>IA50</v>
      </c>
      <c r="F975" t="s">
        <v>1398</v>
      </c>
      <c r="G975" t="s">
        <v>17</v>
      </c>
      <c r="H975" t="s">
        <v>21</v>
      </c>
      <c r="I975" s="18"/>
    </row>
    <row r="976" spans="1:9" x14ac:dyDescent="0.3">
      <c r="A976" t="s">
        <v>8</v>
      </c>
      <c r="B976" t="s">
        <v>86</v>
      </c>
      <c r="C976" t="s">
        <v>1396</v>
      </c>
      <c r="E976" t="str">
        <f>"IA50"</f>
        <v>IA50</v>
      </c>
      <c r="F976" t="s">
        <v>417</v>
      </c>
      <c r="G976" t="s">
        <v>52</v>
      </c>
      <c r="H976" t="s">
        <v>21</v>
      </c>
      <c r="I976" s="18"/>
    </row>
    <row r="977" spans="1:9" x14ac:dyDescent="0.3">
      <c r="A977" t="s">
        <v>8</v>
      </c>
      <c r="B977" t="s">
        <v>86</v>
      </c>
      <c r="C977" t="s">
        <v>1399</v>
      </c>
      <c r="E977" t="str">
        <f>"IA82"</f>
        <v>IA82</v>
      </c>
      <c r="F977" t="s">
        <v>1400</v>
      </c>
      <c r="G977" t="s">
        <v>17</v>
      </c>
      <c r="H977" t="s">
        <v>30</v>
      </c>
      <c r="I977" s="18"/>
    </row>
    <row r="978" spans="1:9" x14ac:dyDescent="0.3">
      <c r="A978" t="s">
        <v>8</v>
      </c>
      <c r="B978" t="s">
        <v>86</v>
      </c>
      <c r="C978" t="s">
        <v>1399</v>
      </c>
      <c r="E978" t="str">
        <f>"IA82"</f>
        <v>IA82</v>
      </c>
      <c r="F978" t="s">
        <v>211</v>
      </c>
      <c r="G978" t="s">
        <v>52</v>
      </c>
      <c r="H978" t="s">
        <v>30</v>
      </c>
      <c r="I978" s="18"/>
    </row>
    <row r="979" spans="1:9" x14ac:dyDescent="0.3">
      <c r="A979" t="s">
        <v>8</v>
      </c>
      <c r="B979" t="s">
        <v>86</v>
      </c>
      <c r="C979" t="s">
        <v>1401</v>
      </c>
      <c r="E979" t="str">
        <f>"IA99"</f>
        <v>IA99</v>
      </c>
      <c r="F979" t="s">
        <v>32</v>
      </c>
      <c r="G979" t="s">
        <v>13</v>
      </c>
      <c r="H979" t="s">
        <v>30</v>
      </c>
      <c r="I979" s="18"/>
    </row>
    <row r="980" spans="1:9" x14ac:dyDescent="0.3">
      <c r="A980" t="s">
        <v>8</v>
      </c>
      <c r="B980" t="s">
        <v>86</v>
      </c>
      <c r="C980" t="s">
        <v>1401</v>
      </c>
      <c r="D980" t="s">
        <v>1402</v>
      </c>
      <c r="E980" t="str">
        <f>"IA99"</f>
        <v>IA99</v>
      </c>
      <c r="F980" t="s">
        <v>1403</v>
      </c>
      <c r="G980" t="s">
        <v>17</v>
      </c>
      <c r="H980" t="s">
        <v>30</v>
      </c>
      <c r="I980" s="18"/>
    </row>
    <row r="981" spans="1:9" x14ac:dyDescent="0.3">
      <c r="A981" t="s">
        <v>8</v>
      </c>
      <c r="B981" t="s">
        <v>1291</v>
      </c>
      <c r="C981" t="s">
        <v>1292</v>
      </c>
      <c r="E981" t="str">
        <f>"IAD"</f>
        <v>IAD</v>
      </c>
      <c r="F981" t="s">
        <v>1404</v>
      </c>
      <c r="G981" t="s">
        <v>13</v>
      </c>
      <c r="H981" t="s">
        <v>21</v>
      </c>
      <c r="I981" s="18"/>
    </row>
    <row r="982" spans="1:9" x14ac:dyDescent="0.3">
      <c r="A982" t="s">
        <v>8</v>
      </c>
      <c r="B982" t="s">
        <v>1291</v>
      </c>
      <c r="C982" t="s">
        <v>1292</v>
      </c>
      <c r="D982" t="s">
        <v>1405</v>
      </c>
      <c r="E982" t="str">
        <f>"IAD"</f>
        <v>IAD</v>
      </c>
      <c r="F982" t="s">
        <v>1406</v>
      </c>
      <c r="G982" t="s">
        <v>13</v>
      </c>
      <c r="H982" t="s">
        <v>21</v>
      </c>
      <c r="I982" s="18"/>
    </row>
    <row r="983" spans="1:9" x14ac:dyDescent="0.3">
      <c r="A983" t="s">
        <v>8</v>
      </c>
      <c r="B983" t="s">
        <v>1407</v>
      </c>
      <c r="C983" t="s">
        <v>1408</v>
      </c>
      <c r="D983" t="s">
        <v>1409</v>
      </c>
      <c r="E983" t="str">
        <f>"ICT"</f>
        <v>ICT</v>
      </c>
      <c r="F983" t="s">
        <v>1410</v>
      </c>
      <c r="G983" t="s">
        <v>52</v>
      </c>
      <c r="H983" t="s">
        <v>21</v>
      </c>
      <c r="I983" s="18"/>
    </row>
    <row r="984" spans="1:9" x14ac:dyDescent="0.3">
      <c r="A984" t="s">
        <v>8</v>
      </c>
      <c r="B984" t="s">
        <v>92</v>
      </c>
      <c r="C984" t="s">
        <v>1411</v>
      </c>
      <c r="E984" t="str">
        <f>"II56"</f>
        <v>II56</v>
      </c>
      <c r="F984" t="s">
        <v>117</v>
      </c>
      <c r="G984" t="s">
        <v>13</v>
      </c>
      <c r="H984" t="s">
        <v>30</v>
      </c>
      <c r="I984" s="18"/>
    </row>
    <row r="985" spans="1:9" x14ac:dyDescent="0.3">
      <c r="A985" t="s">
        <v>8</v>
      </c>
      <c r="B985" t="s">
        <v>92</v>
      </c>
      <c r="C985" t="s">
        <v>1411</v>
      </c>
      <c r="E985" t="str">
        <f>"II56"</f>
        <v>II56</v>
      </c>
      <c r="F985" t="s">
        <v>432</v>
      </c>
      <c r="G985" t="s">
        <v>13</v>
      </c>
      <c r="H985" t="s">
        <v>30</v>
      </c>
      <c r="I985" s="18"/>
    </row>
    <row r="986" spans="1:9" x14ac:dyDescent="0.3">
      <c r="A986" t="s">
        <v>8</v>
      </c>
      <c r="B986" t="s">
        <v>92</v>
      </c>
      <c r="C986" t="s">
        <v>1411</v>
      </c>
      <c r="E986" t="str">
        <f>"II56"</f>
        <v>II56</v>
      </c>
      <c r="F986" t="s">
        <v>2266</v>
      </c>
      <c r="G986" t="s">
        <v>17</v>
      </c>
      <c r="H986" t="s">
        <v>30</v>
      </c>
      <c r="I986" s="18"/>
    </row>
    <row r="987" spans="1:9" x14ac:dyDescent="0.3">
      <c r="A987" t="s">
        <v>8</v>
      </c>
      <c r="B987" t="s">
        <v>92</v>
      </c>
      <c r="C987" t="s">
        <v>1411</v>
      </c>
      <c r="E987" t="str">
        <f>"II56"</f>
        <v>II56</v>
      </c>
      <c r="F987" t="s">
        <v>2267</v>
      </c>
      <c r="G987" t="s">
        <v>17</v>
      </c>
      <c r="H987" t="s">
        <v>30</v>
      </c>
      <c r="I987" s="18"/>
    </row>
    <row r="988" spans="1:9" x14ac:dyDescent="0.3">
      <c r="A988" t="s">
        <v>8</v>
      </c>
      <c r="B988" t="s">
        <v>22</v>
      </c>
      <c r="C988" t="s">
        <v>1412</v>
      </c>
      <c r="D988" t="s">
        <v>1413</v>
      </c>
      <c r="E988" t="str">
        <f>"IL41"</f>
        <v>IL41</v>
      </c>
      <c r="F988" t="s">
        <v>1414</v>
      </c>
      <c r="G988" t="s">
        <v>13</v>
      </c>
      <c r="H988" t="s">
        <v>14</v>
      </c>
      <c r="I988" s="18"/>
    </row>
    <row r="989" spans="1:9" x14ac:dyDescent="0.3">
      <c r="A989" t="s">
        <v>8</v>
      </c>
      <c r="B989" t="s">
        <v>22</v>
      </c>
      <c r="C989" t="s">
        <v>1412</v>
      </c>
      <c r="D989" t="s">
        <v>1413</v>
      </c>
      <c r="E989" t="str">
        <f>"IL41"</f>
        <v>IL41</v>
      </c>
      <c r="F989" t="s">
        <v>1415</v>
      </c>
      <c r="G989" t="s">
        <v>17</v>
      </c>
      <c r="H989" t="s">
        <v>14</v>
      </c>
      <c r="I989" s="18"/>
    </row>
    <row r="990" spans="1:9" x14ac:dyDescent="0.3">
      <c r="A990" t="s">
        <v>8</v>
      </c>
      <c r="B990" t="s">
        <v>22</v>
      </c>
      <c r="C990" t="s">
        <v>1416</v>
      </c>
      <c r="D990" t="s">
        <v>1417</v>
      </c>
      <c r="E990" t="str">
        <f>"IL89"</f>
        <v>IL89</v>
      </c>
      <c r="F990" t="s">
        <v>460</v>
      </c>
      <c r="G990" t="s">
        <v>29</v>
      </c>
      <c r="H990" t="s">
        <v>14</v>
      </c>
      <c r="I990" s="18"/>
    </row>
    <row r="991" spans="1:9" x14ac:dyDescent="0.3">
      <c r="A991" t="s">
        <v>8</v>
      </c>
      <c r="B991" t="s">
        <v>22</v>
      </c>
      <c r="C991" t="s">
        <v>1416</v>
      </c>
      <c r="D991" t="s">
        <v>1418</v>
      </c>
      <c r="E991" t="str">
        <f>"IL89"</f>
        <v>IL89</v>
      </c>
      <c r="F991" t="s">
        <v>1419</v>
      </c>
      <c r="G991" t="s">
        <v>17</v>
      </c>
      <c r="H991" t="s">
        <v>14</v>
      </c>
      <c r="I991" s="18"/>
    </row>
    <row r="992" spans="1:9" x14ac:dyDescent="0.3">
      <c r="A992" t="s">
        <v>8</v>
      </c>
      <c r="B992" t="s">
        <v>92</v>
      </c>
      <c r="C992" t="s">
        <v>1420</v>
      </c>
      <c r="E992" t="str">
        <f>"IN35"</f>
        <v>IN35</v>
      </c>
      <c r="F992" t="s">
        <v>1421</v>
      </c>
      <c r="G992" t="s">
        <v>13</v>
      </c>
      <c r="H992" t="s">
        <v>30</v>
      </c>
      <c r="I992" s="18"/>
    </row>
    <row r="993" spans="1:9" x14ac:dyDescent="0.3">
      <c r="A993" t="s">
        <v>8</v>
      </c>
      <c r="B993" t="s">
        <v>92</v>
      </c>
      <c r="C993" t="s">
        <v>1420</v>
      </c>
      <c r="E993" t="str">
        <f>"IN35"</f>
        <v>IN35</v>
      </c>
      <c r="F993" t="s">
        <v>1422</v>
      </c>
      <c r="G993" t="s">
        <v>17</v>
      </c>
      <c r="H993" t="s">
        <v>30</v>
      </c>
      <c r="I993" s="18"/>
    </row>
    <row r="994" spans="1:9" x14ac:dyDescent="0.3">
      <c r="A994" t="s">
        <v>8</v>
      </c>
      <c r="B994" t="s">
        <v>92</v>
      </c>
      <c r="C994" t="s">
        <v>1423</v>
      </c>
      <c r="E994" t="str">
        <f>"IN68"</f>
        <v>IN68</v>
      </c>
      <c r="F994" t="s">
        <v>227</v>
      </c>
      <c r="G994" t="s">
        <v>52</v>
      </c>
      <c r="H994" t="s">
        <v>30</v>
      </c>
      <c r="I994" s="18"/>
    </row>
    <row r="995" spans="1:9" x14ac:dyDescent="0.3">
      <c r="A995" t="s">
        <v>8</v>
      </c>
      <c r="B995" t="s">
        <v>92</v>
      </c>
      <c r="C995" t="s">
        <v>1423</v>
      </c>
      <c r="E995" t="str">
        <f>"IN68"</f>
        <v>IN68</v>
      </c>
      <c r="F995" t="s">
        <v>97</v>
      </c>
      <c r="G995" t="s">
        <v>13</v>
      </c>
      <c r="H995" t="s">
        <v>30</v>
      </c>
      <c r="I995" s="18"/>
    </row>
    <row r="996" spans="1:9" x14ac:dyDescent="0.3">
      <c r="A996" t="s">
        <v>8</v>
      </c>
      <c r="B996" t="s">
        <v>92</v>
      </c>
      <c r="C996" t="s">
        <v>1423</v>
      </c>
      <c r="E996" t="str">
        <f>"IN68"</f>
        <v>IN68</v>
      </c>
      <c r="F996" t="s">
        <v>1424</v>
      </c>
      <c r="G996" t="s">
        <v>17</v>
      </c>
      <c r="H996" t="s">
        <v>30</v>
      </c>
      <c r="I996" s="18"/>
    </row>
    <row r="997" spans="1:9" x14ac:dyDescent="0.3">
      <c r="A997" t="s">
        <v>8</v>
      </c>
      <c r="B997" t="s">
        <v>92</v>
      </c>
      <c r="C997" t="s">
        <v>1423</v>
      </c>
      <c r="E997" t="str">
        <f>"IN68"</f>
        <v>IN68</v>
      </c>
      <c r="F997" t="s">
        <v>1425</v>
      </c>
      <c r="G997" t="s">
        <v>17</v>
      </c>
      <c r="H997" t="s">
        <v>30</v>
      </c>
      <c r="I997" s="18"/>
    </row>
    <row r="998" spans="1:9" x14ac:dyDescent="0.3">
      <c r="A998" t="s">
        <v>8</v>
      </c>
      <c r="B998" t="s">
        <v>92</v>
      </c>
      <c r="C998" t="s">
        <v>1426</v>
      </c>
      <c r="E998" t="str">
        <f>"IN73"</f>
        <v>IN73</v>
      </c>
      <c r="F998" t="s">
        <v>1427</v>
      </c>
      <c r="G998" t="s">
        <v>13</v>
      </c>
      <c r="H998" t="s">
        <v>30</v>
      </c>
      <c r="I998" s="18"/>
    </row>
    <row r="999" spans="1:9" x14ac:dyDescent="0.3">
      <c r="A999" t="s">
        <v>8</v>
      </c>
      <c r="B999" t="s">
        <v>92</v>
      </c>
      <c r="C999" t="s">
        <v>1426</v>
      </c>
      <c r="E999" t="str">
        <f>"IN73"</f>
        <v>IN73</v>
      </c>
      <c r="F999" t="s">
        <v>1428</v>
      </c>
      <c r="G999" t="s">
        <v>17</v>
      </c>
      <c r="H999" t="s">
        <v>30</v>
      </c>
      <c r="I999" s="18"/>
    </row>
    <row r="1000" spans="1:9" x14ac:dyDescent="0.3">
      <c r="A1000" t="s">
        <v>8</v>
      </c>
      <c r="B1000" t="s">
        <v>92</v>
      </c>
      <c r="C1000" t="s">
        <v>1429</v>
      </c>
      <c r="E1000" t="str">
        <f>"IN74"</f>
        <v>IN74</v>
      </c>
      <c r="F1000" t="s">
        <v>32</v>
      </c>
      <c r="G1000" t="s">
        <v>52</v>
      </c>
      <c r="H1000" t="s">
        <v>30</v>
      </c>
      <c r="I1000" s="18"/>
    </row>
    <row r="1001" spans="1:9" x14ac:dyDescent="0.3">
      <c r="A1001" t="s">
        <v>8</v>
      </c>
      <c r="B1001" t="s">
        <v>92</v>
      </c>
      <c r="C1001" t="s">
        <v>1429</v>
      </c>
      <c r="E1001" t="str">
        <f>"IN74"</f>
        <v>IN74</v>
      </c>
      <c r="F1001" t="s">
        <v>1430</v>
      </c>
      <c r="G1001" t="s">
        <v>17</v>
      </c>
      <c r="H1001" t="s">
        <v>30</v>
      </c>
      <c r="I1001" s="18"/>
    </row>
    <row r="1002" spans="1:9" x14ac:dyDescent="0.3">
      <c r="A1002" t="s">
        <v>8</v>
      </c>
      <c r="B1002" t="s">
        <v>92</v>
      </c>
      <c r="C1002" t="s">
        <v>1431</v>
      </c>
      <c r="E1002" t="str">
        <f>"IN84"</f>
        <v>IN84</v>
      </c>
      <c r="F1002" t="s">
        <v>1116</v>
      </c>
      <c r="G1002" t="s">
        <v>13</v>
      </c>
      <c r="H1002" t="s">
        <v>30</v>
      </c>
      <c r="I1002" s="18"/>
    </row>
    <row r="1003" spans="1:9" x14ac:dyDescent="0.3">
      <c r="A1003" t="s">
        <v>8</v>
      </c>
      <c r="B1003" t="s">
        <v>92</v>
      </c>
      <c r="C1003" t="s">
        <v>1431</v>
      </c>
      <c r="E1003" t="str">
        <f>"IN84"</f>
        <v>IN84</v>
      </c>
      <c r="F1003" t="s">
        <v>1432</v>
      </c>
      <c r="G1003" t="s">
        <v>17</v>
      </c>
      <c r="H1003" t="s">
        <v>30</v>
      </c>
      <c r="I1003" s="18"/>
    </row>
    <row r="1004" spans="1:9" x14ac:dyDescent="0.3">
      <c r="A1004" t="s">
        <v>8</v>
      </c>
      <c r="B1004" t="s">
        <v>92</v>
      </c>
      <c r="C1004" t="s">
        <v>1433</v>
      </c>
      <c r="E1004" t="str">
        <f>"IN96"</f>
        <v>IN96</v>
      </c>
      <c r="F1004" t="s">
        <v>45</v>
      </c>
      <c r="G1004" t="s">
        <v>13</v>
      </c>
      <c r="H1004" t="s">
        <v>30</v>
      </c>
      <c r="I1004" s="18"/>
    </row>
    <row r="1005" spans="1:9" x14ac:dyDescent="0.3">
      <c r="A1005" t="s">
        <v>8</v>
      </c>
      <c r="B1005" t="s">
        <v>92</v>
      </c>
      <c r="C1005" t="s">
        <v>1433</v>
      </c>
      <c r="E1005" t="str">
        <f>"IN96"</f>
        <v>IN96</v>
      </c>
      <c r="F1005" t="s">
        <v>2268</v>
      </c>
      <c r="G1005" t="s">
        <v>17</v>
      </c>
      <c r="H1005" t="s">
        <v>30</v>
      </c>
      <c r="I1005" s="18"/>
    </row>
    <row r="1006" spans="1:9" x14ac:dyDescent="0.3">
      <c r="A1006" t="s">
        <v>8</v>
      </c>
      <c r="B1006" t="s">
        <v>92</v>
      </c>
      <c r="C1006" t="s">
        <v>93</v>
      </c>
      <c r="E1006" t="str">
        <f>"IN97"</f>
        <v>IN97</v>
      </c>
      <c r="F1006" t="s">
        <v>264</v>
      </c>
      <c r="G1006" t="s">
        <v>13</v>
      </c>
      <c r="H1006" t="s">
        <v>30</v>
      </c>
      <c r="I1006" s="18"/>
    </row>
    <row r="1007" spans="1:9" x14ac:dyDescent="0.3">
      <c r="A1007" t="s">
        <v>8</v>
      </c>
      <c r="B1007" t="s">
        <v>92</v>
      </c>
      <c r="C1007" t="s">
        <v>93</v>
      </c>
      <c r="E1007" t="str">
        <f>"IN97"</f>
        <v>IN97</v>
      </c>
      <c r="F1007" t="s">
        <v>2269</v>
      </c>
      <c r="G1007" t="s">
        <v>17</v>
      </c>
      <c r="H1007" t="s">
        <v>30</v>
      </c>
      <c r="I1007" s="18"/>
    </row>
    <row r="1008" spans="1:9" x14ac:dyDescent="0.3">
      <c r="A1008" t="s">
        <v>8</v>
      </c>
      <c r="B1008" t="s">
        <v>22</v>
      </c>
      <c r="C1008" t="s">
        <v>1434</v>
      </c>
      <c r="D1008" t="s">
        <v>1435</v>
      </c>
      <c r="E1008" t="str">
        <f>"IS29"</f>
        <v>IS29</v>
      </c>
      <c r="F1008" t="s">
        <v>933</v>
      </c>
      <c r="G1008" t="s">
        <v>13</v>
      </c>
      <c r="H1008" t="s">
        <v>14</v>
      </c>
      <c r="I1008" s="18"/>
    </row>
    <row r="1009" spans="1:9" x14ac:dyDescent="0.3">
      <c r="A1009" t="s">
        <v>8</v>
      </c>
      <c r="B1009" t="s">
        <v>22</v>
      </c>
      <c r="C1009" t="s">
        <v>1434</v>
      </c>
      <c r="D1009" t="s">
        <v>1435</v>
      </c>
      <c r="E1009" t="str">
        <f>"IS29"</f>
        <v>IS29</v>
      </c>
      <c r="F1009" t="s">
        <v>1436</v>
      </c>
      <c r="G1009" t="s">
        <v>17</v>
      </c>
      <c r="H1009" t="s">
        <v>14</v>
      </c>
      <c r="I1009" s="18"/>
    </row>
    <row r="1010" spans="1:9" x14ac:dyDescent="0.3">
      <c r="A1010" t="s">
        <v>8</v>
      </c>
      <c r="B1010" t="s">
        <v>22</v>
      </c>
      <c r="C1010" t="s">
        <v>1437</v>
      </c>
      <c r="E1010" t="str">
        <f>"IS46"</f>
        <v>IS46</v>
      </c>
      <c r="F1010" t="s">
        <v>1439</v>
      </c>
      <c r="G1010" t="s">
        <v>13</v>
      </c>
      <c r="H1010" t="s">
        <v>14</v>
      </c>
      <c r="I1010" s="18"/>
    </row>
    <row r="1011" spans="1:9" x14ac:dyDescent="0.3">
      <c r="A1011" t="s">
        <v>8</v>
      </c>
      <c r="B1011" t="s">
        <v>22</v>
      </c>
      <c r="C1011" t="s">
        <v>1437</v>
      </c>
      <c r="D1011" t="s">
        <v>1438</v>
      </c>
      <c r="E1011" t="str">
        <f>"IS46"</f>
        <v>IS46</v>
      </c>
      <c r="F1011" t="s">
        <v>1440</v>
      </c>
      <c r="G1011" t="s">
        <v>17</v>
      </c>
      <c r="H1011" t="s">
        <v>14</v>
      </c>
      <c r="I1011" s="18"/>
    </row>
    <row r="1012" spans="1:9" x14ac:dyDescent="0.3">
      <c r="A1012" t="s">
        <v>8</v>
      </c>
      <c r="B1012" t="s">
        <v>22</v>
      </c>
      <c r="C1012" t="s">
        <v>1441</v>
      </c>
      <c r="D1012" t="s">
        <v>361</v>
      </c>
      <c r="E1012" t="str">
        <f>"IS67"</f>
        <v>IS67</v>
      </c>
      <c r="F1012" t="s">
        <v>1442</v>
      </c>
      <c r="G1012" t="s">
        <v>13</v>
      </c>
      <c r="H1012" t="s">
        <v>14</v>
      </c>
      <c r="I1012" s="18"/>
    </row>
    <row r="1013" spans="1:9" x14ac:dyDescent="0.3">
      <c r="A1013" t="s">
        <v>8</v>
      </c>
      <c r="B1013" t="s">
        <v>22</v>
      </c>
      <c r="C1013" t="s">
        <v>1441</v>
      </c>
      <c r="D1013" t="s">
        <v>361</v>
      </c>
      <c r="E1013" t="str">
        <f>"IS67"</f>
        <v>IS67</v>
      </c>
      <c r="F1013" t="s">
        <v>1443</v>
      </c>
      <c r="G1013" t="s">
        <v>17</v>
      </c>
      <c r="H1013" t="s">
        <v>14</v>
      </c>
      <c r="I1013" s="18"/>
    </row>
    <row r="1014" spans="1:9" x14ac:dyDescent="0.3">
      <c r="A1014" t="s">
        <v>8</v>
      </c>
      <c r="B1014" t="s">
        <v>73</v>
      </c>
      <c r="C1014" t="s">
        <v>1444</v>
      </c>
      <c r="D1014" t="s">
        <v>1445</v>
      </c>
      <c r="E1014" t="str">
        <f>"IWA"</f>
        <v>IWA</v>
      </c>
      <c r="F1014" t="s">
        <v>1446</v>
      </c>
      <c r="G1014" t="s">
        <v>13</v>
      </c>
      <c r="I1014" s="18"/>
    </row>
    <row r="1015" spans="1:9" x14ac:dyDescent="0.3">
      <c r="A1015" t="s">
        <v>8</v>
      </c>
      <c r="B1015" t="s">
        <v>146</v>
      </c>
      <c r="C1015" t="s">
        <v>1337</v>
      </c>
      <c r="D1015" t="s">
        <v>1447</v>
      </c>
      <c r="E1015" t="str">
        <f>"JAX"</f>
        <v>JAX</v>
      </c>
      <c r="F1015" t="s">
        <v>1121</v>
      </c>
      <c r="G1015" t="s">
        <v>13</v>
      </c>
      <c r="I1015" s="18"/>
    </row>
    <row r="1016" spans="1:9" x14ac:dyDescent="0.3">
      <c r="A1016" t="s">
        <v>8</v>
      </c>
      <c r="B1016" t="s">
        <v>289</v>
      </c>
      <c r="C1016" t="s">
        <v>1448</v>
      </c>
      <c r="E1016" t="str">
        <f>"JFK"</f>
        <v>JFK</v>
      </c>
      <c r="F1016" t="s">
        <v>1451</v>
      </c>
      <c r="G1016" t="s">
        <v>1452</v>
      </c>
      <c r="H1016" t="s">
        <v>21</v>
      </c>
      <c r="I1016" s="18"/>
    </row>
    <row r="1017" spans="1:9" x14ac:dyDescent="0.3">
      <c r="A1017" t="s">
        <v>8</v>
      </c>
      <c r="B1017" t="s">
        <v>289</v>
      </c>
      <c r="C1017" t="s">
        <v>1448</v>
      </c>
      <c r="E1017" t="str">
        <f>"JFK"</f>
        <v>JFK</v>
      </c>
      <c r="F1017" t="s">
        <v>1453</v>
      </c>
      <c r="G1017" t="s">
        <v>1452</v>
      </c>
      <c r="H1017" t="s">
        <v>21</v>
      </c>
      <c r="I1017" s="18"/>
    </row>
    <row r="1018" spans="1:9" x14ac:dyDescent="0.3">
      <c r="A1018" t="s">
        <v>145</v>
      </c>
      <c r="B1018" t="s">
        <v>289</v>
      </c>
      <c r="C1018" t="s">
        <v>1448</v>
      </c>
      <c r="E1018" t="str">
        <f>"JFK"</f>
        <v>JFK</v>
      </c>
      <c r="F1018" t="s">
        <v>1449</v>
      </c>
      <c r="G1018" t="s">
        <v>38</v>
      </c>
      <c r="I1018" s="18"/>
    </row>
    <row r="1019" spans="1:9" x14ac:dyDescent="0.3">
      <c r="A1019" t="s">
        <v>145</v>
      </c>
      <c r="B1019" t="s">
        <v>289</v>
      </c>
      <c r="C1019" t="s">
        <v>1448</v>
      </c>
      <c r="E1019" t="str">
        <f>"JFK"</f>
        <v>JFK</v>
      </c>
      <c r="F1019" t="s">
        <v>1450</v>
      </c>
      <c r="G1019" t="s">
        <v>38</v>
      </c>
      <c r="I1019" s="18"/>
    </row>
    <row r="1020" spans="1:9" x14ac:dyDescent="0.3">
      <c r="A1020" t="s">
        <v>8</v>
      </c>
      <c r="B1020" t="s">
        <v>1376</v>
      </c>
      <c r="C1020" t="s">
        <v>1454</v>
      </c>
      <c r="D1020" t="s">
        <v>1455</v>
      </c>
      <c r="E1020" t="str">
        <f>"JHM"</f>
        <v>JHM</v>
      </c>
      <c r="F1020" t="s">
        <v>298</v>
      </c>
      <c r="G1020" t="s">
        <v>1122</v>
      </c>
      <c r="H1020" t="s">
        <v>21</v>
      </c>
      <c r="I1020" s="18"/>
    </row>
    <row r="1021" spans="1:9" x14ac:dyDescent="0.3">
      <c r="A1021" t="s">
        <v>8</v>
      </c>
      <c r="B1021" t="s">
        <v>1376</v>
      </c>
      <c r="C1021" t="s">
        <v>1454</v>
      </c>
      <c r="D1021" t="s">
        <v>1455</v>
      </c>
      <c r="E1021" t="str">
        <f>"JHM"</f>
        <v>JHM</v>
      </c>
      <c r="F1021" t="s">
        <v>1456</v>
      </c>
      <c r="G1021" t="s">
        <v>1122</v>
      </c>
      <c r="H1021" t="s">
        <v>21</v>
      </c>
      <c r="I1021" s="18"/>
    </row>
    <row r="1022" spans="1:9" x14ac:dyDescent="0.3">
      <c r="A1022" t="s">
        <v>8</v>
      </c>
      <c r="B1022" t="s">
        <v>141</v>
      </c>
      <c r="C1022" t="s">
        <v>1482</v>
      </c>
      <c r="E1022" t="str">
        <f>"L11"</f>
        <v>L11</v>
      </c>
      <c r="F1022" t="s">
        <v>218</v>
      </c>
      <c r="G1022" t="s">
        <v>281</v>
      </c>
      <c r="H1022" t="s">
        <v>30</v>
      </c>
      <c r="I1022" s="18"/>
    </row>
    <row r="1023" spans="1:9" x14ac:dyDescent="0.3">
      <c r="A1023" t="s">
        <v>8</v>
      </c>
      <c r="B1023" t="s">
        <v>141</v>
      </c>
      <c r="C1023" t="s">
        <v>1482</v>
      </c>
      <c r="E1023" t="str">
        <f>"L11"</f>
        <v>L11</v>
      </c>
      <c r="F1023" t="s">
        <v>1483</v>
      </c>
      <c r="G1023" t="s">
        <v>17</v>
      </c>
      <c r="H1023" t="s">
        <v>30</v>
      </c>
      <c r="I1023" s="18"/>
    </row>
    <row r="1024" spans="1:9" x14ac:dyDescent="0.3">
      <c r="A1024" t="s">
        <v>8</v>
      </c>
      <c r="B1024" t="s">
        <v>120</v>
      </c>
      <c r="C1024" t="s">
        <v>1484</v>
      </c>
      <c r="D1024" t="s">
        <v>1485</v>
      </c>
      <c r="E1024" t="str">
        <f>"LA58"</f>
        <v>LA58</v>
      </c>
      <c r="F1024" t="s">
        <v>112</v>
      </c>
      <c r="G1024" t="s">
        <v>13</v>
      </c>
      <c r="H1024" t="s">
        <v>30</v>
      </c>
      <c r="I1024" s="18"/>
    </row>
    <row r="1025" spans="1:9" x14ac:dyDescent="0.3">
      <c r="A1025" t="s">
        <v>8</v>
      </c>
      <c r="B1025" t="s">
        <v>120</v>
      </c>
      <c r="C1025" t="s">
        <v>1484</v>
      </c>
      <c r="D1025" t="s">
        <v>1485</v>
      </c>
      <c r="E1025" t="str">
        <f>"LA58"</f>
        <v>LA58</v>
      </c>
      <c r="F1025" t="s">
        <v>1486</v>
      </c>
      <c r="G1025" t="s">
        <v>17</v>
      </c>
      <c r="H1025" t="s">
        <v>30</v>
      </c>
      <c r="I1025" s="18"/>
    </row>
    <row r="1026" spans="1:9" x14ac:dyDescent="0.3">
      <c r="A1026" t="s">
        <v>8</v>
      </c>
      <c r="B1026" t="s">
        <v>120</v>
      </c>
      <c r="C1026" t="s">
        <v>1484</v>
      </c>
      <c r="D1026" t="s">
        <v>1487</v>
      </c>
      <c r="E1026" t="str">
        <f>"LA93"</f>
        <v>LA93</v>
      </c>
      <c r="F1026" t="s">
        <v>1488</v>
      </c>
      <c r="G1026" t="s">
        <v>17</v>
      </c>
      <c r="H1026" t="s">
        <v>30</v>
      </c>
      <c r="I1026" s="18"/>
    </row>
    <row r="1027" spans="1:9" x14ac:dyDescent="0.3">
      <c r="A1027" t="s">
        <v>8</v>
      </c>
      <c r="B1027" t="s">
        <v>120</v>
      </c>
      <c r="C1027" t="s">
        <v>1484</v>
      </c>
      <c r="D1027" t="s">
        <v>1487</v>
      </c>
      <c r="E1027" t="str">
        <f>"LA93"</f>
        <v>LA93</v>
      </c>
      <c r="F1027" t="s">
        <v>1489</v>
      </c>
      <c r="G1027" t="s">
        <v>13</v>
      </c>
      <c r="H1027" t="s">
        <v>30</v>
      </c>
      <c r="I1027" s="18"/>
    </row>
    <row r="1028" spans="1:9" x14ac:dyDescent="0.3">
      <c r="A1028" t="s">
        <v>8</v>
      </c>
      <c r="B1028" t="s">
        <v>120</v>
      </c>
      <c r="C1028" t="s">
        <v>1484</v>
      </c>
      <c r="D1028" t="s">
        <v>1487</v>
      </c>
      <c r="E1028" t="str">
        <f>"LA93"</f>
        <v>LA93</v>
      </c>
      <c r="F1028" t="s">
        <v>1490</v>
      </c>
      <c r="G1028" t="s">
        <v>13</v>
      </c>
      <c r="H1028" t="s">
        <v>30</v>
      </c>
      <c r="I1028" s="18"/>
    </row>
    <row r="1029" spans="1:9" x14ac:dyDescent="0.3">
      <c r="A1029" t="s">
        <v>8</v>
      </c>
      <c r="B1029" t="s">
        <v>120</v>
      </c>
      <c r="C1029" t="s">
        <v>1484</v>
      </c>
      <c r="D1029" t="s">
        <v>1487</v>
      </c>
      <c r="E1029" t="str">
        <f>"LA93"</f>
        <v>LA93</v>
      </c>
      <c r="F1029" t="s">
        <v>1491</v>
      </c>
      <c r="G1029" t="s">
        <v>17</v>
      </c>
      <c r="H1029" t="s">
        <v>30</v>
      </c>
      <c r="I1029" s="18"/>
    </row>
    <row r="1030" spans="1:9" x14ac:dyDescent="0.3">
      <c r="A1030" t="s">
        <v>8</v>
      </c>
      <c r="B1030" t="s">
        <v>1492</v>
      </c>
      <c r="C1030" t="s">
        <v>1493</v>
      </c>
      <c r="E1030" t="str">
        <f>"LAS"</f>
        <v>LAS</v>
      </c>
      <c r="F1030" t="s">
        <v>1494</v>
      </c>
      <c r="G1030" t="s">
        <v>29</v>
      </c>
      <c r="I1030" s="18"/>
    </row>
    <row r="1031" spans="1:9" x14ac:dyDescent="0.3">
      <c r="A1031" t="s">
        <v>8</v>
      </c>
      <c r="B1031" t="s">
        <v>1492</v>
      </c>
      <c r="C1031" t="s">
        <v>1493</v>
      </c>
      <c r="E1031" t="str">
        <f>"LAS"</f>
        <v>LAS</v>
      </c>
      <c r="F1031" t="s">
        <v>1495</v>
      </c>
      <c r="G1031" t="s">
        <v>29</v>
      </c>
      <c r="I1031" s="18"/>
    </row>
    <row r="1032" spans="1:9" x14ac:dyDescent="0.3">
      <c r="A1032" t="s">
        <v>8</v>
      </c>
      <c r="B1032" t="s">
        <v>1492</v>
      </c>
      <c r="C1032" t="s">
        <v>1493</v>
      </c>
      <c r="E1032" t="str">
        <f>"LAS"</f>
        <v>LAS</v>
      </c>
      <c r="F1032" t="s">
        <v>1496</v>
      </c>
      <c r="G1032" t="s">
        <v>29</v>
      </c>
      <c r="I1032" s="18"/>
    </row>
    <row r="1033" spans="1:9" x14ac:dyDescent="0.3">
      <c r="A1033" t="s">
        <v>8</v>
      </c>
      <c r="B1033" t="s">
        <v>1492</v>
      </c>
      <c r="C1033" t="s">
        <v>1493</v>
      </c>
      <c r="E1033" t="str">
        <f>"LAS"</f>
        <v>LAS</v>
      </c>
      <c r="F1033" t="s">
        <v>1497</v>
      </c>
      <c r="G1033" t="s">
        <v>29</v>
      </c>
      <c r="I1033" s="18"/>
    </row>
    <row r="1034" spans="1:9" x14ac:dyDescent="0.3">
      <c r="A1034" t="s">
        <v>8</v>
      </c>
      <c r="B1034" t="s">
        <v>1492</v>
      </c>
      <c r="C1034" t="s">
        <v>1493</v>
      </c>
      <c r="E1034" t="str">
        <f>"LAS"</f>
        <v>LAS</v>
      </c>
      <c r="F1034" t="s">
        <v>1498</v>
      </c>
      <c r="G1034" t="s">
        <v>29</v>
      </c>
      <c r="I1034" s="18"/>
    </row>
    <row r="1035" spans="1:9" x14ac:dyDescent="0.3">
      <c r="A1035" t="s">
        <v>365</v>
      </c>
      <c r="B1035" t="s">
        <v>289</v>
      </c>
      <c r="C1035" t="s">
        <v>1448</v>
      </c>
      <c r="E1035" t="str">
        <f>"LGA"</f>
        <v>LGA</v>
      </c>
      <c r="F1035" t="s">
        <v>2302</v>
      </c>
      <c r="G1035" t="s">
        <v>13</v>
      </c>
      <c r="H1035" t="s">
        <v>21</v>
      </c>
      <c r="I1035" s="18"/>
    </row>
    <row r="1036" spans="1:9" x14ac:dyDescent="0.3">
      <c r="A1036" t="s">
        <v>365</v>
      </c>
      <c r="B1036" t="s">
        <v>289</v>
      </c>
      <c r="C1036" t="s">
        <v>1448</v>
      </c>
      <c r="E1036" t="str">
        <f>"LGA"</f>
        <v>LGA</v>
      </c>
      <c r="F1036" t="s">
        <v>2270</v>
      </c>
      <c r="G1036" t="s">
        <v>13</v>
      </c>
      <c r="H1036" t="s">
        <v>21</v>
      </c>
      <c r="I1036" s="18"/>
    </row>
    <row r="1037" spans="1:9" x14ac:dyDescent="0.3">
      <c r="A1037" t="s">
        <v>8</v>
      </c>
      <c r="B1037" t="s">
        <v>289</v>
      </c>
      <c r="C1037" t="s">
        <v>1448</v>
      </c>
      <c r="D1037" t="s">
        <v>1499</v>
      </c>
      <c r="E1037" t="str">
        <f>"LGA"</f>
        <v>LGA</v>
      </c>
      <c r="F1037" t="s">
        <v>1500</v>
      </c>
      <c r="G1037" t="s">
        <v>13</v>
      </c>
      <c r="I1037" s="18"/>
    </row>
    <row r="1038" spans="1:9" x14ac:dyDescent="0.3">
      <c r="A1038" t="s">
        <v>8</v>
      </c>
      <c r="B1038" t="s">
        <v>22</v>
      </c>
      <c r="C1038" t="s">
        <v>1503</v>
      </c>
      <c r="E1038" t="str">
        <f>"LL10"</f>
        <v>LL10</v>
      </c>
      <c r="F1038" t="s">
        <v>412</v>
      </c>
      <c r="G1038" t="s">
        <v>13</v>
      </c>
      <c r="H1038" t="s">
        <v>21</v>
      </c>
      <c r="I1038" s="18"/>
    </row>
    <row r="1039" spans="1:9" x14ac:dyDescent="0.3">
      <c r="A1039" t="s">
        <v>8</v>
      </c>
      <c r="B1039" t="s">
        <v>22</v>
      </c>
      <c r="C1039" t="s">
        <v>1503</v>
      </c>
      <c r="D1039" t="s">
        <v>1504</v>
      </c>
      <c r="E1039" t="str">
        <f>"LL10"</f>
        <v>LL10</v>
      </c>
      <c r="F1039" t="s">
        <v>79</v>
      </c>
      <c r="G1039" t="s">
        <v>13</v>
      </c>
      <c r="H1039" t="s">
        <v>21</v>
      </c>
      <c r="I1039" s="18"/>
    </row>
    <row r="1040" spans="1:9" x14ac:dyDescent="0.3">
      <c r="A1040" t="s">
        <v>8</v>
      </c>
      <c r="B1040" t="s">
        <v>22</v>
      </c>
      <c r="C1040" t="s">
        <v>1505</v>
      </c>
      <c r="E1040" t="str">
        <f>"LL22"</f>
        <v>LL22</v>
      </c>
      <c r="F1040" t="s">
        <v>412</v>
      </c>
      <c r="G1040" t="s">
        <v>13</v>
      </c>
      <c r="H1040" t="s">
        <v>21</v>
      </c>
      <c r="I1040" s="18"/>
    </row>
    <row r="1041" spans="1:9" x14ac:dyDescent="0.3">
      <c r="A1041" t="s">
        <v>8</v>
      </c>
      <c r="B1041" t="s">
        <v>22</v>
      </c>
      <c r="C1041" t="s">
        <v>1505</v>
      </c>
      <c r="E1041" t="str">
        <f>"LL22"</f>
        <v>LL22</v>
      </c>
      <c r="F1041" t="s">
        <v>51</v>
      </c>
      <c r="G1041" t="s">
        <v>13</v>
      </c>
      <c r="H1041" t="s">
        <v>21</v>
      </c>
      <c r="I1041" s="18"/>
    </row>
    <row r="1042" spans="1:9" x14ac:dyDescent="0.3">
      <c r="A1042" t="s">
        <v>8</v>
      </c>
      <c r="B1042" t="s">
        <v>22</v>
      </c>
      <c r="C1042" t="s">
        <v>1506</v>
      </c>
      <c r="D1042" t="s">
        <v>1507</v>
      </c>
      <c r="E1042" t="str">
        <f>"LL25"</f>
        <v>LL25</v>
      </c>
      <c r="F1042" t="s">
        <v>259</v>
      </c>
      <c r="G1042" t="s">
        <v>13</v>
      </c>
      <c r="H1042" t="s">
        <v>14</v>
      </c>
      <c r="I1042" s="18"/>
    </row>
    <row r="1043" spans="1:9" x14ac:dyDescent="0.3">
      <c r="A1043" t="s">
        <v>8</v>
      </c>
      <c r="B1043" t="s">
        <v>22</v>
      </c>
      <c r="C1043" t="s">
        <v>1506</v>
      </c>
      <c r="D1043" t="s">
        <v>1508</v>
      </c>
      <c r="E1043" t="str">
        <f>"LL25"</f>
        <v>LL25</v>
      </c>
      <c r="F1043" t="s">
        <v>1509</v>
      </c>
      <c r="G1043" t="s">
        <v>17</v>
      </c>
      <c r="H1043" t="s">
        <v>14</v>
      </c>
      <c r="I1043" s="18"/>
    </row>
    <row r="1044" spans="1:9" x14ac:dyDescent="0.3">
      <c r="A1044" t="s">
        <v>8</v>
      </c>
      <c r="B1044" t="s">
        <v>22</v>
      </c>
      <c r="C1044" t="s">
        <v>1510</v>
      </c>
      <c r="E1044" t="str">
        <f>"LL37"</f>
        <v>LL37</v>
      </c>
      <c r="F1044" t="s">
        <v>1442</v>
      </c>
      <c r="G1044" t="s">
        <v>29</v>
      </c>
      <c r="H1044" t="s">
        <v>14</v>
      </c>
      <c r="I1044" s="18"/>
    </row>
    <row r="1045" spans="1:9" x14ac:dyDescent="0.3">
      <c r="A1045" t="s">
        <v>8</v>
      </c>
      <c r="B1045" t="s">
        <v>22</v>
      </c>
      <c r="C1045" t="s">
        <v>1510</v>
      </c>
      <c r="E1045" t="str">
        <f>"LL37"</f>
        <v>LL37</v>
      </c>
      <c r="F1045" t="s">
        <v>1511</v>
      </c>
      <c r="G1045" t="s">
        <v>17</v>
      </c>
      <c r="H1045" t="s">
        <v>14</v>
      </c>
      <c r="I1045" s="18"/>
    </row>
    <row r="1046" spans="1:9" x14ac:dyDescent="0.3">
      <c r="A1046" t="s">
        <v>8</v>
      </c>
      <c r="B1046" t="s">
        <v>22</v>
      </c>
      <c r="C1046" t="s">
        <v>1051</v>
      </c>
      <c r="E1046" t="str">
        <f>"LL42"</f>
        <v>LL42</v>
      </c>
      <c r="F1046" t="s">
        <v>1512</v>
      </c>
      <c r="G1046" t="s">
        <v>13</v>
      </c>
      <c r="H1046" t="s">
        <v>14</v>
      </c>
      <c r="I1046" s="18"/>
    </row>
    <row r="1047" spans="1:9" x14ac:dyDescent="0.3">
      <c r="A1047" t="s">
        <v>8</v>
      </c>
      <c r="B1047" t="s">
        <v>22</v>
      </c>
      <c r="C1047" t="s">
        <v>1051</v>
      </c>
      <c r="E1047" t="str">
        <f>"LL42"</f>
        <v>LL42</v>
      </c>
      <c r="F1047" t="s">
        <v>1513</v>
      </c>
      <c r="G1047" t="s">
        <v>17</v>
      </c>
      <c r="H1047" t="s">
        <v>14</v>
      </c>
      <c r="I1047" s="18"/>
    </row>
    <row r="1048" spans="1:9" x14ac:dyDescent="0.3">
      <c r="A1048" t="s">
        <v>8</v>
      </c>
      <c r="B1048" t="s">
        <v>22</v>
      </c>
      <c r="C1048" t="s">
        <v>607</v>
      </c>
      <c r="E1048" t="str">
        <f>"LL83"</f>
        <v>LL83</v>
      </c>
      <c r="F1048" t="s">
        <v>227</v>
      </c>
      <c r="G1048" t="s">
        <v>13</v>
      </c>
      <c r="H1048" t="s">
        <v>30</v>
      </c>
      <c r="I1048" s="18"/>
    </row>
    <row r="1049" spans="1:9" x14ac:dyDescent="0.3">
      <c r="A1049" t="s">
        <v>8</v>
      </c>
      <c r="B1049" t="s">
        <v>22</v>
      </c>
      <c r="C1049" t="s">
        <v>607</v>
      </c>
      <c r="E1049" t="str">
        <f>"LL83"</f>
        <v>LL83</v>
      </c>
      <c r="F1049" t="s">
        <v>1514</v>
      </c>
      <c r="G1049" t="s">
        <v>17</v>
      </c>
      <c r="H1049" t="s">
        <v>30</v>
      </c>
      <c r="I1049" s="18"/>
    </row>
    <row r="1050" spans="1:9" x14ac:dyDescent="0.3">
      <c r="A1050" t="s">
        <v>8</v>
      </c>
      <c r="B1050" t="s">
        <v>22</v>
      </c>
      <c r="C1050" t="s">
        <v>607</v>
      </c>
      <c r="D1050" t="s">
        <v>1515</v>
      </c>
      <c r="E1050" t="str">
        <f>"LL84"</f>
        <v>LL84</v>
      </c>
      <c r="F1050" t="s">
        <v>1516</v>
      </c>
      <c r="G1050" t="s">
        <v>17</v>
      </c>
      <c r="H1050" t="s">
        <v>14</v>
      </c>
      <c r="I1050" s="18"/>
    </row>
    <row r="1051" spans="1:9" x14ac:dyDescent="0.3">
      <c r="A1051" t="s">
        <v>8</v>
      </c>
      <c r="B1051" t="s">
        <v>22</v>
      </c>
      <c r="C1051" t="s">
        <v>607</v>
      </c>
      <c r="D1051" t="s">
        <v>1517</v>
      </c>
      <c r="E1051" t="str">
        <f>"LL84"</f>
        <v>LL84</v>
      </c>
      <c r="F1051" t="s">
        <v>295</v>
      </c>
      <c r="G1051" t="s">
        <v>13</v>
      </c>
      <c r="H1051" t="s">
        <v>14</v>
      </c>
      <c r="I1051" s="18"/>
    </row>
    <row r="1052" spans="1:9" x14ac:dyDescent="0.3">
      <c r="A1052" t="s">
        <v>8</v>
      </c>
      <c r="B1052" t="s">
        <v>120</v>
      </c>
      <c r="C1052" t="s">
        <v>1518</v>
      </c>
      <c r="E1052" t="str">
        <f>"LNQ"</f>
        <v>LNQ</v>
      </c>
      <c r="F1052" t="s">
        <v>1519</v>
      </c>
      <c r="G1052" t="s">
        <v>17</v>
      </c>
      <c r="H1052" t="s">
        <v>30</v>
      </c>
      <c r="I1052" s="18"/>
    </row>
    <row r="1053" spans="1:9" x14ac:dyDescent="0.3">
      <c r="A1053" t="s">
        <v>8</v>
      </c>
      <c r="B1053" t="s">
        <v>120</v>
      </c>
      <c r="C1053" t="s">
        <v>1518</v>
      </c>
      <c r="E1053" t="str">
        <f>"LNQ"</f>
        <v>LNQ</v>
      </c>
      <c r="F1053" t="s">
        <v>302</v>
      </c>
      <c r="G1053" t="s">
        <v>13</v>
      </c>
      <c r="H1053" t="s">
        <v>30</v>
      </c>
      <c r="I1053" s="18"/>
    </row>
    <row r="1054" spans="1:9" x14ac:dyDescent="0.3">
      <c r="A1054" t="s">
        <v>8</v>
      </c>
      <c r="B1054" t="s">
        <v>120</v>
      </c>
      <c r="C1054" t="s">
        <v>1518</v>
      </c>
      <c r="E1054" t="str">
        <f>"LNQ"</f>
        <v>LNQ</v>
      </c>
      <c r="F1054" t="s">
        <v>149</v>
      </c>
      <c r="G1054" t="s">
        <v>13</v>
      </c>
      <c r="H1054" t="s">
        <v>30</v>
      </c>
      <c r="I1054" s="18"/>
    </row>
    <row r="1055" spans="1:9" x14ac:dyDescent="0.3">
      <c r="A1055" t="s">
        <v>8</v>
      </c>
      <c r="B1055" t="s">
        <v>120</v>
      </c>
      <c r="C1055" t="s">
        <v>1518</v>
      </c>
      <c r="E1055" t="str">
        <f>"LNQ"</f>
        <v>LNQ</v>
      </c>
      <c r="F1055" t="s">
        <v>1520</v>
      </c>
      <c r="G1055" t="s">
        <v>17</v>
      </c>
      <c r="H1055" t="s">
        <v>30</v>
      </c>
      <c r="I1055" s="18"/>
    </row>
    <row r="1056" spans="1:9" x14ac:dyDescent="0.3">
      <c r="A1056" t="s">
        <v>8</v>
      </c>
      <c r="B1056" t="s">
        <v>120</v>
      </c>
      <c r="C1056" t="s">
        <v>1521</v>
      </c>
      <c r="E1056" t="str">
        <f>"LS27"</f>
        <v>LS27</v>
      </c>
      <c r="F1056" t="s">
        <v>97</v>
      </c>
      <c r="G1056" t="s">
        <v>13</v>
      </c>
      <c r="H1056" t="s">
        <v>30</v>
      </c>
      <c r="I1056" s="18"/>
    </row>
    <row r="1057" spans="1:9" x14ac:dyDescent="0.3">
      <c r="A1057" t="s">
        <v>8</v>
      </c>
      <c r="B1057" t="s">
        <v>120</v>
      </c>
      <c r="C1057" t="s">
        <v>1521</v>
      </c>
      <c r="E1057" t="str">
        <f>"LS27"</f>
        <v>LS27</v>
      </c>
      <c r="F1057" t="s">
        <v>1522</v>
      </c>
      <c r="G1057" t="s">
        <v>17</v>
      </c>
      <c r="H1057" t="s">
        <v>30</v>
      </c>
      <c r="I1057" s="18"/>
    </row>
    <row r="1058" spans="1:9" x14ac:dyDescent="0.3">
      <c r="A1058" t="s">
        <v>8</v>
      </c>
      <c r="B1058" t="s">
        <v>26</v>
      </c>
      <c r="C1058" t="s">
        <v>1523</v>
      </c>
      <c r="E1058" t="str">
        <f>"MA02"</f>
        <v>MA02</v>
      </c>
      <c r="F1058" t="s">
        <v>197</v>
      </c>
      <c r="G1058" t="s">
        <v>13</v>
      </c>
      <c r="H1058" t="s">
        <v>30</v>
      </c>
      <c r="I1058" s="18"/>
    </row>
    <row r="1059" spans="1:9" x14ac:dyDescent="0.3">
      <c r="A1059" t="s">
        <v>8</v>
      </c>
      <c r="B1059" t="s">
        <v>26</v>
      </c>
      <c r="C1059" t="s">
        <v>1523</v>
      </c>
      <c r="E1059" t="str">
        <f>"MA02"</f>
        <v>MA02</v>
      </c>
      <c r="F1059" t="s">
        <v>1524</v>
      </c>
      <c r="G1059" t="s">
        <v>17</v>
      </c>
      <c r="H1059" t="s">
        <v>30</v>
      </c>
      <c r="I1059" s="18"/>
    </row>
    <row r="1060" spans="1:9" x14ac:dyDescent="0.3">
      <c r="A1060" t="s">
        <v>145</v>
      </c>
      <c r="B1060" t="s">
        <v>26</v>
      </c>
      <c r="C1060" t="s">
        <v>1525</v>
      </c>
      <c r="E1060" t="str">
        <f t="shared" ref="E1060:E1065" si="5">"MA37"</f>
        <v>MA37</v>
      </c>
      <c r="F1060" t="s">
        <v>1526</v>
      </c>
      <c r="G1060" t="s">
        <v>13</v>
      </c>
      <c r="H1060" t="s">
        <v>21</v>
      </c>
      <c r="I1060" s="18"/>
    </row>
    <row r="1061" spans="1:9" x14ac:dyDescent="0.3">
      <c r="A1061" t="s">
        <v>145</v>
      </c>
      <c r="B1061" t="s">
        <v>26</v>
      </c>
      <c r="C1061" t="s">
        <v>1525</v>
      </c>
      <c r="E1061" t="str">
        <f t="shared" si="5"/>
        <v>MA37</v>
      </c>
      <c r="F1061" t="s">
        <v>165</v>
      </c>
      <c r="G1061" t="s">
        <v>13</v>
      </c>
      <c r="H1061" t="s">
        <v>21</v>
      </c>
      <c r="I1061" s="18"/>
    </row>
    <row r="1062" spans="1:9" x14ac:dyDescent="0.3">
      <c r="A1062" t="s">
        <v>365</v>
      </c>
      <c r="B1062" t="s">
        <v>26</v>
      </c>
      <c r="C1062" t="s">
        <v>1525</v>
      </c>
      <c r="E1062" t="str">
        <f t="shared" si="5"/>
        <v>MA37</v>
      </c>
      <c r="F1062" t="s">
        <v>165</v>
      </c>
      <c r="G1062" t="s">
        <v>52</v>
      </c>
      <c r="H1062" t="s">
        <v>21</v>
      </c>
      <c r="I1062" s="18"/>
    </row>
    <row r="1063" spans="1:9" x14ac:dyDescent="0.3">
      <c r="A1063" t="s">
        <v>145</v>
      </c>
      <c r="B1063" t="s">
        <v>26</v>
      </c>
      <c r="C1063" t="s">
        <v>1525</v>
      </c>
      <c r="E1063" t="str">
        <f t="shared" si="5"/>
        <v>MA37</v>
      </c>
      <c r="F1063" t="s">
        <v>1527</v>
      </c>
      <c r="G1063" t="s">
        <v>17</v>
      </c>
      <c r="H1063" t="s">
        <v>21</v>
      </c>
      <c r="I1063" s="18"/>
    </row>
    <row r="1064" spans="1:9" x14ac:dyDescent="0.3">
      <c r="A1064" t="s">
        <v>365</v>
      </c>
      <c r="B1064" t="s">
        <v>26</v>
      </c>
      <c r="C1064" t="s">
        <v>1525</v>
      </c>
      <c r="E1064" t="str">
        <f t="shared" si="5"/>
        <v>MA37</v>
      </c>
      <c r="F1064" t="s">
        <v>2303</v>
      </c>
      <c r="G1064" t="s">
        <v>17</v>
      </c>
      <c r="H1064" t="s">
        <v>21</v>
      </c>
      <c r="I1064" s="18"/>
    </row>
    <row r="1065" spans="1:9" x14ac:dyDescent="0.3">
      <c r="A1065" t="s">
        <v>365</v>
      </c>
      <c r="B1065" t="s">
        <v>26</v>
      </c>
      <c r="C1065" t="s">
        <v>1525</v>
      </c>
      <c r="E1065" t="str">
        <f t="shared" si="5"/>
        <v>MA37</v>
      </c>
      <c r="F1065" t="s">
        <v>874</v>
      </c>
      <c r="G1065" t="s">
        <v>29</v>
      </c>
      <c r="H1065" t="s">
        <v>21</v>
      </c>
      <c r="I1065" s="18"/>
    </row>
    <row r="1066" spans="1:9" x14ac:dyDescent="0.3">
      <c r="A1066" t="s">
        <v>8</v>
      </c>
      <c r="B1066" t="s">
        <v>26</v>
      </c>
      <c r="C1066" t="s">
        <v>27</v>
      </c>
      <c r="E1066" t="str">
        <f>"MA39"</f>
        <v>MA39</v>
      </c>
      <c r="F1066" t="s">
        <v>218</v>
      </c>
      <c r="G1066" t="s">
        <v>13</v>
      </c>
      <c r="H1066" t="s">
        <v>30</v>
      </c>
      <c r="I1066" s="18"/>
    </row>
    <row r="1067" spans="1:9" x14ac:dyDescent="0.3">
      <c r="A1067" t="s">
        <v>8</v>
      </c>
      <c r="B1067" t="s">
        <v>26</v>
      </c>
      <c r="C1067" t="s">
        <v>27</v>
      </c>
      <c r="E1067" t="str">
        <f>"MA39"</f>
        <v>MA39</v>
      </c>
      <c r="F1067" t="s">
        <v>1528</v>
      </c>
      <c r="G1067" t="s">
        <v>17</v>
      </c>
      <c r="H1067" t="s">
        <v>30</v>
      </c>
      <c r="I1067" s="18"/>
    </row>
    <row r="1068" spans="1:9" x14ac:dyDescent="0.3">
      <c r="A1068" t="s">
        <v>8</v>
      </c>
      <c r="B1068" t="s">
        <v>26</v>
      </c>
      <c r="C1068" t="s">
        <v>1529</v>
      </c>
      <c r="E1068" t="str">
        <f>"MA62"</f>
        <v>MA62</v>
      </c>
      <c r="F1068" t="s">
        <v>211</v>
      </c>
      <c r="G1068" t="s">
        <v>13</v>
      </c>
      <c r="H1068" t="s">
        <v>30</v>
      </c>
      <c r="I1068" s="18"/>
    </row>
    <row r="1069" spans="1:9" x14ac:dyDescent="0.3">
      <c r="A1069" t="s">
        <v>8</v>
      </c>
      <c r="B1069" t="s">
        <v>26</v>
      </c>
      <c r="C1069" t="s">
        <v>1529</v>
      </c>
      <c r="E1069" t="str">
        <f>"MA62"</f>
        <v>MA62</v>
      </c>
      <c r="F1069" t="s">
        <v>1530</v>
      </c>
      <c r="G1069" t="s">
        <v>17</v>
      </c>
      <c r="H1069" t="s">
        <v>30</v>
      </c>
      <c r="I1069" s="18"/>
    </row>
    <row r="1070" spans="1:9" x14ac:dyDescent="0.3">
      <c r="A1070" t="s">
        <v>8</v>
      </c>
      <c r="B1070" t="s">
        <v>26</v>
      </c>
      <c r="C1070" t="s">
        <v>27</v>
      </c>
      <c r="E1070" t="str">
        <f>"MA66"</f>
        <v>MA66</v>
      </c>
      <c r="F1070" t="s">
        <v>579</v>
      </c>
      <c r="G1070" t="s">
        <v>29</v>
      </c>
      <c r="H1070" t="s">
        <v>30</v>
      </c>
      <c r="I1070" s="18"/>
    </row>
    <row r="1071" spans="1:9" x14ac:dyDescent="0.3">
      <c r="A1071" t="s">
        <v>8</v>
      </c>
      <c r="B1071" t="s">
        <v>26</v>
      </c>
      <c r="C1071" t="s">
        <v>27</v>
      </c>
      <c r="E1071" t="str">
        <f>"MA66"</f>
        <v>MA66</v>
      </c>
      <c r="F1071" t="s">
        <v>1531</v>
      </c>
      <c r="G1071" t="s">
        <v>17</v>
      </c>
      <c r="H1071" t="s">
        <v>30</v>
      </c>
      <c r="I1071" s="18"/>
    </row>
    <row r="1072" spans="1:9" x14ac:dyDescent="0.3">
      <c r="A1072" t="s">
        <v>8</v>
      </c>
      <c r="B1072" t="s">
        <v>26</v>
      </c>
      <c r="C1072" t="s">
        <v>672</v>
      </c>
      <c r="D1072" t="s">
        <v>1532</v>
      </c>
      <c r="E1072" t="str">
        <f>"MA68"</f>
        <v>MA68</v>
      </c>
      <c r="F1072" t="s">
        <v>1533</v>
      </c>
      <c r="G1072" t="s">
        <v>17</v>
      </c>
      <c r="H1072" t="s">
        <v>30</v>
      </c>
      <c r="I1072" s="18"/>
    </row>
    <row r="1073" spans="1:9" x14ac:dyDescent="0.3">
      <c r="A1073" t="s">
        <v>8</v>
      </c>
      <c r="B1073" t="s">
        <v>26</v>
      </c>
      <c r="C1073" t="s">
        <v>672</v>
      </c>
      <c r="D1073" t="s">
        <v>1532</v>
      </c>
      <c r="E1073" t="str">
        <f>"MA68"</f>
        <v>MA68</v>
      </c>
      <c r="F1073" t="s">
        <v>28</v>
      </c>
      <c r="G1073" t="s">
        <v>52</v>
      </c>
      <c r="H1073" t="s">
        <v>30</v>
      </c>
      <c r="I1073" s="18"/>
    </row>
    <row r="1074" spans="1:9" x14ac:dyDescent="0.3">
      <c r="A1074" t="s">
        <v>8</v>
      </c>
      <c r="B1074" t="s">
        <v>26</v>
      </c>
      <c r="C1074" t="s">
        <v>1534</v>
      </c>
      <c r="E1074" t="str">
        <f>"MA98"</f>
        <v>MA98</v>
      </c>
      <c r="F1074" t="s">
        <v>249</v>
      </c>
      <c r="G1074" t="s">
        <v>13</v>
      </c>
      <c r="H1074" t="s">
        <v>30</v>
      </c>
      <c r="I1074" s="18"/>
    </row>
    <row r="1075" spans="1:9" x14ac:dyDescent="0.3">
      <c r="A1075" t="s">
        <v>8</v>
      </c>
      <c r="B1075" t="s">
        <v>26</v>
      </c>
      <c r="C1075" t="s">
        <v>1534</v>
      </c>
      <c r="E1075" t="str">
        <f>"MA98"</f>
        <v>MA98</v>
      </c>
      <c r="F1075" t="s">
        <v>1535</v>
      </c>
      <c r="G1075" t="s">
        <v>17</v>
      </c>
      <c r="H1075" t="s">
        <v>30</v>
      </c>
      <c r="I1075" s="18"/>
    </row>
    <row r="1076" spans="1:9" x14ac:dyDescent="0.3">
      <c r="A1076" t="s">
        <v>8</v>
      </c>
      <c r="B1076" t="s">
        <v>146</v>
      </c>
      <c r="C1076" t="s">
        <v>1536</v>
      </c>
      <c r="D1076" t="s">
        <v>1537</v>
      </c>
      <c r="E1076" t="str">
        <f>"MCO"</f>
        <v>MCO</v>
      </c>
      <c r="F1076" t="s">
        <v>1538</v>
      </c>
      <c r="G1076" t="s">
        <v>13</v>
      </c>
      <c r="I1076" s="18"/>
    </row>
    <row r="1077" spans="1:9" x14ac:dyDescent="0.3">
      <c r="A1077" t="s">
        <v>8</v>
      </c>
      <c r="B1077" t="s">
        <v>146</v>
      </c>
      <c r="C1077" t="s">
        <v>1536</v>
      </c>
      <c r="D1077" t="s">
        <v>1537</v>
      </c>
      <c r="E1077" t="str">
        <f>"MCO"</f>
        <v>MCO</v>
      </c>
      <c r="F1077" t="s">
        <v>1539</v>
      </c>
      <c r="G1077" t="s">
        <v>13</v>
      </c>
      <c r="I1077" s="18"/>
    </row>
    <row r="1078" spans="1:9" x14ac:dyDescent="0.3">
      <c r="A1078" t="s">
        <v>8</v>
      </c>
      <c r="B1078" t="s">
        <v>34</v>
      </c>
      <c r="C1078" t="s">
        <v>1540</v>
      </c>
      <c r="E1078" t="str">
        <f>"MD31"</f>
        <v>MD31</v>
      </c>
      <c r="F1078" t="s">
        <v>191</v>
      </c>
      <c r="G1078" t="s">
        <v>281</v>
      </c>
      <c r="H1078" t="s">
        <v>21</v>
      </c>
      <c r="I1078" s="18"/>
    </row>
    <row r="1079" spans="1:9" x14ac:dyDescent="0.3">
      <c r="A1079" t="s">
        <v>8</v>
      </c>
      <c r="B1079" t="s">
        <v>34</v>
      </c>
      <c r="C1079" t="s">
        <v>1540</v>
      </c>
      <c r="D1079" t="s">
        <v>1541</v>
      </c>
      <c r="E1079" t="str">
        <f>"MD31"</f>
        <v>MD31</v>
      </c>
      <c r="F1079" t="s">
        <v>79</v>
      </c>
      <c r="G1079" t="s">
        <v>52</v>
      </c>
      <c r="H1079" t="s">
        <v>21</v>
      </c>
      <c r="I1079" s="18"/>
    </row>
    <row r="1080" spans="1:9" x14ac:dyDescent="0.3">
      <c r="A1080" t="s">
        <v>8</v>
      </c>
      <c r="B1080" t="s">
        <v>34</v>
      </c>
      <c r="C1080" t="s">
        <v>35</v>
      </c>
      <c r="E1080" t="str">
        <f>"MD71"</f>
        <v>MD71</v>
      </c>
      <c r="F1080" t="s">
        <v>1276</v>
      </c>
      <c r="G1080" t="s">
        <v>13</v>
      </c>
      <c r="H1080" t="s">
        <v>21</v>
      </c>
      <c r="I1080" s="18"/>
    </row>
    <row r="1081" spans="1:9" x14ac:dyDescent="0.3">
      <c r="A1081" t="s">
        <v>8</v>
      </c>
      <c r="B1081" t="s">
        <v>34</v>
      </c>
      <c r="C1081" t="s">
        <v>35</v>
      </c>
      <c r="D1081" t="s">
        <v>1542</v>
      </c>
      <c r="E1081" t="str">
        <f>"MD71"</f>
        <v>MD71</v>
      </c>
      <c r="F1081" t="s">
        <v>206</v>
      </c>
      <c r="G1081" t="s">
        <v>13</v>
      </c>
      <c r="H1081" t="s">
        <v>30</v>
      </c>
      <c r="I1081" s="18"/>
    </row>
    <row r="1082" spans="1:9" x14ac:dyDescent="0.3">
      <c r="A1082" t="s">
        <v>8</v>
      </c>
      <c r="B1082" t="s">
        <v>34</v>
      </c>
      <c r="C1082" t="s">
        <v>35</v>
      </c>
      <c r="D1082" t="s">
        <v>1542</v>
      </c>
      <c r="E1082" t="str">
        <f>"MD71"</f>
        <v>MD71</v>
      </c>
      <c r="F1082" t="s">
        <v>36</v>
      </c>
      <c r="G1082" t="s">
        <v>17</v>
      </c>
      <c r="H1082" t="s">
        <v>21</v>
      </c>
      <c r="I1082" s="18"/>
    </row>
    <row r="1083" spans="1:9" x14ac:dyDescent="0.3">
      <c r="A1083" t="s">
        <v>8</v>
      </c>
      <c r="B1083" t="s">
        <v>34</v>
      </c>
      <c r="C1083" t="s">
        <v>35</v>
      </c>
      <c r="D1083" t="s">
        <v>1542</v>
      </c>
      <c r="E1083" t="str">
        <f>"MD71"</f>
        <v>MD71</v>
      </c>
      <c r="F1083" t="s">
        <v>1543</v>
      </c>
      <c r="G1083" t="s">
        <v>17</v>
      </c>
      <c r="H1083" t="s">
        <v>30</v>
      </c>
      <c r="I1083" s="18"/>
    </row>
    <row r="1084" spans="1:9" x14ac:dyDescent="0.3">
      <c r="A1084" t="s">
        <v>8</v>
      </c>
      <c r="B1084" t="s">
        <v>22</v>
      </c>
      <c r="C1084" t="s">
        <v>1544</v>
      </c>
      <c r="D1084" t="s">
        <v>1545</v>
      </c>
      <c r="E1084" t="str">
        <f>"MDW"</f>
        <v>MDW</v>
      </c>
      <c r="F1084" t="s">
        <v>1546</v>
      </c>
      <c r="G1084" t="s">
        <v>1239</v>
      </c>
      <c r="H1084" t="s">
        <v>21</v>
      </c>
      <c r="I1084" s="18"/>
    </row>
    <row r="1085" spans="1:9" x14ac:dyDescent="0.3">
      <c r="A1085" t="s">
        <v>145</v>
      </c>
      <c r="B1085" t="s">
        <v>18</v>
      </c>
      <c r="C1085" t="s">
        <v>1547</v>
      </c>
      <c r="E1085" t="str">
        <f>"ME5"</f>
        <v>ME5</v>
      </c>
      <c r="F1085" t="s">
        <v>1548</v>
      </c>
      <c r="G1085" t="s">
        <v>281</v>
      </c>
      <c r="H1085" t="s">
        <v>21</v>
      </c>
      <c r="I1085" s="18"/>
    </row>
    <row r="1086" spans="1:9" x14ac:dyDescent="0.3">
      <c r="A1086" t="s">
        <v>365</v>
      </c>
      <c r="B1086" t="s">
        <v>18</v>
      </c>
      <c r="C1086" t="s">
        <v>1547</v>
      </c>
      <c r="E1086" t="str">
        <f>"ME5"</f>
        <v>ME5</v>
      </c>
      <c r="F1086" t="s">
        <v>1548</v>
      </c>
      <c r="G1086" t="s">
        <v>173</v>
      </c>
      <c r="H1086" t="s">
        <v>21</v>
      </c>
      <c r="I1086" s="18"/>
    </row>
    <row r="1087" spans="1:9" x14ac:dyDescent="0.3">
      <c r="A1087" t="s">
        <v>365</v>
      </c>
      <c r="B1087" t="s">
        <v>18</v>
      </c>
      <c r="C1087" t="s">
        <v>1549</v>
      </c>
      <c r="E1087" t="str">
        <f t="shared" ref="E1087:E1092" si="6">"ME02"</f>
        <v>ME02</v>
      </c>
      <c r="F1087" t="s">
        <v>1224</v>
      </c>
      <c r="G1087" t="s">
        <v>13</v>
      </c>
      <c r="H1087" t="s">
        <v>21</v>
      </c>
      <c r="I1087" s="18"/>
    </row>
    <row r="1088" spans="1:9" x14ac:dyDescent="0.3">
      <c r="A1088" t="s">
        <v>145</v>
      </c>
      <c r="B1088" t="s">
        <v>18</v>
      </c>
      <c r="C1088" t="s">
        <v>1549</v>
      </c>
      <c r="E1088" t="str">
        <f t="shared" si="6"/>
        <v>ME02</v>
      </c>
      <c r="F1088" t="s">
        <v>37</v>
      </c>
      <c r="G1088" t="s">
        <v>52</v>
      </c>
      <c r="H1088" t="s">
        <v>21</v>
      </c>
      <c r="I1088" s="18"/>
    </row>
    <row r="1089" spans="1:9" x14ac:dyDescent="0.3">
      <c r="A1089" t="s">
        <v>365</v>
      </c>
      <c r="B1089" t="s">
        <v>18</v>
      </c>
      <c r="C1089" t="s">
        <v>1549</v>
      </c>
      <c r="E1089" t="str">
        <f t="shared" si="6"/>
        <v>ME02</v>
      </c>
      <c r="F1089" t="s">
        <v>2304</v>
      </c>
      <c r="G1089" t="s">
        <v>17</v>
      </c>
      <c r="H1089" t="s">
        <v>21</v>
      </c>
      <c r="I1089" s="18"/>
    </row>
    <row r="1090" spans="1:9" x14ac:dyDescent="0.3">
      <c r="A1090" t="s">
        <v>145</v>
      </c>
      <c r="B1090" t="s">
        <v>18</v>
      </c>
      <c r="C1090" t="s">
        <v>1549</v>
      </c>
      <c r="E1090" t="str">
        <f t="shared" si="6"/>
        <v>ME02</v>
      </c>
      <c r="F1090" t="s">
        <v>2305</v>
      </c>
      <c r="G1090" t="s">
        <v>17</v>
      </c>
      <c r="H1090" t="s">
        <v>21</v>
      </c>
      <c r="I1090" s="18"/>
    </row>
    <row r="1091" spans="1:9" x14ac:dyDescent="0.3">
      <c r="A1091" t="s">
        <v>365</v>
      </c>
      <c r="B1091" t="s">
        <v>18</v>
      </c>
      <c r="C1091" t="s">
        <v>1549</v>
      </c>
      <c r="E1091" t="str">
        <f t="shared" si="6"/>
        <v>ME02</v>
      </c>
      <c r="F1091" t="s">
        <v>874</v>
      </c>
      <c r="G1091" t="s">
        <v>29</v>
      </c>
      <c r="H1091" t="s">
        <v>21</v>
      </c>
      <c r="I1091" s="18"/>
    </row>
    <row r="1092" spans="1:9" x14ac:dyDescent="0.3">
      <c r="A1092" t="s">
        <v>145</v>
      </c>
      <c r="B1092" t="s">
        <v>18</v>
      </c>
      <c r="C1092" t="s">
        <v>1549</v>
      </c>
      <c r="E1092" t="str">
        <f t="shared" si="6"/>
        <v>ME02</v>
      </c>
      <c r="F1092" t="s">
        <v>51</v>
      </c>
      <c r="G1092" t="s">
        <v>13</v>
      </c>
      <c r="H1092" t="s">
        <v>21</v>
      </c>
      <c r="I1092" s="18"/>
    </row>
    <row r="1093" spans="1:9" x14ac:dyDescent="0.3">
      <c r="A1093" t="s">
        <v>8</v>
      </c>
      <c r="B1093" t="s">
        <v>18</v>
      </c>
      <c r="C1093" t="s">
        <v>1550</v>
      </c>
      <c r="E1093" t="str">
        <f>"ME15"</f>
        <v>ME15</v>
      </c>
      <c r="F1093" t="s">
        <v>1551</v>
      </c>
      <c r="G1093" t="s">
        <v>29</v>
      </c>
      <c r="H1093" t="s">
        <v>21</v>
      </c>
      <c r="I1093" s="18"/>
    </row>
    <row r="1094" spans="1:9" x14ac:dyDescent="0.3">
      <c r="A1094" t="s">
        <v>8</v>
      </c>
      <c r="B1094" t="s">
        <v>18</v>
      </c>
      <c r="C1094" t="s">
        <v>1550</v>
      </c>
      <c r="E1094" t="str">
        <f>"ME15"</f>
        <v>ME15</v>
      </c>
      <c r="F1094" t="s">
        <v>1552</v>
      </c>
      <c r="G1094" t="s">
        <v>17</v>
      </c>
      <c r="H1094" t="s">
        <v>21</v>
      </c>
      <c r="I1094" s="18"/>
    </row>
    <row r="1095" spans="1:9" x14ac:dyDescent="0.3">
      <c r="A1095" t="s">
        <v>8</v>
      </c>
      <c r="B1095" t="s">
        <v>18</v>
      </c>
      <c r="C1095" t="s">
        <v>1550</v>
      </c>
      <c r="E1095" t="str">
        <f>"ME15"</f>
        <v>ME15</v>
      </c>
      <c r="F1095" t="s">
        <v>79</v>
      </c>
      <c r="G1095" t="s">
        <v>13</v>
      </c>
      <c r="H1095" t="s">
        <v>21</v>
      </c>
      <c r="I1095" s="18"/>
    </row>
    <row r="1096" spans="1:9" x14ac:dyDescent="0.3">
      <c r="A1096" t="s">
        <v>8</v>
      </c>
      <c r="B1096" t="s">
        <v>18</v>
      </c>
      <c r="C1096" t="s">
        <v>1553</v>
      </c>
      <c r="E1096" t="str">
        <f>"ME21"</f>
        <v>ME21</v>
      </c>
      <c r="F1096" t="s">
        <v>1554</v>
      </c>
      <c r="G1096" t="s">
        <v>17</v>
      </c>
      <c r="H1096" t="s">
        <v>21</v>
      </c>
      <c r="I1096" s="18"/>
    </row>
    <row r="1097" spans="1:9" x14ac:dyDescent="0.3">
      <c r="A1097" t="s">
        <v>8</v>
      </c>
      <c r="B1097" t="s">
        <v>18</v>
      </c>
      <c r="C1097" t="s">
        <v>1553</v>
      </c>
      <c r="E1097" t="str">
        <f>"ME21"</f>
        <v>ME21</v>
      </c>
      <c r="F1097" t="s">
        <v>1555</v>
      </c>
      <c r="G1097" t="s">
        <v>13</v>
      </c>
      <c r="H1097" t="s">
        <v>21</v>
      </c>
      <c r="I1097" s="18"/>
    </row>
    <row r="1098" spans="1:9" x14ac:dyDescent="0.3">
      <c r="A1098" t="s">
        <v>8</v>
      </c>
      <c r="B1098" t="s">
        <v>18</v>
      </c>
      <c r="C1098" t="s">
        <v>1553</v>
      </c>
      <c r="E1098" t="str">
        <f>"ME21"</f>
        <v>ME21</v>
      </c>
      <c r="F1098" t="s">
        <v>79</v>
      </c>
      <c r="G1098" t="s">
        <v>13</v>
      </c>
      <c r="H1098" t="s">
        <v>21</v>
      </c>
      <c r="I1098" s="18"/>
    </row>
    <row r="1099" spans="1:9" x14ac:dyDescent="0.3">
      <c r="A1099" t="s">
        <v>8</v>
      </c>
      <c r="B1099" t="s">
        <v>18</v>
      </c>
      <c r="C1099" t="s">
        <v>1285</v>
      </c>
      <c r="E1099" t="str">
        <f>"ME23"</f>
        <v>ME23</v>
      </c>
      <c r="F1099" t="s">
        <v>147</v>
      </c>
      <c r="G1099" t="s">
        <v>29</v>
      </c>
      <c r="H1099" t="s">
        <v>21</v>
      </c>
      <c r="I1099" s="18"/>
    </row>
    <row r="1100" spans="1:9" x14ac:dyDescent="0.3">
      <c r="A1100" t="s">
        <v>8</v>
      </c>
      <c r="B1100" t="s">
        <v>18</v>
      </c>
      <c r="C1100" t="s">
        <v>1285</v>
      </c>
      <c r="E1100" t="str">
        <f>"ME23"</f>
        <v>ME23</v>
      </c>
      <c r="F1100" t="s">
        <v>1556</v>
      </c>
      <c r="G1100" t="s">
        <v>17</v>
      </c>
      <c r="H1100" t="s">
        <v>21</v>
      </c>
      <c r="I1100" s="18"/>
    </row>
    <row r="1101" spans="1:9" x14ac:dyDescent="0.3">
      <c r="A1101" t="s">
        <v>8</v>
      </c>
      <c r="B1101" t="s">
        <v>18</v>
      </c>
      <c r="C1101" t="s">
        <v>1285</v>
      </c>
      <c r="E1101" t="str">
        <f>"ME23"</f>
        <v>ME23</v>
      </c>
      <c r="F1101" t="s">
        <v>79</v>
      </c>
      <c r="G1101" t="s">
        <v>13</v>
      </c>
      <c r="H1101" t="s">
        <v>21</v>
      </c>
      <c r="I1101" s="18"/>
    </row>
    <row r="1102" spans="1:9" x14ac:dyDescent="0.3">
      <c r="A1102" t="s">
        <v>8</v>
      </c>
      <c r="B1102" t="s">
        <v>18</v>
      </c>
      <c r="C1102" t="s">
        <v>1557</v>
      </c>
      <c r="E1102" t="str">
        <f>"ME29"</f>
        <v>ME29</v>
      </c>
      <c r="F1102" t="s">
        <v>1558</v>
      </c>
      <c r="G1102" t="s">
        <v>17</v>
      </c>
      <c r="H1102" t="s">
        <v>21</v>
      </c>
      <c r="I1102" s="18"/>
    </row>
    <row r="1103" spans="1:9" x14ac:dyDescent="0.3">
      <c r="A1103" t="s">
        <v>8</v>
      </c>
      <c r="B1103" t="s">
        <v>18</v>
      </c>
      <c r="C1103" t="s">
        <v>1557</v>
      </c>
      <c r="E1103" t="str">
        <f>"ME29"</f>
        <v>ME29</v>
      </c>
      <c r="F1103" t="s">
        <v>1559</v>
      </c>
      <c r="G1103" t="s">
        <v>13</v>
      </c>
      <c r="H1103" t="s">
        <v>21</v>
      </c>
      <c r="I1103" s="18"/>
    </row>
    <row r="1104" spans="1:9" x14ac:dyDescent="0.3">
      <c r="A1104" t="s">
        <v>8</v>
      </c>
      <c r="B1104" t="s">
        <v>18</v>
      </c>
      <c r="C1104" t="s">
        <v>1557</v>
      </c>
      <c r="E1104" t="str">
        <f>"ME29"</f>
        <v>ME29</v>
      </c>
      <c r="F1104" t="s">
        <v>417</v>
      </c>
      <c r="G1104" t="s">
        <v>13</v>
      </c>
      <c r="H1104" t="s">
        <v>21</v>
      </c>
      <c r="I1104" s="18"/>
    </row>
    <row r="1105" spans="1:9" x14ac:dyDescent="0.3">
      <c r="A1105" t="s">
        <v>8</v>
      </c>
      <c r="B1105" t="s">
        <v>18</v>
      </c>
      <c r="C1105" t="s">
        <v>1560</v>
      </c>
      <c r="E1105" t="str">
        <f>"ME37"</f>
        <v>ME37</v>
      </c>
      <c r="F1105" t="s">
        <v>1561</v>
      </c>
      <c r="G1105" t="s">
        <v>13</v>
      </c>
      <c r="H1105" t="s">
        <v>21</v>
      </c>
      <c r="I1105" s="18"/>
    </row>
    <row r="1106" spans="1:9" x14ac:dyDescent="0.3">
      <c r="A1106" t="s">
        <v>8</v>
      </c>
      <c r="B1106" t="s">
        <v>18</v>
      </c>
      <c r="C1106" t="s">
        <v>1560</v>
      </c>
      <c r="E1106" t="str">
        <f>"ME37"</f>
        <v>ME37</v>
      </c>
      <c r="F1106" t="s">
        <v>79</v>
      </c>
      <c r="G1106" t="s">
        <v>13</v>
      </c>
      <c r="H1106" t="s">
        <v>21</v>
      </c>
      <c r="I1106" s="18"/>
    </row>
    <row r="1107" spans="1:9" x14ac:dyDescent="0.3">
      <c r="A1107" t="s">
        <v>8</v>
      </c>
      <c r="B1107" t="s">
        <v>18</v>
      </c>
      <c r="C1107" t="s">
        <v>1560</v>
      </c>
      <c r="E1107" t="str">
        <f>"ME37"</f>
        <v>ME37</v>
      </c>
      <c r="F1107" t="s">
        <v>1562</v>
      </c>
      <c r="G1107" t="s">
        <v>17</v>
      </c>
      <c r="H1107" t="s">
        <v>21</v>
      </c>
      <c r="I1107" s="18"/>
    </row>
    <row r="1108" spans="1:9" x14ac:dyDescent="0.3">
      <c r="A1108" t="s">
        <v>8</v>
      </c>
      <c r="B1108" t="s">
        <v>18</v>
      </c>
      <c r="C1108" t="s">
        <v>1563</v>
      </c>
      <c r="E1108" t="str">
        <f>"ME43"</f>
        <v>ME43</v>
      </c>
      <c r="F1108" t="s">
        <v>1564</v>
      </c>
      <c r="G1108" t="s">
        <v>17</v>
      </c>
      <c r="H1108" t="s">
        <v>21</v>
      </c>
      <c r="I1108" s="18"/>
    </row>
    <row r="1109" spans="1:9" x14ac:dyDescent="0.3">
      <c r="A1109" t="s">
        <v>8</v>
      </c>
      <c r="B1109" t="s">
        <v>18</v>
      </c>
      <c r="C1109" t="s">
        <v>1563</v>
      </c>
      <c r="E1109" t="str">
        <f>"ME43"</f>
        <v>ME43</v>
      </c>
      <c r="F1109" t="s">
        <v>1565</v>
      </c>
      <c r="G1109" t="s">
        <v>13</v>
      </c>
      <c r="H1109" t="s">
        <v>21</v>
      </c>
      <c r="I1109" s="18"/>
    </row>
    <row r="1110" spans="1:9" x14ac:dyDescent="0.3">
      <c r="A1110" t="s">
        <v>8</v>
      </c>
      <c r="B1110" t="s">
        <v>18</v>
      </c>
      <c r="C1110" t="s">
        <v>1563</v>
      </c>
      <c r="E1110" t="str">
        <f>"ME43"</f>
        <v>ME43</v>
      </c>
      <c r="F1110" t="s">
        <v>51</v>
      </c>
      <c r="G1110" t="s">
        <v>13</v>
      </c>
      <c r="H1110" t="s">
        <v>21</v>
      </c>
      <c r="I1110" s="18"/>
    </row>
    <row r="1111" spans="1:9" x14ac:dyDescent="0.3">
      <c r="A1111" t="s">
        <v>8</v>
      </c>
      <c r="B1111" t="s">
        <v>18</v>
      </c>
      <c r="C1111" t="s">
        <v>1566</v>
      </c>
      <c r="E1111" t="str">
        <f>"ME48"</f>
        <v>ME48</v>
      </c>
      <c r="F1111" t="s">
        <v>1568</v>
      </c>
      <c r="G1111" t="s">
        <v>13</v>
      </c>
      <c r="H1111" t="s">
        <v>21</v>
      </c>
      <c r="I1111" s="18"/>
    </row>
    <row r="1112" spans="1:9" x14ac:dyDescent="0.3">
      <c r="A1112" t="s">
        <v>8</v>
      </c>
      <c r="B1112" t="s">
        <v>18</v>
      </c>
      <c r="C1112" t="s">
        <v>1566</v>
      </c>
      <c r="E1112" t="str">
        <f>"ME48"</f>
        <v>ME48</v>
      </c>
      <c r="F1112" t="s">
        <v>1567</v>
      </c>
      <c r="G1112" t="s">
        <v>17</v>
      </c>
      <c r="H1112" t="s">
        <v>21</v>
      </c>
      <c r="I1112" s="18"/>
    </row>
    <row r="1113" spans="1:9" x14ac:dyDescent="0.3">
      <c r="A1113" t="s">
        <v>8</v>
      </c>
      <c r="B1113" t="s">
        <v>18</v>
      </c>
      <c r="C1113" t="s">
        <v>1566</v>
      </c>
      <c r="E1113" t="str">
        <f>"ME48"</f>
        <v>ME48</v>
      </c>
      <c r="F1113" t="s">
        <v>79</v>
      </c>
      <c r="G1113" t="s">
        <v>13</v>
      </c>
      <c r="H1113" t="s">
        <v>21</v>
      </c>
      <c r="I1113" s="18"/>
    </row>
    <row r="1114" spans="1:9" x14ac:dyDescent="0.3">
      <c r="A1114" t="s">
        <v>8</v>
      </c>
      <c r="B1114" t="s">
        <v>18</v>
      </c>
      <c r="C1114" t="s">
        <v>1569</v>
      </c>
      <c r="E1114" t="str">
        <f>"ME49"</f>
        <v>ME49</v>
      </c>
      <c r="F1114" t="s">
        <v>1570</v>
      </c>
      <c r="G1114" t="s">
        <v>29</v>
      </c>
      <c r="H1114" t="s">
        <v>21</v>
      </c>
      <c r="I1114" s="18"/>
    </row>
    <row r="1115" spans="1:9" x14ac:dyDescent="0.3">
      <c r="A1115" t="s">
        <v>8</v>
      </c>
      <c r="B1115" t="s">
        <v>18</v>
      </c>
      <c r="C1115" t="s">
        <v>1569</v>
      </c>
      <c r="E1115" t="str">
        <f>"ME49"</f>
        <v>ME49</v>
      </c>
      <c r="F1115" t="s">
        <v>79</v>
      </c>
      <c r="G1115" t="s">
        <v>13</v>
      </c>
      <c r="H1115" t="s">
        <v>21</v>
      </c>
      <c r="I1115" s="18"/>
    </row>
    <row r="1116" spans="1:9" x14ac:dyDescent="0.3">
      <c r="A1116" t="s">
        <v>8</v>
      </c>
      <c r="B1116" t="s">
        <v>18</v>
      </c>
      <c r="C1116" t="s">
        <v>1569</v>
      </c>
      <c r="E1116" t="str">
        <f>"ME49"</f>
        <v>ME49</v>
      </c>
      <c r="F1116" t="s">
        <v>1571</v>
      </c>
      <c r="G1116" t="s">
        <v>17</v>
      </c>
      <c r="H1116" t="s">
        <v>21</v>
      </c>
      <c r="I1116" s="18"/>
    </row>
    <row r="1117" spans="1:9" x14ac:dyDescent="0.3">
      <c r="A1117" t="s">
        <v>8</v>
      </c>
      <c r="B1117" t="s">
        <v>18</v>
      </c>
      <c r="C1117" t="s">
        <v>1572</v>
      </c>
      <c r="E1117" t="str">
        <f>"ME52"</f>
        <v>ME52</v>
      </c>
      <c r="F1117" t="s">
        <v>1573</v>
      </c>
      <c r="G1117" t="s">
        <v>29</v>
      </c>
      <c r="H1117" t="s">
        <v>21</v>
      </c>
      <c r="I1117" s="18"/>
    </row>
    <row r="1118" spans="1:9" x14ac:dyDescent="0.3">
      <c r="A1118" t="s">
        <v>8</v>
      </c>
      <c r="B1118" t="s">
        <v>18</v>
      </c>
      <c r="C1118" t="s">
        <v>1572</v>
      </c>
      <c r="E1118" t="str">
        <f>"ME52"</f>
        <v>ME52</v>
      </c>
      <c r="F1118" t="s">
        <v>1574</v>
      </c>
      <c r="G1118" t="s">
        <v>17</v>
      </c>
      <c r="H1118" t="s">
        <v>21</v>
      </c>
      <c r="I1118" s="18"/>
    </row>
    <row r="1119" spans="1:9" x14ac:dyDescent="0.3">
      <c r="A1119" t="s">
        <v>8</v>
      </c>
      <c r="B1119" t="s">
        <v>18</v>
      </c>
      <c r="C1119" t="s">
        <v>1572</v>
      </c>
      <c r="E1119" t="str">
        <f>"ME52"</f>
        <v>ME52</v>
      </c>
      <c r="F1119" t="s">
        <v>79</v>
      </c>
      <c r="G1119" t="s">
        <v>13</v>
      </c>
      <c r="H1119" t="s">
        <v>21</v>
      </c>
      <c r="I1119" s="18"/>
    </row>
    <row r="1120" spans="1:9" x14ac:dyDescent="0.3">
      <c r="A1120" t="s">
        <v>8</v>
      </c>
      <c r="B1120" t="s">
        <v>18</v>
      </c>
      <c r="C1120" t="s">
        <v>1575</v>
      </c>
      <c r="E1120" t="str">
        <f>"ME55"</f>
        <v>ME55</v>
      </c>
      <c r="F1120" t="s">
        <v>689</v>
      </c>
      <c r="G1120" t="s">
        <v>13</v>
      </c>
      <c r="H1120" t="s">
        <v>21</v>
      </c>
      <c r="I1120" s="18"/>
    </row>
    <row r="1121" spans="1:9" x14ac:dyDescent="0.3">
      <c r="A1121" t="s">
        <v>8</v>
      </c>
      <c r="B1121" t="s">
        <v>18</v>
      </c>
      <c r="C1121" t="s">
        <v>1575</v>
      </c>
      <c r="E1121" t="str">
        <f>"ME55"</f>
        <v>ME55</v>
      </c>
      <c r="F1121" t="s">
        <v>1576</v>
      </c>
      <c r="G1121" t="s">
        <v>17</v>
      </c>
      <c r="H1121" t="s">
        <v>21</v>
      </c>
      <c r="I1121" s="18"/>
    </row>
    <row r="1122" spans="1:9" x14ac:dyDescent="0.3">
      <c r="A1122" t="s">
        <v>8</v>
      </c>
      <c r="B1122" t="s">
        <v>18</v>
      </c>
      <c r="C1122" t="s">
        <v>1575</v>
      </c>
      <c r="E1122" t="str">
        <f>"ME55"</f>
        <v>ME55</v>
      </c>
      <c r="F1122" t="s">
        <v>79</v>
      </c>
      <c r="G1122" t="s">
        <v>13</v>
      </c>
      <c r="H1122" t="s">
        <v>21</v>
      </c>
      <c r="I1122" s="18"/>
    </row>
    <row r="1123" spans="1:9" x14ac:dyDescent="0.3">
      <c r="A1123" t="s">
        <v>8</v>
      </c>
      <c r="B1123" t="s">
        <v>18</v>
      </c>
      <c r="C1123" t="s">
        <v>1577</v>
      </c>
      <c r="E1123" t="str">
        <f>"ME63"</f>
        <v>ME63</v>
      </c>
      <c r="F1123" t="s">
        <v>1579</v>
      </c>
      <c r="G1123" t="s">
        <v>29</v>
      </c>
      <c r="H1123" t="s">
        <v>21</v>
      </c>
      <c r="I1123" s="18"/>
    </row>
    <row r="1124" spans="1:9" x14ac:dyDescent="0.3">
      <c r="A1124" t="s">
        <v>8</v>
      </c>
      <c r="B1124" t="s">
        <v>18</v>
      </c>
      <c r="C1124" t="s">
        <v>1577</v>
      </c>
      <c r="E1124" t="str">
        <f>"ME63"</f>
        <v>ME63</v>
      </c>
      <c r="F1124" t="s">
        <v>1578</v>
      </c>
      <c r="G1124" t="s">
        <v>17</v>
      </c>
      <c r="H1124" t="s">
        <v>21</v>
      </c>
      <c r="I1124" s="18"/>
    </row>
    <row r="1125" spans="1:9" x14ac:dyDescent="0.3">
      <c r="A1125" t="s">
        <v>8</v>
      </c>
      <c r="B1125" t="s">
        <v>18</v>
      </c>
      <c r="C1125" t="s">
        <v>1577</v>
      </c>
      <c r="E1125" t="str">
        <f>"ME63"</f>
        <v>ME63</v>
      </c>
      <c r="F1125" t="s">
        <v>417</v>
      </c>
      <c r="G1125" t="s">
        <v>13</v>
      </c>
      <c r="H1125" t="s">
        <v>21</v>
      </c>
      <c r="I1125" s="18"/>
    </row>
    <row r="1126" spans="1:9" x14ac:dyDescent="0.3">
      <c r="A1126" t="s">
        <v>8</v>
      </c>
      <c r="B1126" t="s">
        <v>18</v>
      </c>
      <c r="C1126" t="s">
        <v>1580</v>
      </c>
      <c r="E1126" t="str">
        <f>"ME76"</f>
        <v>ME76</v>
      </c>
      <c r="F1126" t="s">
        <v>1581</v>
      </c>
      <c r="G1126" t="s">
        <v>29</v>
      </c>
      <c r="H1126" t="s">
        <v>21</v>
      </c>
      <c r="I1126" s="18"/>
    </row>
    <row r="1127" spans="1:9" x14ac:dyDescent="0.3">
      <c r="A1127" t="s">
        <v>8</v>
      </c>
      <c r="B1127" t="s">
        <v>18</v>
      </c>
      <c r="C1127" t="s">
        <v>1580</v>
      </c>
      <c r="E1127" t="str">
        <f>"ME76"</f>
        <v>ME76</v>
      </c>
      <c r="F1127" t="s">
        <v>1582</v>
      </c>
      <c r="G1127" t="s">
        <v>17</v>
      </c>
      <c r="H1127" t="s">
        <v>21</v>
      </c>
      <c r="I1127" s="18"/>
    </row>
    <row r="1128" spans="1:9" x14ac:dyDescent="0.3">
      <c r="A1128" t="s">
        <v>8</v>
      </c>
      <c r="B1128" t="s">
        <v>18</v>
      </c>
      <c r="C1128" t="s">
        <v>1580</v>
      </c>
      <c r="E1128" t="str">
        <f>"ME76"</f>
        <v>ME76</v>
      </c>
      <c r="F1128" t="s">
        <v>79</v>
      </c>
      <c r="G1128" t="s">
        <v>13</v>
      </c>
      <c r="H1128" t="s">
        <v>21</v>
      </c>
      <c r="I1128" s="18"/>
    </row>
    <row r="1129" spans="1:9" x14ac:dyDescent="0.3">
      <c r="A1129" t="s">
        <v>8</v>
      </c>
      <c r="B1129" t="s">
        <v>18</v>
      </c>
      <c r="C1129" t="s">
        <v>1583</v>
      </c>
      <c r="E1129" t="str">
        <f>"ME77"</f>
        <v>ME77</v>
      </c>
      <c r="F1129" t="s">
        <v>1584</v>
      </c>
      <c r="G1129" t="s">
        <v>13</v>
      </c>
      <c r="H1129" t="s">
        <v>21</v>
      </c>
      <c r="I1129" s="18"/>
    </row>
    <row r="1130" spans="1:9" x14ac:dyDescent="0.3">
      <c r="A1130" t="s">
        <v>365</v>
      </c>
      <c r="B1130" t="s">
        <v>18</v>
      </c>
      <c r="C1130" t="s">
        <v>1585</v>
      </c>
      <c r="E1130" t="str">
        <f>"ME78"</f>
        <v>ME78</v>
      </c>
      <c r="F1130" t="s">
        <v>1586</v>
      </c>
      <c r="G1130" t="s">
        <v>29</v>
      </c>
      <c r="H1130" t="s">
        <v>21</v>
      </c>
      <c r="I1130" s="18"/>
    </row>
    <row r="1131" spans="1:9" x14ac:dyDescent="0.3">
      <c r="A1131" t="s">
        <v>145</v>
      </c>
      <c r="B1131" t="s">
        <v>18</v>
      </c>
      <c r="C1131" t="s">
        <v>1585</v>
      </c>
      <c r="E1131" t="str">
        <f>"ME78"</f>
        <v>ME78</v>
      </c>
      <c r="F1131" t="s">
        <v>1586</v>
      </c>
      <c r="G1131" t="s">
        <v>13</v>
      </c>
      <c r="H1131" t="s">
        <v>21</v>
      </c>
      <c r="I1131" s="18"/>
    </row>
    <row r="1132" spans="1:9" x14ac:dyDescent="0.3">
      <c r="A1132" t="s">
        <v>365</v>
      </c>
      <c r="B1132" t="s">
        <v>18</v>
      </c>
      <c r="C1132" t="s">
        <v>1585</v>
      </c>
      <c r="E1132" t="str">
        <f>"ME78"</f>
        <v>ME78</v>
      </c>
      <c r="F1132" t="s">
        <v>2271</v>
      </c>
      <c r="G1132" t="s">
        <v>17</v>
      </c>
      <c r="H1132" t="s">
        <v>21</v>
      </c>
      <c r="I1132" s="18"/>
    </row>
    <row r="1133" spans="1:9" x14ac:dyDescent="0.3">
      <c r="A1133" t="s">
        <v>365</v>
      </c>
      <c r="B1133" t="s">
        <v>18</v>
      </c>
      <c r="C1133" t="s">
        <v>1585</v>
      </c>
      <c r="E1133" t="str">
        <f>"ME78"</f>
        <v>ME78</v>
      </c>
      <c r="F1133" t="s">
        <v>874</v>
      </c>
      <c r="G1133" t="s">
        <v>13</v>
      </c>
      <c r="H1133" t="s">
        <v>21</v>
      </c>
      <c r="I1133" s="18"/>
    </row>
    <row r="1134" spans="1:9" x14ac:dyDescent="0.3">
      <c r="A1134" t="s">
        <v>8</v>
      </c>
      <c r="B1134" t="s">
        <v>18</v>
      </c>
      <c r="C1134" t="s">
        <v>1587</v>
      </c>
      <c r="E1134" t="str">
        <f>"ME95"</f>
        <v>ME95</v>
      </c>
      <c r="F1134" t="s">
        <v>1588</v>
      </c>
      <c r="G1134" t="s">
        <v>29</v>
      </c>
      <c r="H1134" t="s">
        <v>21</v>
      </c>
      <c r="I1134" s="18"/>
    </row>
    <row r="1135" spans="1:9" x14ac:dyDescent="0.3">
      <c r="A1135" t="s">
        <v>8</v>
      </c>
      <c r="B1135" t="s">
        <v>18</v>
      </c>
      <c r="C1135" t="s">
        <v>1587</v>
      </c>
      <c r="E1135" t="str">
        <f>"ME95"</f>
        <v>ME95</v>
      </c>
      <c r="F1135" t="s">
        <v>79</v>
      </c>
      <c r="G1135" t="s">
        <v>13</v>
      </c>
      <c r="H1135" t="s">
        <v>21</v>
      </c>
      <c r="I1135" s="18"/>
    </row>
    <row r="1136" spans="1:9" x14ac:dyDescent="0.3">
      <c r="A1136" t="s">
        <v>8</v>
      </c>
      <c r="B1136" t="s">
        <v>18</v>
      </c>
      <c r="C1136" t="s">
        <v>1587</v>
      </c>
      <c r="E1136" t="str">
        <f>"ME95"</f>
        <v>ME95</v>
      </c>
      <c r="F1136" t="s">
        <v>2306</v>
      </c>
      <c r="G1136" t="s">
        <v>17</v>
      </c>
      <c r="H1136" t="s">
        <v>21</v>
      </c>
      <c r="I1136" s="18"/>
    </row>
    <row r="1137" spans="1:9" x14ac:dyDescent="0.3">
      <c r="A1137" t="s">
        <v>8</v>
      </c>
      <c r="B1137" t="s">
        <v>18</v>
      </c>
      <c r="C1137" t="s">
        <v>1589</v>
      </c>
      <c r="E1137" t="str">
        <f>"ME98"</f>
        <v>ME98</v>
      </c>
      <c r="F1137" t="s">
        <v>626</v>
      </c>
      <c r="G1137" t="s">
        <v>13</v>
      </c>
      <c r="H1137" t="s">
        <v>21</v>
      </c>
      <c r="I1137" s="18"/>
    </row>
    <row r="1138" spans="1:9" x14ac:dyDescent="0.3">
      <c r="A1138" t="s">
        <v>8</v>
      </c>
      <c r="B1138" t="s">
        <v>154</v>
      </c>
      <c r="C1138" t="s">
        <v>1590</v>
      </c>
      <c r="E1138" t="str">
        <f>"MI32"</f>
        <v>MI32</v>
      </c>
      <c r="F1138" t="s">
        <v>234</v>
      </c>
      <c r="G1138" t="s">
        <v>29</v>
      </c>
      <c r="H1138" t="s">
        <v>21</v>
      </c>
      <c r="I1138" s="18"/>
    </row>
    <row r="1139" spans="1:9" x14ac:dyDescent="0.3">
      <c r="A1139" t="s">
        <v>8</v>
      </c>
      <c r="B1139" t="s">
        <v>154</v>
      </c>
      <c r="C1139" t="s">
        <v>1590</v>
      </c>
      <c r="E1139" t="str">
        <f>"MI32"</f>
        <v>MI32</v>
      </c>
      <c r="F1139" t="s">
        <v>1591</v>
      </c>
      <c r="G1139" t="s">
        <v>17</v>
      </c>
      <c r="H1139" t="s">
        <v>21</v>
      </c>
      <c r="I1139" s="18"/>
    </row>
    <row r="1140" spans="1:9" x14ac:dyDescent="0.3">
      <c r="A1140" t="s">
        <v>8</v>
      </c>
      <c r="B1140" t="s">
        <v>154</v>
      </c>
      <c r="C1140" t="s">
        <v>1592</v>
      </c>
      <c r="E1140" t="str">
        <f>"MI62"</f>
        <v>MI62</v>
      </c>
      <c r="F1140" t="s">
        <v>1593</v>
      </c>
      <c r="G1140" t="s">
        <v>29</v>
      </c>
      <c r="H1140" t="s">
        <v>21</v>
      </c>
      <c r="I1140" s="18"/>
    </row>
    <row r="1141" spans="1:9" x14ac:dyDescent="0.3">
      <c r="A1141" t="s">
        <v>8</v>
      </c>
      <c r="B1141" t="s">
        <v>154</v>
      </c>
      <c r="C1141" t="s">
        <v>1592</v>
      </c>
      <c r="E1141" t="str">
        <f>"MI62"</f>
        <v>MI62</v>
      </c>
      <c r="F1141" t="s">
        <v>79</v>
      </c>
      <c r="G1141" t="s">
        <v>29</v>
      </c>
      <c r="H1141" t="s">
        <v>21</v>
      </c>
      <c r="I1141" s="18"/>
    </row>
    <row r="1142" spans="1:9" x14ac:dyDescent="0.3">
      <c r="A1142" t="s">
        <v>8</v>
      </c>
      <c r="B1142" t="s">
        <v>154</v>
      </c>
      <c r="C1142" t="s">
        <v>1592</v>
      </c>
      <c r="E1142" t="str">
        <f>"MI62"</f>
        <v>MI62</v>
      </c>
      <c r="F1142" t="s">
        <v>1594</v>
      </c>
      <c r="G1142" t="s">
        <v>17</v>
      </c>
      <c r="H1142" t="s">
        <v>21</v>
      </c>
      <c r="I1142" s="18"/>
    </row>
    <row r="1143" spans="1:9" x14ac:dyDescent="0.3">
      <c r="A1143" t="s">
        <v>8</v>
      </c>
      <c r="B1143" t="s">
        <v>154</v>
      </c>
      <c r="C1143" t="s">
        <v>1597</v>
      </c>
      <c r="E1143" t="str">
        <f>"MI87"</f>
        <v>MI87</v>
      </c>
      <c r="F1143" t="s">
        <v>1598</v>
      </c>
      <c r="G1143" t="s">
        <v>17</v>
      </c>
      <c r="H1143" t="s">
        <v>30</v>
      </c>
      <c r="I1143" s="18"/>
    </row>
    <row r="1144" spans="1:9" x14ac:dyDescent="0.3">
      <c r="A1144" t="s">
        <v>8</v>
      </c>
      <c r="B1144" t="s">
        <v>154</v>
      </c>
      <c r="C1144" t="s">
        <v>1595</v>
      </c>
      <c r="D1144" t="s">
        <v>1596</v>
      </c>
      <c r="E1144" t="str">
        <f>"MI87"</f>
        <v>MI87</v>
      </c>
      <c r="F1144" t="s">
        <v>384</v>
      </c>
      <c r="G1144" t="s">
        <v>13</v>
      </c>
      <c r="H1144" t="s">
        <v>30</v>
      </c>
      <c r="I1144" s="18"/>
    </row>
    <row r="1145" spans="1:9" x14ac:dyDescent="0.3">
      <c r="A1145" t="s">
        <v>8</v>
      </c>
      <c r="B1145" t="s">
        <v>154</v>
      </c>
      <c r="C1145" t="s">
        <v>1599</v>
      </c>
      <c r="E1145" t="str">
        <f>"MI97"</f>
        <v>MI97</v>
      </c>
      <c r="F1145" t="s">
        <v>1602</v>
      </c>
      <c r="G1145" t="s">
        <v>17</v>
      </c>
      <c r="H1145" t="s">
        <v>30</v>
      </c>
      <c r="I1145" s="18"/>
    </row>
    <row r="1146" spans="1:9" x14ac:dyDescent="0.3">
      <c r="A1146" t="s">
        <v>8</v>
      </c>
      <c r="B1146" t="s">
        <v>154</v>
      </c>
      <c r="C1146" t="s">
        <v>1599</v>
      </c>
      <c r="D1146" t="s">
        <v>1600</v>
      </c>
      <c r="E1146" t="str">
        <f>"MI97"</f>
        <v>MI97</v>
      </c>
      <c r="F1146" t="s">
        <v>1601</v>
      </c>
      <c r="G1146" t="s">
        <v>13</v>
      </c>
      <c r="H1146" t="s">
        <v>30</v>
      </c>
      <c r="I1146" s="18"/>
    </row>
    <row r="1147" spans="1:9" x14ac:dyDescent="0.3">
      <c r="A1147" t="s">
        <v>8</v>
      </c>
      <c r="B1147" t="s">
        <v>232</v>
      </c>
      <c r="C1147" t="s">
        <v>1603</v>
      </c>
      <c r="E1147" t="str">
        <f>"MN10"</f>
        <v>MN10</v>
      </c>
      <c r="F1147" t="s">
        <v>1604</v>
      </c>
      <c r="G1147" t="s">
        <v>13</v>
      </c>
      <c r="H1147" t="s">
        <v>21</v>
      </c>
      <c r="I1147" s="18"/>
    </row>
    <row r="1148" spans="1:9" x14ac:dyDescent="0.3">
      <c r="A1148" t="s">
        <v>8</v>
      </c>
      <c r="B1148" t="s">
        <v>232</v>
      </c>
      <c r="C1148" t="s">
        <v>1603</v>
      </c>
      <c r="E1148" t="str">
        <f>"MN10"</f>
        <v>MN10</v>
      </c>
      <c r="F1148" t="s">
        <v>1605</v>
      </c>
      <c r="G1148" t="s">
        <v>17</v>
      </c>
      <c r="H1148" t="s">
        <v>21</v>
      </c>
      <c r="I1148" s="18"/>
    </row>
    <row r="1149" spans="1:9" x14ac:dyDescent="0.3">
      <c r="A1149" t="s">
        <v>8</v>
      </c>
      <c r="B1149" t="s">
        <v>232</v>
      </c>
      <c r="C1149" t="s">
        <v>1606</v>
      </c>
      <c r="E1149" t="str">
        <f>"MN14"</f>
        <v>MN14</v>
      </c>
      <c r="F1149" t="s">
        <v>1607</v>
      </c>
      <c r="G1149" t="s">
        <v>17</v>
      </c>
      <c r="H1149" t="s">
        <v>21</v>
      </c>
      <c r="I1149" s="18"/>
    </row>
    <row r="1150" spans="1:9" x14ac:dyDescent="0.3">
      <c r="A1150" t="s">
        <v>8</v>
      </c>
      <c r="B1150" t="s">
        <v>232</v>
      </c>
      <c r="C1150" t="s">
        <v>1606</v>
      </c>
      <c r="D1150" t="s">
        <v>1608</v>
      </c>
      <c r="E1150" t="str">
        <f>"MN14"</f>
        <v>MN14</v>
      </c>
      <c r="F1150" t="s">
        <v>147</v>
      </c>
      <c r="G1150" t="s">
        <v>13</v>
      </c>
      <c r="H1150" t="s">
        <v>21</v>
      </c>
      <c r="I1150" s="18"/>
    </row>
    <row r="1151" spans="1:9" x14ac:dyDescent="0.3">
      <c r="A1151" t="s">
        <v>8</v>
      </c>
      <c r="B1151" t="s">
        <v>232</v>
      </c>
      <c r="C1151" t="s">
        <v>1609</v>
      </c>
      <c r="D1151" t="s">
        <v>442</v>
      </c>
      <c r="E1151" t="str">
        <f>"MN33"</f>
        <v>MN33</v>
      </c>
      <c r="F1151" t="s">
        <v>1610</v>
      </c>
      <c r="G1151" t="s">
        <v>38</v>
      </c>
      <c r="H1151" t="s">
        <v>21</v>
      </c>
      <c r="I1151" s="18"/>
    </row>
    <row r="1152" spans="1:9" x14ac:dyDescent="0.3">
      <c r="A1152" t="s">
        <v>8</v>
      </c>
      <c r="B1152" t="s">
        <v>232</v>
      </c>
      <c r="C1152" t="s">
        <v>1609</v>
      </c>
      <c r="D1152" t="s">
        <v>442</v>
      </c>
      <c r="E1152" t="str">
        <f>"MN33"</f>
        <v>MN33</v>
      </c>
      <c r="F1152" t="s">
        <v>1611</v>
      </c>
      <c r="G1152" t="s">
        <v>29</v>
      </c>
      <c r="H1152" t="s">
        <v>21</v>
      </c>
      <c r="I1152" s="18"/>
    </row>
    <row r="1153" spans="1:9" x14ac:dyDescent="0.3">
      <c r="A1153" t="s">
        <v>8</v>
      </c>
      <c r="B1153" t="s">
        <v>232</v>
      </c>
      <c r="C1153" t="s">
        <v>1609</v>
      </c>
      <c r="D1153" t="s">
        <v>961</v>
      </c>
      <c r="E1153" t="str">
        <f>"MN33"</f>
        <v>MN33</v>
      </c>
      <c r="F1153" t="s">
        <v>1612</v>
      </c>
      <c r="G1153" t="s">
        <v>17</v>
      </c>
      <c r="H1153" t="s">
        <v>21</v>
      </c>
      <c r="I1153" s="18"/>
    </row>
    <row r="1154" spans="1:9" x14ac:dyDescent="0.3">
      <c r="A1154" t="s">
        <v>8</v>
      </c>
      <c r="B1154" t="s">
        <v>232</v>
      </c>
      <c r="C1154" t="s">
        <v>255</v>
      </c>
      <c r="E1154" t="str">
        <f>"MN34"</f>
        <v>MN34</v>
      </c>
      <c r="F1154" t="s">
        <v>1613</v>
      </c>
      <c r="G1154" t="s">
        <v>17</v>
      </c>
      <c r="H1154" t="s">
        <v>21</v>
      </c>
      <c r="I1154" s="18"/>
    </row>
    <row r="1155" spans="1:9" x14ac:dyDescent="0.3">
      <c r="A1155" t="s">
        <v>8</v>
      </c>
      <c r="B1155" t="s">
        <v>232</v>
      </c>
      <c r="C1155" t="s">
        <v>255</v>
      </c>
      <c r="D1155" t="s">
        <v>1614</v>
      </c>
      <c r="E1155" t="str">
        <f>"MN34"</f>
        <v>MN34</v>
      </c>
      <c r="F1155" t="s">
        <v>526</v>
      </c>
      <c r="G1155" t="s">
        <v>13</v>
      </c>
      <c r="H1155" t="s">
        <v>21</v>
      </c>
      <c r="I1155" s="18"/>
    </row>
    <row r="1156" spans="1:9" x14ac:dyDescent="0.3">
      <c r="A1156" t="s">
        <v>8</v>
      </c>
      <c r="B1156" t="s">
        <v>232</v>
      </c>
      <c r="C1156" t="s">
        <v>1615</v>
      </c>
      <c r="E1156" t="str">
        <f>"MN39"</f>
        <v>MN39</v>
      </c>
      <c r="F1156" t="s">
        <v>1616</v>
      </c>
      <c r="G1156" t="s">
        <v>17</v>
      </c>
      <c r="H1156" t="s">
        <v>21</v>
      </c>
      <c r="I1156" s="18"/>
    </row>
    <row r="1157" spans="1:9" x14ac:dyDescent="0.3">
      <c r="A1157" t="s">
        <v>8</v>
      </c>
      <c r="B1157" t="s">
        <v>232</v>
      </c>
      <c r="C1157" t="s">
        <v>1615</v>
      </c>
      <c r="D1157" t="s">
        <v>1617</v>
      </c>
      <c r="E1157" t="str">
        <f>"MN39"</f>
        <v>MN39</v>
      </c>
      <c r="F1157" t="s">
        <v>371</v>
      </c>
      <c r="G1157" t="s">
        <v>52</v>
      </c>
      <c r="H1157" t="s">
        <v>21</v>
      </c>
      <c r="I1157" s="18"/>
    </row>
    <row r="1158" spans="1:9" x14ac:dyDescent="0.3">
      <c r="A1158" t="s">
        <v>8</v>
      </c>
      <c r="B1158" t="s">
        <v>232</v>
      </c>
      <c r="C1158" t="s">
        <v>1618</v>
      </c>
      <c r="E1158" t="str">
        <f>"MN59"</f>
        <v>MN59</v>
      </c>
      <c r="F1158" t="s">
        <v>1620</v>
      </c>
      <c r="G1158" t="s">
        <v>17</v>
      </c>
      <c r="H1158" t="s">
        <v>21</v>
      </c>
      <c r="I1158" s="18"/>
    </row>
    <row r="1159" spans="1:9" x14ac:dyDescent="0.3">
      <c r="A1159" t="s">
        <v>8</v>
      </c>
      <c r="B1159" t="s">
        <v>232</v>
      </c>
      <c r="C1159" t="s">
        <v>1618</v>
      </c>
      <c r="D1159" t="s">
        <v>1619</v>
      </c>
      <c r="E1159" t="str">
        <f>"MN59"</f>
        <v>MN59</v>
      </c>
      <c r="F1159" t="s">
        <v>234</v>
      </c>
      <c r="G1159" t="s">
        <v>13</v>
      </c>
      <c r="H1159" t="s">
        <v>21</v>
      </c>
      <c r="I1159" s="18"/>
    </row>
    <row r="1160" spans="1:9" x14ac:dyDescent="0.3">
      <c r="A1160" t="s">
        <v>8</v>
      </c>
      <c r="B1160" t="s">
        <v>66</v>
      </c>
      <c r="C1160" t="s">
        <v>942</v>
      </c>
      <c r="E1160" t="str">
        <f>"MNV"</f>
        <v>MNV</v>
      </c>
      <c r="F1160" t="s">
        <v>1621</v>
      </c>
      <c r="G1160" t="s">
        <v>13</v>
      </c>
      <c r="H1160" t="s">
        <v>14</v>
      </c>
      <c r="I1160" s="18"/>
    </row>
    <row r="1161" spans="1:9" x14ac:dyDescent="0.3">
      <c r="A1161" t="s">
        <v>8</v>
      </c>
      <c r="B1161" t="s">
        <v>66</v>
      </c>
      <c r="C1161" t="s">
        <v>942</v>
      </c>
      <c r="D1161" t="s">
        <v>1622</v>
      </c>
      <c r="E1161" t="str">
        <f>"MNV"</f>
        <v>MNV</v>
      </c>
      <c r="F1161" t="s">
        <v>1623</v>
      </c>
      <c r="G1161" t="s">
        <v>17</v>
      </c>
      <c r="H1161" t="s">
        <v>14</v>
      </c>
      <c r="I1161" s="18"/>
    </row>
    <row r="1162" spans="1:9" x14ac:dyDescent="0.3">
      <c r="A1162" t="s">
        <v>8</v>
      </c>
      <c r="B1162" t="s">
        <v>480</v>
      </c>
      <c r="C1162" t="s">
        <v>1624</v>
      </c>
      <c r="E1162" t="str">
        <f>"MO76"</f>
        <v>MO76</v>
      </c>
      <c r="F1162" t="s">
        <v>1626</v>
      </c>
      <c r="G1162" t="s">
        <v>17</v>
      </c>
      <c r="H1162" t="s">
        <v>30</v>
      </c>
      <c r="I1162" s="18"/>
    </row>
    <row r="1163" spans="1:9" x14ac:dyDescent="0.3">
      <c r="A1163" t="s">
        <v>8</v>
      </c>
      <c r="B1163" t="s">
        <v>480</v>
      </c>
      <c r="C1163" t="s">
        <v>1624</v>
      </c>
      <c r="D1163" t="s">
        <v>1625</v>
      </c>
      <c r="E1163" t="str">
        <f>"MO76"</f>
        <v>MO76</v>
      </c>
      <c r="F1163" t="s">
        <v>186</v>
      </c>
      <c r="G1163" t="s">
        <v>13</v>
      </c>
      <c r="H1163" t="s">
        <v>30</v>
      </c>
      <c r="I1163" s="18"/>
    </row>
    <row r="1164" spans="1:9" x14ac:dyDescent="0.3">
      <c r="A1164" t="s">
        <v>8</v>
      </c>
      <c r="B1164" t="s">
        <v>102</v>
      </c>
      <c r="C1164" t="s">
        <v>1627</v>
      </c>
      <c r="E1164" t="str">
        <f>"MS81"</f>
        <v>MS81</v>
      </c>
      <c r="F1164" t="s">
        <v>1628</v>
      </c>
      <c r="G1164" t="s">
        <v>17</v>
      </c>
      <c r="H1164" t="s">
        <v>14</v>
      </c>
      <c r="I1164" s="18"/>
    </row>
    <row r="1165" spans="1:9" x14ac:dyDescent="0.3">
      <c r="A1165" t="s">
        <v>8</v>
      </c>
      <c r="B1165" t="s">
        <v>102</v>
      </c>
      <c r="C1165" t="s">
        <v>1627</v>
      </c>
      <c r="E1165" t="str">
        <f>"MS81"</f>
        <v>MS81</v>
      </c>
      <c r="F1165" t="s">
        <v>1629</v>
      </c>
      <c r="G1165" t="s">
        <v>29</v>
      </c>
      <c r="H1165" t="s">
        <v>14</v>
      </c>
      <c r="I1165" s="18"/>
    </row>
    <row r="1166" spans="1:9" x14ac:dyDescent="0.3">
      <c r="A1166" t="s">
        <v>8</v>
      </c>
      <c r="B1166" t="s">
        <v>594</v>
      </c>
      <c r="C1166" t="s">
        <v>1630</v>
      </c>
      <c r="D1166" t="s">
        <v>1631</v>
      </c>
      <c r="E1166" t="str">
        <f>"MSO"</f>
        <v>MSO</v>
      </c>
      <c r="F1166" t="s">
        <v>1632</v>
      </c>
      <c r="G1166" t="s">
        <v>13</v>
      </c>
      <c r="H1166" t="s">
        <v>1633</v>
      </c>
      <c r="I1166" s="18"/>
    </row>
    <row r="1167" spans="1:9" x14ac:dyDescent="0.3">
      <c r="A1167" t="s">
        <v>8</v>
      </c>
      <c r="B1167" t="s">
        <v>133</v>
      </c>
      <c r="C1167" t="s">
        <v>1634</v>
      </c>
      <c r="E1167" t="str">
        <f t="shared" ref="E1167:E1173" si="7">"MWH"</f>
        <v>MWH</v>
      </c>
      <c r="F1167" t="s">
        <v>1635</v>
      </c>
      <c r="G1167" t="s">
        <v>17</v>
      </c>
      <c r="H1167" t="s">
        <v>597</v>
      </c>
      <c r="I1167" s="18"/>
    </row>
    <row r="1168" spans="1:9" x14ac:dyDescent="0.3">
      <c r="A1168" t="s">
        <v>8</v>
      </c>
      <c r="B1168" t="s">
        <v>133</v>
      </c>
      <c r="C1168" t="s">
        <v>1634</v>
      </c>
      <c r="E1168" t="str">
        <f t="shared" si="7"/>
        <v>MWH</v>
      </c>
      <c r="F1168" t="s">
        <v>1636</v>
      </c>
      <c r="G1168" t="s">
        <v>17</v>
      </c>
      <c r="H1168" t="s">
        <v>597</v>
      </c>
      <c r="I1168" s="18"/>
    </row>
    <row r="1169" spans="1:9" x14ac:dyDescent="0.3">
      <c r="A1169" t="s">
        <v>8</v>
      </c>
      <c r="B1169" t="s">
        <v>133</v>
      </c>
      <c r="C1169" t="s">
        <v>1634</v>
      </c>
      <c r="E1169" t="str">
        <f t="shared" si="7"/>
        <v>MWH</v>
      </c>
      <c r="F1169" t="s">
        <v>1637</v>
      </c>
      <c r="G1169" t="s">
        <v>17</v>
      </c>
      <c r="H1169" t="s">
        <v>597</v>
      </c>
      <c r="I1169" s="18"/>
    </row>
    <row r="1170" spans="1:9" x14ac:dyDescent="0.3">
      <c r="A1170" t="s">
        <v>8</v>
      </c>
      <c r="B1170" t="s">
        <v>133</v>
      </c>
      <c r="C1170" t="s">
        <v>1634</v>
      </c>
      <c r="D1170" t="s">
        <v>1638</v>
      </c>
      <c r="E1170" t="str">
        <f t="shared" si="7"/>
        <v>MWH</v>
      </c>
      <c r="F1170" t="s">
        <v>1639</v>
      </c>
      <c r="G1170" t="s">
        <v>281</v>
      </c>
      <c r="H1170" t="s">
        <v>597</v>
      </c>
      <c r="I1170" s="18"/>
    </row>
    <row r="1171" spans="1:9" x14ac:dyDescent="0.3">
      <c r="A1171" t="s">
        <v>8</v>
      </c>
      <c r="B1171" t="s">
        <v>133</v>
      </c>
      <c r="C1171" t="s">
        <v>1634</v>
      </c>
      <c r="D1171" t="s">
        <v>1638</v>
      </c>
      <c r="E1171" t="str">
        <f t="shared" si="7"/>
        <v>MWH</v>
      </c>
      <c r="F1171" t="s">
        <v>1640</v>
      </c>
      <c r="G1171" t="s">
        <v>281</v>
      </c>
      <c r="H1171" t="s">
        <v>597</v>
      </c>
      <c r="I1171" s="18"/>
    </row>
    <row r="1172" spans="1:9" x14ac:dyDescent="0.3">
      <c r="A1172" t="s">
        <v>8</v>
      </c>
      <c r="B1172" t="s">
        <v>133</v>
      </c>
      <c r="C1172" t="s">
        <v>1634</v>
      </c>
      <c r="D1172" t="s">
        <v>1638</v>
      </c>
      <c r="E1172" t="str">
        <f t="shared" si="7"/>
        <v>MWH</v>
      </c>
      <c r="F1172" t="s">
        <v>1641</v>
      </c>
      <c r="G1172" t="s">
        <v>281</v>
      </c>
      <c r="H1172" t="s">
        <v>597</v>
      </c>
      <c r="I1172" s="18"/>
    </row>
    <row r="1173" spans="1:9" x14ac:dyDescent="0.3">
      <c r="A1173" t="s">
        <v>8</v>
      </c>
      <c r="B1173" t="s">
        <v>133</v>
      </c>
      <c r="C1173" t="s">
        <v>1634</v>
      </c>
      <c r="D1173" t="s">
        <v>1638</v>
      </c>
      <c r="E1173" t="str">
        <f t="shared" si="7"/>
        <v>MWH</v>
      </c>
      <c r="F1173" t="s">
        <v>1642</v>
      </c>
      <c r="G1173" t="s">
        <v>281</v>
      </c>
      <c r="H1173" t="s">
        <v>597</v>
      </c>
      <c r="I1173" s="18"/>
    </row>
    <row r="1174" spans="1:9" x14ac:dyDescent="0.3">
      <c r="A1174" t="s">
        <v>8</v>
      </c>
      <c r="B1174" t="s">
        <v>232</v>
      </c>
      <c r="C1174" t="s">
        <v>1643</v>
      </c>
      <c r="E1174" t="str">
        <f>"MY84"</f>
        <v>MY84</v>
      </c>
      <c r="F1174" t="s">
        <v>234</v>
      </c>
      <c r="G1174" t="s">
        <v>13</v>
      </c>
      <c r="H1174" t="s">
        <v>21</v>
      </c>
      <c r="I1174" s="18"/>
    </row>
    <row r="1175" spans="1:9" x14ac:dyDescent="0.3">
      <c r="A1175" t="s">
        <v>8</v>
      </c>
      <c r="B1175" t="s">
        <v>232</v>
      </c>
      <c r="C1175" t="s">
        <v>1643</v>
      </c>
      <c r="E1175" t="str">
        <f>"MY84"</f>
        <v>MY84</v>
      </c>
      <c r="F1175" t="s">
        <v>1644</v>
      </c>
      <c r="G1175" t="s">
        <v>17</v>
      </c>
      <c r="H1175" t="s">
        <v>21</v>
      </c>
      <c r="I1175" s="18"/>
    </row>
    <row r="1176" spans="1:9" x14ac:dyDescent="0.3">
      <c r="A1176" t="s">
        <v>8</v>
      </c>
      <c r="B1176" t="s">
        <v>39</v>
      </c>
      <c r="C1176" t="s">
        <v>1645</v>
      </c>
      <c r="D1176" t="s">
        <v>1646</v>
      </c>
      <c r="E1176" t="str">
        <f>"NC01"</f>
        <v>NC01</v>
      </c>
      <c r="F1176" t="s">
        <v>1283</v>
      </c>
      <c r="G1176" t="s">
        <v>29</v>
      </c>
      <c r="H1176" t="s">
        <v>21</v>
      </c>
      <c r="I1176" s="18"/>
    </row>
    <row r="1177" spans="1:9" x14ac:dyDescent="0.3">
      <c r="A1177" t="s">
        <v>8</v>
      </c>
      <c r="B1177" t="s">
        <v>39</v>
      </c>
      <c r="C1177" t="s">
        <v>1645</v>
      </c>
      <c r="D1177" t="s">
        <v>1646</v>
      </c>
      <c r="E1177" t="str">
        <f>"NC01"</f>
        <v>NC01</v>
      </c>
      <c r="F1177" t="s">
        <v>1136</v>
      </c>
      <c r="G1177" t="s">
        <v>29</v>
      </c>
      <c r="H1177" t="s">
        <v>21</v>
      </c>
      <c r="I1177" s="18"/>
    </row>
    <row r="1178" spans="1:9" x14ac:dyDescent="0.3">
      <c r="A1178" t="s">
        <v>8</v>
      </c>
      <c r="B1178" t="s">
        <v>39</v>
      </c>
      <c r="C1178" t="s">
        <v>1645</v>
      </c>
      <c r="D1178" t="s">
        <v>1646</v>
      </c>
      <c r="E1178" t="str">
        <f>"NC01"</f>
        <v>NC01</v>
      </c>
      <c r="F1178" t="s">
        <v>417</v>
      </c>
      <c r="G1178" t="s">
        <v>29</v>
      </c>
      <c r="H1178" t="s">
        <v>21</v>
      </c>
      <c r="I1178" s="18"/>
    </row>
    <row r="1179" spans="1:9" x14ac:dyDescent="0.3">
      <c r="A1179" t="s">
        <v>8</v>
      </c>
      <c r="B1179" t="s">
        <v>39</v>
      </c>
      <c r="C1179" t="s">
        <v>1647</v>
      </c>
      <c r="D1179" t="s">
        <v>1648</v>
      </c>
      <c r="E1179" t="str">
        <f>"NC04"</f>
        <v>NC04</v>
      </c>
      <c r="F1179" t="s">
        <v>507</v>
      </c>
      <c r="G1179" t="s">
        <v>13</v>
      </c>
      <c r="H1179" t="s">
        <v>30</v>
      </c>
      <c r="I1179" s="18"/>
    </row>
    <row r="1180" spans="1:9" x14ac:dyDescent="0.3">
      <c r="A1180" t="s">
        <v>8</v>
      </c>
      <c r="B1180" t="s">
        <v>39</v>
      </c>
      <c r="C1180" t="s">
        <v>1647</v>
      </c>
      <c r="D1180" t="s">
        <v>1648</v>
      </c>
      <c r="E1180" t="str">
        <f>"NC04"</f>
        <v>NC04</v>
      </c>
      <c r="F1180" t="s">
        <v>1649</v>
      </c>
      <c r="G1180" t="s">
        <v>17</v>
      </c>
      <c r="H1180" t="s">
        <v>30</v>
      </c>
      <c r="I1180" s="18"/>
    </row>
    <row r="1181" spans="1:9" x14ac:dyDescent="0.3">
      <c r="A1181" t="s">
        <v>8</v>
      </c>
      <c r="B1181" t="s">
        <v>39</v>
      </c>
      <c r="C1181" t="s">
        <v>1650</v>
      </c>
      <c r="E1181" t="str">
        <f>"NC23"</f>
        <v>NC23</v>
      </c>
      <c r="F1181" t="s">
        <v>1651</v>
      </c>
      <c r="G1181" t="s">
        <v>13</v>
      </c>
      <c r="H1181" t="s">
        <v>30</v>
      </c>
      <c r="I1181" s="18"/>
    </row>
    <row r="1182" spans="1:9" x14ac:dyDescent="0.3">
      <c r="A1182" t="s">
        <v>8</v>
      </c>
      <c r="B1182" t="s">
        <v>39</v>
      </c>
      <c r="C1182" t="s">
        <v>1650</v>
      </c>
      <c r="E1182" t="str">
        <f>"NC23"</f>
        <v>NC23</v>
      </c>
      <c r="F1182" t="s">
        <v>1652</v>
      </c>
      <c r="G1182" t="s">
        <v>17</v>
      </c>
      <c r="H1182" t="s">
        <v>30</v>
      </c>
      <c r="I1182" s="18"/>
    </row>
    <row r="1183" spans="1:9" x14ac:dyDescent="0.3">
      <c r="A1183" t="s">
        <v>8</v>
      </c>
      <c r="B1183" t="s">
        <v>39</v>
      </c>
      <c r="C1183" t="s">
        <v>1653</v>
      </c>
      <c r="D1183" t="s">
        <v>1654</v>
      </c>
      <c r="E1183" t="str">
        <f>"NC88"</f>
        <v>NC88</v>
      </c>
      <c r="F1183" t="s">
        <v>218</v>
      </c>
      <c r="G1183" t="s">
        <v>13</v>
      </c>
      <c r="H1183" t="s">
        <v>30</v>
      </c>
      <c r="I1183" s="18"/>
    </row>
    <row r="1184" spans="1:9" x14ac:dyDescent="0.3">
      <c r="A1184" t="s">
        <v>8</v>
      </c>
      <c r="B1184" t="s">
        <v>39</v>
      </c>
      <c r="C1184" t="s">
        <v>1653</v>
      </c>
      <c r="D1184" t="s">
        <v>1654</v>
      </c>
      <c r="E1184" t="str">
        <f>"NC88"</f>
        <v>NC88</v>
      </c>
      <c r="F1184" t="s">
        <v>1655</v>
      </c>
      <c r="G1184" t="s">
        <v>17</v>
      </c>
      <c r="H1184" t="s">
        <v>30</v>
      </c>
      <c r="I1184" s="18"/>
    </row>
    <row r="1185" spans="1:9" x14ac:dyDescent="0.3">
      <c r="A1185" t="s">
        <v>8</v>
      </c>
      <c r="B1185" t="s">
        <v>39</v>
      </c>
      <c r="C1185" t="s">
        <v>1656</v>
      </c>
      <c r="E1185" t="str">
        <f>"NC92"</f>
        <v>NC92</v>
      </c>
      <c r="F1185" t="s">
        <v>1657</v>
      </c>
      <c r="G1185" t="s">
        <v>52</v>
      </c>
      <c r="H1185" t="s">
        <v>30</v>
      </c>
      <c r="I1185" s="18"/>
    </row>
    <row r="1186" spans="1:9" x14ac:dyDescent="0.3">
      <c r="A1186" t="s">
        <v>8</v>
      </c>
      <c r="B1186" t="s">
        <v>39</v>
      </c>
      <c r="C1186" t="s">
        <v>1656</v>
      </c>
      <c r="D1186" t="s">
        <v>1658</v>
      </c>
      <c r="E1186" t="str">
        <f>"NC92"</f>
        <v>NC92</v>
      </c>
      <c r="F1186" t="s">
        <v>1659</v>
      </c>
      <c r="G1186" t="s">
        <v>17</v>
      </c>
      <c r="H1186" t="s">
        <v>30</v>
      </c>
      <c r="I1186" s="18"/>
    </row>
    <row r="1187" spans="1:9" x14ac:dyDescent="0.3">
      <c r="A1187" t="s">
        <v>8</v>
      </c>
      <c r="B1187" t="s">
        <v>39</v>
      </c>
      <c r="C1187" t="s">
        <v>1660</v>
      </c>
      <c r="E1187" t="str">
        <f>"NC95"</f>
        <v>NC95</v>
      </c>
      <c r="F1187" t="s">
        <v>1661</v>
      </c>
      <c r="G1187" t="s">
        <v>17</v>
      </c>
      <c r="H1187" t="s">
        <v>21</v>
      </c>
      <c r="I1187" s="18"/>
    </row>
    <row r="1188" spans="1:9" x14ac:dyDescent="0.3">
      <c r="A1188" t="s">
        <v>8</v>
      </c>
      <c r="B1188" t="s">
        <v>39</v>
      </c>
      <c r="C1188" t="s">
        <v>1660</v>
      </c>
      <c r="D1188" t="s">
        <v>1662</v>
      </c>
      <c r="E1188" t="str">
        <f>"NC95"</f>
        <v>NC95</v>
      </c>
      <c r="F1188" t="s">
        <v>862</v>
      </c>
      <c r="G1188" t="s">
        <v>52</v>
      </c>
      <c r="H1188" t="s">
        <v>21</v>
      </c>
      <c r="I1188" s="18"/>
    </row>
    <row r="1189" spans="1:9" x14ac:dyDescent="0.3">
      <c r="A1189" t="s">
        <v>8</v>
      </c>
      <c r="B1189" t="s">
        <v>39</v>
      </c>
      <c r="C1189" t="s">
        <v>1663</v>
      </c>
      <c r="D1189" t="s">
        <v>1664</v>
      </c>
      <c r="E1189" t="str">
        <f>"NC98"</f>
        <v>NC98</v>
      </c>
      <c r="F1189" t="s">
        <v>186</v>
      </c>
      <c r="G1189" t="s">
        <v>13</v>
      </c>
      <c r="H1189" t="s">
        <v>30</v>
      </c>
      <c r="I1189" s="18"/>
    </row>
    <row r="1190" spans="1:9" x14ac:dyDescent="0.3">
      <c r="A1190" t="s">
        <v>8</v>
      </c>
      <c r="B1190" t="s">
        <v>39</v>
      </c>
      <c r="C1190" t="s">
        <v>1663</v>
      </c>
      <c r="D1190" t="s">
        <v>1664</v>
      </c>
      <c r="E1190" t="str">
        <f>"NC98"</f>
        <v>NC98</v>
      </c>
      <c r="F1190" t="s">
        <v>1665</v>
      </c>
      <c r="G1190" t="s">
        <v>17</v>
      </c>
      <c r="H1190" t="s">
        <v>30</v>
      </c>
      <c r="I1190" s="18"/>
    </row>
    <row r="1191" spans="1:9" x14ac:dyDescent="0.3">
      <c r="A1191" t="s">
        <v>8</v>
      </c>
      <c r="B1191" t="s">
        <v>555</v>
      </c>
      <c r="C1191" t="s">
        <v>1666</v>
      </c>
      <c r="E1191" t="str">
        <f>"ND23"</f>
        <v>ND23</v>
      </c>
      <c r="F1191" t="s">
        <v>127</v>
      </c>
      <c r="G1191" t="s">
        <v>13</v>
      </c>
      <c r="H1191" t="s">
        <v>30</v>
      </c>
      <c r="I1191" s="18"/>
    </row>
    <row r="1192" spans="1:9" x14ac:dyDescent="0.3">
      <c r="A1192" t="s">
        <v>8</v>
      </c>
      <c r="B1192" t="s">
        <v>555</v>
      </c>
      <c r="C1192" t="s">
        <v>1666</v>
      </c>
      <c r="D1192" t="s">
        <v>1667</v>
      </c>
      <c r="E1192" t="str">
        <f>"ND23"</f>
        <v>ND23</v>
      </c>
      <c r="F1192" t="s">
        <v>1668</v>
      </c>
      <c r="G1192" t="s">
        <v>17</v>
      </c>
      <c r="H1192" t="s">
        <v>30</v>
      </c>
      <c r="I1192" s="18"/>
    </row>
    <row r="1193" spans="1:9" x14ac:dyDescent="0.3">
      <c r="A1193" t="s">
        <v>8</v>
      </c>
      <c r="B1193" t="s">
        <v>167</v>
      </c>
      <c r="C1193" t="s">
        <v>1669</v>
      </c>
      <c r="D1193" t="s">
        <v>1670</v>
      </c>
      <c r="E1193" t="str">
        <f>"NH08"</f>
        <v>NH08</v>
      </c>
      <c r="F1193" t="s">
        <v>1671</v>
      </c>
      <c r="G1193" t="s">
        <v>17</v>
      </c>
      <c r="H1193" t="s">
        <v>30</v>
      </c>
      <c r="I1193" s="18"/>
    </row>
    <row r="1194" spans="1:9" x14ac:dyDescent="0.3">
      <c r="A1194" t="s">
        <v>8</v>
      </c>
      <c r="B1194" t="s">
        <v>167</v>
      </c>
      <c r="C1194" t="s">
        <v>1669</v>
      </c>
      <c r="D1194" t="s">
        <v>1670</v>
      </c>
      <c r="E1194" t="str">
        <f>"NH08"</f>
        <v>NH08</v>
      </c>
      <c r="F1194" t="s">
        <v>100</v>
      </c>
      <c r="G1194" t="s">
        <v>13</v>
      </c>
      <c r="H1194" t="s">
        <v>30</v>
      </c>
      <c r="I1194" s="18"/>
    </row>
    <row r="1195" spans="1:9" x14ac:dyDescent="0.3">
      <c r="A1195" t="s">
        <v>8</v>
      </c>
      <c r="B1195" t="s">
        <v>167</v>
      </c>
      <c r="C1195" t="s">
        <v>1672</v>
      </c>
      <c r="E1195" t="str">
        <f>"NH13"</f>
        <v>NH13</v>
      </c>
      <c r="F1195" t="s">
        <v>637</v>
      </c>
      <c r="G1195" t="s">
        <v>29</v>
      </c>
      <c r="H1195" t="s">
        <v>30</v>
      </c>
      <c r="I1195" s="18"/>
    </row>
    <row r="1196" spans="1:9" x14ac:dyDescent="0.3">
      <c r="A1196" t="s">
        <v>8</v>
      </c>
      <c r="B1196" t="s">
        <v>167</v>
      </c>
      <c r="C1196" t="s">
        <v>1672</v>
      </c>
      <c r="E1196" t="str">
        <f>"NH13"</f>
        <v>NH13</v>
      </c>
      <c r="F1196" t="s">
        <v>1673</v>
      </c>
      <c r="G1196" t="s">
        <v>17</v>
      </c>
      <c r="H1196" t="s">
        <v>30</v>
      </c>
      <c r="I1196" s="18"/>
    </row>
    <row r="1197" spans="1:9" x14ac:dyDescent="0.3">
      <c r="A1197" t="s">
        <v>8</v>
      </c>
      <c r="B1197" t="s">
        <v>167</v>
      </c>
      <c r="C1197" t="s">
        <v>1674</v>
      </c>
      <c r="E1197" t="str">
        <f>"NH23"</f>
        <v>NH23</v>
      </c>
      <c r="F1197" t="s">
        <v>127</v>
      </c>
      <c r="G1197" t="s">
        <v>13</v>
      </c>
      <c r="H1197" t="s">
        <v>30</v>
      </c>
      <c r="I1197" s="18"/>
    </row>
    <row r="1198" spans="1:9" x14ac:dyDescent="0.3">
      <c r="A1198" t="s">
        <v>8</v>
      </c>
      <c r="B1198" t="s">
        <v>167</v>
      </c>
      <c r="C1198" t="s">
        <v>1674</v>
      </c>
      <c r="D1198" t="s">
        <v>1675</v>
      </c>
      <c r="E1198" t="str">
        <f>"NH23"</f>
        <v>NH23</v>
      </c>
      <c r="F1198" t="s">
        <v>1676</v>
      </c>
      <c r="G1198" t="s">
        <v>17</v>
      </c>
      <c r="H1198" t="s">
        <v>30</v>
      </c>
      <c r="I1198" s="18"/>
    </row>
    <row r="1199" spans="1:9" x14ac:dyDescent="0.3">
      <c r="A1199" t="s">
        <v>8</v>
      </c>
      <c r="B1199" t="s">
        <v>167</v>
      </c>
      <c r="C1199" t="s">
        <v>1677</v>
      </c>
      <c r="D1199" t="s">
        <v>1678</v>
      </c>
      <c r="E1199" t="str">
        <f>"NH27"</f>
        <v>NH27</v>
      </c>
      <c r="F1199" t="s">
        <v>1679</v>
      </c>
      <c r="G1199" t="s">
        <v>13</v>
      </c>
      <c r="H1199" t="s">
        <v>30</v>
      </c>
      <c r="I1199" s="18"/>
    </row>
    <row r="1200" spans="1:9" x14ac:dyDescent="0.3">
      <c r="A1200" t="s">
        <v>8</v>
      </c>
      <c r="B1200" t="s">
        <v>167</v>
      </c>
      <c r="C1200" t="s">
        <v>1677</v>
      </c>
      <c r="D1200" t="s">
        <v>1678</v>
      </c>
      <c r="E1200" t="str">
        <f>"NH27"</f>
        <v>NH27</v>
      </c>
      <c r="F1200" t="s">
        <v>1680</v>
      </c>
      <c r="G1200" t="s">
        <v>17</v>
      </c>
      <c r="H1200" t="s">
        <v>30</v>
      </c>
      <c r="I1200" s="18"/>
    </row>
    <row r="1201" spans="1:9" x14ac:dyDescent="0.3">
      <c r="A1201" t="s">
        <v>8</v>
      </c>
      <c r="B1201" t="s">
        <v>167</v>
      </c>
      <c r="C1201" t="s">
        <v>373</v>
      </c>
      <c r="E1201" t="str">
        <f>"NH36"</f>
        <v>NH36</v>
      </c>
      <c r="F1201" t="s">
        <v>1682</v>
      </c>
      <c r="G1201" t="s">
        <v>13</v>
      </c>
      <c r="H1201" t="s">
        <v>30</v>
      </c>
      <c r="I1201" s="18"/>
    </row>
    <row r="1202" spans="1:9" x14ac:dyDescent="0.3">
      <c r="A1202" t="s">
        <v>8</v>
      </c>
      <c r="B1202" t="s">
        <v>167</v>
      </c>
      <c r="C1202" t="s">
        <v>373</v>
      </c>
      <c r="D1202" t="s">
        <v>1681</v>
      </c>
      <c r="E1202" t="str">
        <f>"NH36"</f>
        <v>NH36</v>
      </c>
      <c r="F1202" t="s">
        <v>1683</v>
      </c>
      <c r="G1202" t="s">
        <v>17</v>
      </c>
      <c r="H1202" t="s">
        <v>30</v>
      </c>
      <c r="I1202" s="18"/>
    </row>
    <row r="1203" spans="1:9" x14ac:dyDescent="0.3">
      <c r="A1203" t="s">
        <v>8</v>
      </c>
      <c r="B1203" t="s">
        <v>167</v>
      </c>
      <c r="C1203" t="s">
        <v>1684</v>
      </c>
      <c r="D1203" t="s">
        <v>1685</v>
      </c>
      <c r="E1203" t="str">
        <f>"NH37"</f>
        <v>NH37</v>
      </c>
      <c r="F1203" t="s">
        <v>32</v>
      </c>
      <c r="G1203" t="s">
        <v>52</v>
      </c>
      <c r="H1203" t="s">
        <v>30</v>
      </c>
      <c r="I1203" s="18"/>
    </row>
    <row r="1204" spans="1:9" x14ac:dyDescent="0.3">
      <c r="A1204" t="s">
        <v>8</v>
      </c>
      <c r="B1204" t="s">
        <v>167</v>
      </c>
      <c r="C1204" t="s">
        <v>1684</v>
      </c>
      <c r="D1204" t="s">
        <v>1685</v>
      </c>
      <c r="E1204" t="str">
        <f>"NH37"</f>
        <v>NH37</v>
      </c>
      <c r="F1204" t="s">
        <v>1686</v>
      </c>
      <c r="G1204" t="s">
        <v>17</v>
      </c>
      <c r="H1204" t="s">
        <v>30</v>
      </c>
      <c r="I1204" s="18"/>
    </row>
    <row r="1205" spans="1:9" x14ac:dyDescent="0.3">
      <c r="A1205" t="s">
        <v>8</v>
      </c>
      <c r="B1205" t="s">
        <v>167</v>
      </c>
      <c r="C1205" t="s">
        <v>1687</v>
      </c>
      <c r="E1205" t="str">
        <f>"NH47"</f>
        <v>NH47</v>
      </c>
      <c r="F1205" t="s">
        <v>469</v>
      </c>
      <c r="G1205" t="s">
        <v>13</v>
      </c>
      <c r="H1205" t="s">
        <v>30</v>
      </c>
      <c r="I1205" s="18"/>
    </row>
    <row r="1206" spans="1:9" x14ac:dyDescent="0.3">
      <c r="A1206" t="s">
        <v>8</v>
      </c>
      <c r="B1206" t="s">
        <v>167</v>
      </c>
      <c r="C1206" t="s">
        <v>1687</v>
      </c>
      <c r="E1206" t="str">
        <f>"NH47"</f>
        <v>NH47</v>
      </c>
      <c r="F1206" t="s">
        <v>1688</v>
      </c>
      <c r="G1206" t="s">
        <v>17</v>
      </c>
      <c r="H1206" t="s">
        <v>30</v>
      </c>
      <c r="I1206" s="18"/>
    </row>
    <row r="1207" spans="1:9" x14ac:dyDescent="0.3">
      <c r="A1207" t="s">
        <v>8</v>
      </c>
      <c r="B1207" t="s">
        <v>167</v>
      </c>
      <c r="C1207" t="s">
        <v>273</v>
      </c>
      <c r="E1207" t="str">
        <f>"NH48"</f>
        <v>NH48</v>
      </c>
      <c r="F1207" t="s">
        <v>542</v>
      </c>
      <c r="G1207" t="s">
        <v>13</v>
      </c>
      <c r="H1207" t="s">
        <v>30</v>
      </c>
      <c r="I1207" s="18"/>
    </row>
    <row r="1208" spans="1:9" x14ac:dyDescent="0.3">
      <c r="A1208" t="s">
        <v>8</v>
      </c>
      <c r="B1208" t="s">
        <v>167</v>
      </c>
      <c r="C1208" t="s">
        <v>273</v>
      </c>
      <c r="E1208" t="str">
        <f>"NH48"</f>
        <v>NH48</v>
      </c>
      <c r="F1208" t="s">
        <v>1689</v>
      </c>
      <c r="G1208" t="s">
        <v>17</v>
      </c>
      <c r="H1208" t="s">
        <v>30</v>
      </c>
      <c r="I1208" s="18"/>
    </row>
    <row r="1209" spans="1:9" x14ac:dyDescent="0.3">
      <c r="A1209" t="s">
        <v>8</v>
      </c>
      <c r="B1209" t="s">
        <v>167</v>
      </c>
      <c r="C1209" t="s">
        <v>1690</v>
      </c>
      <c r="D1209" t="s">
        <v>1691</v>
      </c>
      <c r="E1209" t="str">
        <f>"NH54"</f>
        <v>NH54</v>
      </c>
      <c r="F1209" t="s">
        <v>186</v>
      </c>
      <c r="G1209" t="s">
        <v>13</v>
      </c>
      <c r="H1209" t="s">
        <v>30</v>
      </c>
      <c r="I1209" s="18"/>
    </row>
    <row r="1210" spans="1:9" x14ac:dyDescent="0.3">
      <c r="A1210" t="s">
        <v>8</v>
      </c>
      <c r="B1210" t="s">
        <v>167</v>
      </c>
      <c r="C1210" t="s">
        <v>1690</v>
      </c>
      <c r="D1210" t="s">
        <v>1691</v>
      </c>
      <c r="E1210" t="str">
        <f>"NH54"</f>
        <v>NH54</v>
      </c>
      <c r="F1210" t="s">
        <v>1692</v>
      </c>
      <c r="G1210" t="s">
        <v>17</v>
      </c>
      <c r="H1210" t="s">
        <v>30</v>
      </c>
      <c r="I1210" s="18"/>
    </row>
    <row r="1211" spans="1:9" x14ac:dyDescent="0.3">
      <c r="A1211" t="s">
        <v>8</v>
      </c>
      <c r="B1211" t="s">
        <v>167</v>
      </c>
      <c r="C1211" t="s">
        <v>1693</v>
      </c>
      <c r="D1211" t="s">
        <v>1694</v>
      </c>
      <c r="E1211" t="str">
        <f>"NH56"</f>
        <v>NH56</v>
      </c>
      <c r="F1211" t="s">
        <v>201</v>
      </c>
      <c r="G1211" t="s">
        <v>13</v>
      </c>
      <c r="H1211" t="s">
        <v>30</v>
      </c>
      <c r="I1211" s="18"/>
    </row>
    <row r="1212" spans="1:9" x14ac:dyDescent="0.3">
      <c r="A1212" t="s">
        <v>8</v>
      </c>
      <c r="B1212" t="s">
        <v>167</v>
      </c>
      <c r="C1212" t="s">
        <v>1693</v>
      </c>
      <c r="D1212" t="s">
        <v>1694</v>
      </c>
      <c r="E1212" t="str">
        <f>"NH56"</f>
        <v>NH56</v>
      </c>
      <c r="F1212" t="s">
        <v>1695</v>
      </c>
      <c r="G1212" t="s">
        <v>17</v>
      </c>
      <c r="H1212" t="s">
        <v>30</v>
      </c>
      <c r="I1212" s="18"/>
    </row>
    <row r="1213" spans="1:9" x14ac:dyDescent="0.3">
      <c r="A1213" t="s">
        <v>8</v>
      </c>
      <c r="B1213" t="s">
        <v>167</v>
      </c>
      <c r="C1213" t="s">
        <v>1696</v>
      </c>
      <c r="D1213" t="s">
        <v>1697</v>
      </c>
      <c r="E1213" t="str">
        <f>"NH57"</f>
        <v>NH57</v>
      </c>
      <c r="F1213" t="s">
        <v>149</v>
      </c>
      <c r="G1213" t="s">
        <v>13</v>
      </c>
      <c r="H1213" t="s">
        <v>30</v>
      </c>
      <c r="I1213" s="18"/>
    </row>
    <row r="1214" spans="1:9" x14ac:dyDescent="0.3">
      <c r="A1214" t="s">
        <v>8</v>
      </c>
      <c r="B1214" t="s">
        <v>167</v>
      </c>
      <c r="C1214" t="s">
        <v>1696</v>
      </c>
      <c r="D1214" t="s">
        <v>1697</v>
      </c>
      <c r="E1214" t="str">
        <f>"NH57"</f>
        <v>NH57</v>
      </c>
      <c r="F1214" t="s">
        <v>1698</v>
      </c>
      <c r="G1214" t="s">
        <v>17</v>
      </c>
      <c r="H1214" t="s">
        <v>30</v>
      </c>
      <c r="I1214" s="18"/>
    </row>
    <row r="1215" spans="1:9" x14ac:dyDescent="0.3">
      <c r="A1215" t="s">
        <v>8</v>
      </c>
      <c r="B1215" t="s">
        <v>167</v>
      </c>
      <c r="C1215" t="s">
        <v>868</v>
      </c>
      <c r="E1215" t="str">
        <f t="shared" ref="E1215:E1220" si="8">"NH82"</f>
        <v>NH82</v>
      </c>
      <c r="F1215" t="s">
        <v>1700</v>
      </c>
      <c r="G1215" t="s">
        <v>17</v>
      </c>
      <c r="H1215" t="s">
        <v>30</v>
      </c>
      <c r="I1215" s="18"/>
    </row>
    <row r="1216" spans="1:9" x14ac:dyDescent="0.3">
      <c r="A1216" t="s">
        <v>8</v>
      </c>
      <c r="B1216" t="s">
        <v>167</v>
      </c>
      <c r="C1216" t="s">
        <v>868</v>
      </c>
      <c r="E1216" t="str">
        <f t="shared" si="8"/>
        <v>NH82</v>
      </c>
      <c r="F1216" t="s">
        <v>1702</v>
      </c>
      <c r="G1216" t="s">
        <v>17</v>
      </c>
      <c r="H1216" t="s">
        <v>30</v>
      </c>
      <c r="I1216" s="18"/>
    </row>
    <row r="1217" spans="1:9" x14ac:dyDescent="0.3">
      <c r="A1217" t="s">
        <v>8</v>
      </c>
      <c r="B1217" t="s">
        <v>167</v>
      </c>
      <c r="C1217" t="s">
        <v>868</v>
      </c>
      <c r="E1217" t="str">
        <f t="shared" si="8"/>
        <v>NH82</v>
      </c>
      <c r="F1217" t="s">
        <v>218</v>
      </c>
      <c r="G1217" t="s">
        <v>1239</v>
      </c>
      <c r="H1217" t="s">
        <v>30</v>
      </c>
      <c r="I1217" s="18"/>
    </row>
    <row r="1218" spans="1:9" x14ac:dyDescent="0.3">
      <c r="A1218" t="s">
        <v>8</v>
      </c>
      <c r="B1218" t="s">
        <v>167</v>
      </c>
      <c r="C1218" t="s">
        <v>868</v>
      </c>
      <c r="E1218" t="str">
        <f t="shared" si="8"/>
        <v>NH82</v>
      </c>
      <c r="F1218" t="s">
        <v>1703</v>
      </c>
      <c r="G1218" t="s">
        <v>17</v>
      </c>
      <c r="H1218" t="s">
        <v>30</v>
      </c>
      <c r="I1218" s="18"/>
    </row>
    <row r="1219" spans="1:9" x14ac:dyDescent="0.3">
      <c r="A1219" t="s">
        <v>8</v>
      </c>
      <c r="B1219" t="s">
        <v>167</v>
      </c>
      <c r="C1219" t="s">
        <v>868</v>
      </c>
      <c r="D1219" t="s">
        <v>1699</v>
      </c>
      <c r="E1219" t="str">
        <f t="shared" si="8"/>
        <v>NH82</v>
      </c>
      <c r="F1219" t="s">
        <v>1701</v>
      </c>
      <c r="G1219" t="s">
        <v>17</v>
      </c>
      <c r="H1219" t="s">
        <v>30</v>
      </c>
      <c r="I1219" s="18"/>
    </row>
    <row r="1220" spans="1:9" x14ac:dyDescent="0.3">
      <c r="A1220" t="s">
        <v>8</v>
      </c>
      <c r="B1220" t="s">
        <v>167</v>
      </c>
      <c r="C1220" t="s">
        <v>868</v>
      </c>
      <c r="D1220" t="s">
        <v>1699</v>
      </c>
      <c r="E1220" t="str">
        <f t="shared" si="8"/>
        <v>NH82</v>
      </c>
      <c r="F1220" t="s">
        <v>335</v>
      </c>
      <c r="G1220" t="s">
        <v>13</v>
      </c>
      <c r="H1220" t="s">
        <v>30</v>
      </c>
      <c r="I1220" s="18"/>
    </row>
    <row r="1221" spans="1:9" x14ac:dyDescent="0.3">
      <c r="A1221" t="s">
        <v>8</v>
      </c>
      <c r="B1221" t="s">
        <v>167</v>
      </c>
      <c r="C1221" t="s">
        <v>1704</v>
      </c>
      <c r="E1221" t="str">
        <f>"NH92"</f>
        <v>NH92</v>
      </c>
      <c r="F1221" t="s">
        <v>1097</v>
      </c>
      <c r="G1221" t="s">
        <v>13</v>
      </c>
      <c r="H1221" t="s">
        <v>30</v>
      </c>
      <c r="I1221" s="18"/>
    </row>
    <row r="1222" spans="1:9" x14ac:dyDescent="0.3">
      <c r="A1222" t="s">
        <v>8</v>
      </c>
      <c r="B1222" t="s">
        <v>167</v>
      </c>
      <c r="C1222" t="s">
        <v>1704</v>
      </c>
      <c r="D1222" t="s">
        <v>1705</v>
      </c>
      <c r="E1222" t="str">
        <f>"NH92"</f>
        <v>NH92</v>
      </c>
      <c r="F1222" t="s">
        <v>1706</v>
      </c>
      <c r="G1222" t="s">
        <v>17</v>
      </c>
      <c r="H1222" t="s">
        <v>30</v>
      </c>
      <c r="I1222" s="18"/>
    </row>
    <row r="1223" spans="1:9" x14ac:dyDescent="0.3">
      <c r="A1223" t="s">
        <v>8</v>
      </c>
      <c r="B1223" t="s">
        <v>167</v>
      </c>
      <c r="C1223" t="s">
        <v>1707</v>
      </c>
      <c r="E1223" t="str">
        <f>"NH97"</f>
        <v>NH97</v>
      </c>
      <c r="F1223" t="s">
        <v>1041</v>
      </c>
      <c r="G1223" t="s">
        <v>13</v>
      </c>
      <c r="H1223" t="s">
        <v>30</v>
      </c>
      <c r="I1223" s="18"/>
    </row>
    <row r="1224" spans="1:9" x14ac:dyDescent="0.3">
      <c r="A1224" t="s">
        <v>8</v>
      </c>
      <c r="B1224" t="s">
        <v>167</v>
      </c>
      <c r="C1224" t="s">
        <v>1707</v>
      </c>
      <c r="D1224" t="s">
        <v>1708</v>
      </c>
      <c r="E1224" t="str">
        <f>"NH97"</f>
        <v>NH97</v>
      </c>
      <c r="F1224" t="s">
        <v>1709</v>
      </c>
      <c r="G1224" t="s">
        <v>17</v>
      </c>
      <c r="H1224" t="s">
        <v>30</v>
      </c>
      <c r="I1224" s="18"/>
    </row>
    <row r="1225" spans="1:9" x14ac:dyDescent="0.3">
      <c r="A1225" t="s">
        <v>8</v>
      </c>
      <c r="B1225" t="s">
        <v>167</v>
      </c>
      <c r="C1225" t="s">
        <v>1710</v>
      </c>
      <c r="E1225" t="str">
        <f>"NH99"</f>
        <v>NH99</v>
      </c>
      <c r="F1225" t="s">
        <v>177</v>
      </c>
      <c r="G1225" t="s">
        <v>13</v>
      </c>
      <c r="H1225" t="s">
        <v>30</v>
      </c>
      <c r="I1225" s="18"/>
    </row>
    <row r="1226" spans="1:9" x14ac:dyDescent="0.3">
      <c r="A1226" t="s">
        <v>8</v>
      </c>
      <c r="B1226" t="s">
        <v>167</v>
      </c>
      <c r="C1226" t="s">
        <v>1710</v>
      </c>
      <c r="D1226" t="s">
        <v>1711</v>
      </c>
      <c r="E1226" t="str">
        <f>"NH99"</f>
        <v>NH99</v>
      </c>
      <c r="F1226" t="s">
        <v>1712</v>
      </c>
      <c r="G1226" t="s">
        <v>17</v>
      </c>
      <c r="H1226" t="s">
        <v>30</v>
      </c>
      <c r="I1226" s="18"/>
    </row>
    <row r="1227" spans="1:9" x14ac:dyDescent="0.3">
      <c r="A1227" t="s">
        <v>8</v>
      </c>
      <c r="B1227" t="s">
        <v>39</v>
      </c>
      <c r="C1227" t="s">
        <v>1713</v>
      </c>
      <c r="D1227" t="s">
        <v>1714</v>
      </c>
      <c r="E1227" t="str">
        <f>"NR15"</f>
        <v>NR15</v>
      </c>
      <c r="F1227" t="s">
        <v>456</v>
      </c>
      <c r="G1227" t="s">
        <v>13</v>
      </c>
      <c r="H1227" t="s">
        <v>30</v>
      </c>
      <c r="I1227" s="18"/>
    </row>
    <row r="1228" spans="1:9" x14ac:dyDescent="0.3">
      <c r="A1228" t="s">
        <v>8</v>
      </c>
      <c r="B1228" t="s">
        <v>39</v>
      </c>
      <c r="C1228" t="s">
        <v>1713</v>
      </c>
      <c r="D1228" t="s">
        <v>1714</v>
      </c>
      <c r="E1228" t="str">
        <f>"NR15"</f>
        <v>NR15</v>
      </c>
      <c r="F1228" t="s">
        <v>1715</v>
      </c>
      <c r="G1228" t="s">
        <v>17</v>
      </c>
      <c r="H1228" t="s">
        <v>30</v>
      </c>
      <c r="I1228" s="18"/>
    </row>
    <row r="1229" spans="1:9" x14ac:dyDescent="0.3">
      <c r="A1229" t="s">
        <v>8</v>
      </c>
      <c r="B1229" t="s">
        <v>39</v>
      </c>
      <c r="C1229" t="s">
        <v>445</v>
      </c>
      <c r="D1229" t="s">
        <v>1716</v>
      </c>
      <c r="E1229" t="str">
        <f>"NR99"</f>
        <v>NR99</v>
      </c>
      <c r="F1229" t="s">
        <v>257</v>
      </c>
      <c r="G1229" t="s">
        <v>13</v>
      </c>
      <c r="H1229" t="s">
        <v>30</v>
      </c>
      <c r="I1229" s="18"/>
    </row>
    <row r="1230" spans="1:9" x14ac:dyDescent="0.3">
      <c r="A1230" t="s">
        <v>8</v>
      </c>
      <c r="B1230" t="s">
        <v>39</v>
      </c>
      <c r="C1230" t="s">
        <v>445</v>
      </c>
      <c r="D1230" t="s">
        <v>1716</v>
      </c>
      <c r="E1230" t="str">
        <f>"NR99"</f>
        <v>NR99</v>
      </c>
      <c r="F1230" t="s">
        <v>1717</v>
      </c>
      <c r="G1230" t="s">
        <v>17</v>
      </c>
      <c r="H1230" t="s">
        <v>30</v>
      </c>
      <c r="I1230" s="18"/>
    </row>
    <row r="1231" spans="1:9" x14ac:dyDescent="0.3">
      <c r="A1231" t="s">
        <v>8</v>
      </c>
      <c r="B1231" t="s">
        <v>289</v>
      </c>
      <c r="C1231" t="s">
        <v>1718</v>
      </c>
      <c r="D1231" t="s">
        <v>1719</v>
      </c>
      <c r="E1231" t="str">
        <f>"NY32"</f>
        <v>NY32</v>
      </c>
      <c r="F1231" t="s">
        <v>257</v>
      </c>
      <c r="G1231" t="s">
        <v>13</v>
      </c>
      <c r="H1231" t="s">
        <v>30</v>
      </c>
      <c r="I1231" s="18"/>
    </row>
    <row r="1232" spans="1:9" x14ac:dyDescent="0.3">
      <c r="A1232" t="s">
        <v>8</v>
      </c>
      <c r="B1232" t="s">
        <v>289</v>
      </c>
      <c r="C1232" t="s">
        <v>1718</v>
      </c>
      <c r="D1232" t="s">
        <v>1719</v>
      </c>
      <c r="E1232" t="str">
        <f>"NY32"</f>
        <v>NY32</v>
      </c>
      <c r="F1232" t="s">
        <v>1720</v>
      </c>
      <c r="G1232" t="s">
        <v>17</v>
      </c>
      <c r="H1232" t="s">
        <v>30</v>
      </c>
      <c r="I1232" s="18"/>
    </row>
    <row r="1233" spans="1:9" x14ac:dyDescent="0.3">
      <c r="A1233" t="s">
        <v>8</v>
      </c>
      <c r="B1233" t="s">
        <v>43</v>
      </c>
      <c r="C1233" t="s">
        <v>1721</v>
      </c>
      <c r="D1233" t="s">
        <v>1722</v>
      </c>
      <c r="E1233" t="str">
        <f>"OA15"</f>
        <v>OA15</v>
      </c>
      <c r="F1233" t="s">
        <v>32</v>
      </c>
      <c r="G1233" t="s">
        <v>13</v>
      </c>
      <c r="H1233" t="s">
        <v>30</v>
      </c>
      <c r="I1233" s="18"/>
    </row>
    <row r="1234" spans="1:9" x14ac:dyDescent="0.3">
      <c r="A1234" t="s">
        <v>8</v>
      </c>
      <c r="B1234" t="s">
        <v>43</v>
      </c>
      <c r="C1234" t="s">
        <v>1721</v>
      </c>
      <c r="D1234" t="s">
        <v>1722</v>
      </c>
      <c r="E1234" t="str">
        <f>"OA15"</f>
        <v>OA15</v>
      </c>
      <c r="F1234" t="s">
        <v>1723</v>
      </c>
      <c r="G1234" t="s">
        <v>17</v>
      </c>
      <c r="H1234" t="s">
        <v>30</v>
      </c>
      <c r="I1234" s="18"/>
    </row>
    <row r="1235" spans="1:9" x14ac:dyDescent="0.3">
      <c r="A1235" t="s">
        <v>8</v>
      </c>
      <c r="B1235" t="s">
        <v>43</v>
      </c>
      <c r="C1235" t="s">
        <v>1724</v>
      </c>
      <c r="E1235" t="str">
        <f>"OA22"</f>
        <v>OA22</v>
      </c>
      <c r="F1235" t="s">
        <v>264</v>
      </c>
      <c r="G1235" t="s">
        <v>13</v>
      </c>
      <c r="H1235" t="s">
        <v>30</v>
      </c>
      <c r="I1235" s="18"/>
    </row>
    <row r="1236" spans="1:9" x14ac:dyDescent="0.3">
      <c r="A1236" t="s">
        <v>8</v>
      </c>
      <c r="B1236" t="s">
        <v>43</v>
      </c>
      <c r="C1236" t="s">
        <v>1724</v>
      </c>
      <c r="E1236" t="str">
        <f>"OA22"</f>
        <v>OA22</v>
      </c>
      <c r="F1236" t="s">
        <v>1725</v>
      </c>
      <c r="G1236" t="s">
        <v>17</v>
      </c>
      <c r="H1236" t="s">
        <v>30</v>
      </c>
      <c r="I1236" s="18"/>
    </row>
    <row r="1237" spans="1:9" x14ac:dyDescent="0.3">
      <c r="A1237" t="s">
        <v>8</v>
      </c>
      <c r="B1237" t="s">
        <v>394</v>
      </c>
      <c r="C1237" t="s">
        <v>1726</v>
      </c>
      <c r="E1237" t="str">
        <f>"OG37"</f>
        <v>OG37</v>
      </c>
      <c r="F1237" t="s">
        <v>1728</v>
      </c>
      <c r="G1237" t="s">
        <v>17</v>
      </c>
      <c r="H1237" t="s">
        <v>14</v>
      </c>
      <c r="I1237" s="18"/>
    </row>
    <row r="1238" spans="1:9" x14ac:dyDescent="0.3">
      <c r="A1238" t="s">
        <v>8</v>
      </c>
      <c r="B1238" t="s">
        <v>394</v>
      </c>
      <c r="C1238" t="s">
        <v>1726</v>
      </c>
      <c r="D1238" t="s">
        <v>1727</v>
      </c>
      <c r="E1238" t="str">
        <f>"OG37"</f>
        <v>OG37</v>
      </c>
      <c r="F1238" t="s">
        <v>1729</v>
      </c>
      <c r="G1238" t="s">
        <v>13</v>
      </c>
      <c r="H1238" t="s">
        <v>14</v>
      </c>
      <c r="I1238" s="18"/>
    </row>
    <row r="1239" spans="1:9" x14ac:dyDescent="0.3">
      <c r="A1239" t="s">
        <v>8</v>
      </c>
      <c r="B1239" t="s">
        <v>394</v>
      </c>
      <c r="C1239" t="s">
        <v>672</v>
      </c>
      <c r="E1239" t="str">
        <f>"OG64"</f>
        <v>OG64</v>
      </c>
      <c r="F1239" t="s">
        <v>1730</v>
      </c>
      <c r="G1239" t="s">
        <v>17</v>
      </c>
      <c r="H1239" t="s">
        <v>14</v>
      </c>
      <c r="I1239" s="18"/>
    </row>
    <row r="1240" spans="1:9" x14ac:dyDescent="0.3">
      <c r="A1240" t="s">
        <v>8</v>
      </c>
      <c r="B1240" t="s">
        <v>394</v>
      </c>
      <c r="C1240" t="s">
        <v>672</v>
      </c>
      <c r="E1240" t="str">
        <f>"OG64"</f>
        <v>OG64</v>
      </c>
      <c r="F1240" t="s">
        <v>1731</v>
      </c>
      <c r="G1240" t="s">
        <v>13</v>
      </c>
      <c r="H1240" t="s">
        <v>14</v>
      </c>
      <c r="I1240" s="18"/>
    </row>
    <row r="1241" spans="1:9" x14ac:dyDescent="0.3">
      <c r="A1241" t="s">
        <v>8</v>
      </c>
      <c r="B1241" t="s">
        <v>43</v>
      </c>
      <c r="C1241" t="s">
        <v>546</v>
      </c>
      <c r="E1241" t="str">
        <f>"OH01"</f>
        <v>OH01</v>
      </c>
      <c r="F1241" t="s">
        <v>1732</v>
      </c>
      <c r="G1241" t="s">
        <v>13</v>
      </c>
      <c r="H1241" t="s">
        <v>21</v>
      </c>
      <c r="I1241" s="18"/>
    </row>
    <row r="1242" spans="1:9" x14ac:dyDescent="0.3">
      <c r="A1242" t="s">
        <v>8</v>
      </c>
      <c r="B1242" t="s">
        <v>43</v>
      </c>
      <c r="C1242" t="s">
        <v>546</v>
      </c>
      <c r="E1242" t="str">
        <f>"OH01"</f>
        <v>OH01</v>
      </c>
      <c r="F1242" t="s">
        <v>2307</v>
      </c>
      <c r="G1242" t="s">
        <v>17</v>
      </c>
      <c r="H1242" t="s">
        <v>21</v>
      </c>
      <c r="I1242" s="18"/>
    </row>
    <row r="1243" spans="1:9" x14ac:dyDescent="0.3">
      <c r="A1243" t="s">
        <v>8</v>
      </c>
      <c r="B1243" t="s">
        <v>43</v>
      </c>
      <c r="C1243" t="s">
        <v>1733</v>
      </c>
      <c r="E1243" t="str">
        <f>"OH04"</f>
        <v>OH04</v>
      </c>
      <c r="F1243" t="s">
        <v>2308</v>
      </c>
      <c r="G1243" t="s">
        <v>17</v>
      </c>
      <c r="H1243" t="s">
        <v>14</v>
      </c>
      <c r="I1243" s="18"/>
    </row>
    <row r="1244" spans="1:9" x14ac:dyDescent="0.3">
      <c r="A1244" t="s">
        <v>8</v>
      </c>
      <c r="B1244" t="s">
        <v>43</v>
      </c>
      <c r="C1244" t="s">
        <v>1733</v>
      </c>
      <c r="E1244" t="str">
        <f>"OH04"</f>
        <v>OH04</v>
      </c>
      <c r="F1244" t="s">
        <v>1734</v>
      </c>
      <c r="G1244" t="s">
        <v>13</v>
      </c>
      <c r="H1244" t="s">
        <v>14</v>
      </c>
      <c r="I1244" s="18"/>
    </row>
    <row r="1245" spans="1:9" x14ac:dyDescent="0.3">
      <c r="A1245" t="s">
        <v>8</v>
      </c>
      <c r="B1245" t="s">
        <v>43</v>
      </c>
      <c r="C1245" t="s">
        <v>1733</v>
      </c>
      <c r="E1245" t="str">
        <f>"OH04"</f>
        <v>OH04</v>
      </c>
      <c r="F1245" t="s">
        <v>1049</v>
      </c>
      <c r="G1245" t="s">
        <v>13</v>
      </c>
      <c r="H1245" t="s">
        <v>21</v>
      </c>
      <c r="I1245" s="18"/>
    </row>
    <row r="1246" spans="1:9" x14ac:dyDescent="0.3">
      <c r="A1246" t="s">
        <v>8</v>
      </c>
      <c r="B1246" t="s">
        <v>43</v>
      </c>
      <c r="C1246" t="s">
        <v>1733</v>
      </c>
      <c r="E1246" t="str">
        <f>"OH04"</f>
        <v>OH04</v>
      </c>
      <c r="F1246" t="s">
        <v>2309</v>
      </c>
      <c r="G1246" t="s">
        <v>17</v>
      </c>
      <c r="H1246" t="s">
        <v>21</v>
      </c>
      <c r="I1246" s="18"/>
    </row>
    <row r="1247" spans="1:9" x14ac:dyDescent="0.3">
      <c r="A1247" t="s">
        <v>8</v>
      </c>
      <c r="B1247" t="s">
        <v>43</v>
      </c>
      <c r="C1247" t="s">
        <v>1735</v>
      </c>
      <c r="E1247" t="str">
        <f>"OH06"</f>
        <v>OH06</v>
      </c>
      <c r="F1247" t="s">
        <v>97</v>
      </c>
      <c r="G1247" t="s">
        <v>281</v>
      </c>
      <c r="H1247" t="s">
        <v>30</v>
      </c>
      <c r="I1247" s="18"/>
    </row>
    <row r="1248" spans="1:9" x14ac:dyDescent="0.3">
      <c r="A1248" t="s">
        <v>8</v>
      </c>
      <c r="B1248" t="s">
        <v>43</v>
      </c>
      <c r="C1248" t="s">
        <v>1735</v>
      </c>
      <c r="E1248" t="str">
        <f>"OH06"</f>
        <v>OH06</v>
      </c>
      <c r="F1248" t="s">
        <v>2272</v>
      </c>
      <c r="G1248" t="s">
        <v>17</v>
      </c>
      <c r="H1248" t="s">
        <v>30</v>
      </c>
      <c r="I1248" s="18"/>
    </row>
    <row r="1249" spans="1:9" x14ac:dyDescent="0.3">
      <c r="A1249" t="s">
        <v>8</v>
      </c>
      <c r="B1249" t="s">
        <v>43</v>
      </c>
      <c r="C1249" t="s">
        <v>1736</v>
      </c>
      <c r="E1249" t="str">
        <f>"OH08"</f>
        <v>OH08</v>
      </c>
      <c r="F1249" t="s">
        <v>249</v>
      </c>
      <c r="G1249" t="s">
        <v>281</v>
      </c>
      <c r="H1249" t="s">
        <v>30</v>
      </c>
      <c r="I1249" s="18"/>
    </row>
    <row r="1250" spans="1:9" x14ac:dyDescent="0.3">
      <c r="A1250" t="s">
        <v>8</v>
      </c>
      <c r="B1250" t="s">
        <v>43</v>
      </c>
      <c r="C1250" t="s">
        <v>1736</v>
      </c>
      <c r="E1250" t="str">
        <f>"OH08"</f>
        <v>OH08</v>
      </c>
      <c r="F1250" t="s">
        <v>2273</v>
      </c>
      <c r="G1250" t="s">
        <v>17</v>
      </c>
      <c r="H1250" t="s">
        <v>30</v>
      </c>
      <c r="I1250" s="18"/>
    </row>
    <row r="1251" spans="1:9" x14ac:dyDescent="0.3">
      <c r="A1251" t="s">
        <v>8</v>
      </c>
      <c r="B1251" t="s">
        <v>43</v>
      </c>
      <c r="C1251" t="s">
        <v>1737</v>
      </c>
      <c r="D1251" t="s">
        <v>1738</v>
      </c>
      <c r="E1251" t="str">
        <f>"OH11"</f>
        <v>OH11</v>
      </c>
      <c r="F1251" t="s">
        <v>257</v>
      </c>
      <c r="G1251" t="s">
        <v>13</v>
      </c>
      <c r="H1251" t="s">
        <v>30</v>
      </c>
      <c r="I1251" s="18"/>
    </row>
    <row r="1252" spans="1:9" x14ac:dyDescent="0.3">
      <c r="A1252" t="s">
        <v>8</v>
      </c>
      <c r="B1252" t="s">
        <v>43</v>
      </c>
      <c r="C1252" t="s">
        <v>1737</v>
      </c>
      <c r="D1252" t="s">
        <v>1738</v>
      </c>
      <c r="E1252" t="str">
        <f>"OH11"</f>
        <v>OH11</v>
      </c>
      <c r="F1252" t="s">
        <v>1739</v>
      </c>
      <c r="G1252" t="s">
        <v>17</v>
      </c>
      <c r="H1252" t="s">
        <v>30</v>
      </c>
      <c r="I1252" s="18"/>
    </row>
    <row r="1253" spans="1:9" x14ac:dyDescent="0.3">
      <c r="A1253" t="s">
        <v>8</v>
      </c>
      <c r="B1253" t="s">
        <v>43</v>
      </c>
      <c r="C1253" t="s">
        <v>1740</v>
      </c>
      <c r="D1253" t="s">
        <v>1741</v>
      </c>
      <c r="E1253" t="str">
        <f>"OH16"</f>
        <v>OH16</v>
      </c>
      <c r="F1253" t="s">
        <v>97</v>
      </c>
      <c r="G1253" t="s">
        <v>13</v>
      </c>
      <c r="H1253" t="s">
        <v>30</v>
      </c>
      <c r="I1253" s="18"/>
    </row>
    <row r="1254" spans="1:9" x14ac:dyDescent="0.3">
      <c r="A1254" t="s">
        <v>8</v>
      </c>
      <c r="B1254" t="s">
        <v>43</v>
      </c>
      <c r="C1254" t="s">
        <v>1740</v>
      </c>
      <c r="D1254" t="s">
        <v>1741</v>
      </c>
      <c r="E1254" t="str">
        <f>"OH16"</f>
        <v>OH16</v>
      </c>
      <c r="F1254" t="s">
        <v>1742</v>
      </c>
      <c r="G1254" t="s">
        <v>17</v>
      </c>
      <c r="H1254" t="s">
        <v>30</v>
      </c>
      <c r="I1254" s="18"/>
    </row>
    <row r="1255" spans="1:9" x14ac:dyDescent="0.3">
      <c r="A1255" t="s">
        <v>145</v>
      </c>
      <c r="B1255" t="s">
        <v>43</v>
      </c>
      <c r="C1255" t="s">
        <v>192</v>
      </c>
      <c r="E1255" t="str">
        <f>"OH23"</f>
        <v>OH23</v>
      </c>
      <c r="F1255" t="s">
        <v>135</v>
      </c>
      <c r="G1255" t="s">
        <v>13</v>
      </c>
      <c r="H1255" t="s">
        <v>21</v>
      </c>
      <c r="I1255" s="18"/>
    </row>
    <row r="1256" spans="1:9" x14ac:dyDescent="0.3">
      <c r="A1256" t="s">
        <v>365</v>
      </c>
      <c r="B1256" t="s">
        <v>43</v>
      </c>
      <c r="C1256" t="s">
        <v>192</v>
      </c>
      <c r="E1256" t="str">
        <f>"OH23"</f>
        <v>OH23</v>
      </c>
      <c r="F1256" t="s">
        <v>135</v>
      </c>
      <c r="G1256" t="s">
        <v>52</v>
      </c>
      <c r="H1256" t="s">
        <v>21</v>
      </c>
      <c r="I1256" s="18"/>
    </row>
    <row r="1257" spans="1:9" x14ac:dyDescent="0.3">
      <c r="A1257" t="s">
        <v>8</v>
      </c>
      <c r="B1257" t="s">
        <v>43</v>
      </c>
      <c r="C1257" t="s">
        <v>192</v>
      </c>
      <c r="E1257" t="str">
        <f>"OH23"</f>
        <v>OH23</v>
      </c>
      <c r="F1257" t="s">
        <v>1743</v>
      </c>
      <c r="G1257" t="s">
        <v>13</v>
      </c>
      <c r="H1257" t="s">
        <v>14</v>
      </c>
      <c r="I1257" s="18"/>
    </row>
    <row r="1258" spans="1:9" x14ac:dyDescent="0.3">
      <c r="A1258" t="s">
        <v>8</v>
      </c>
      <c r="B1258" t="s">
        <v>43</v>
      </c>
      <c r="C1258" t="s">
        <v>192</v>
      </c>
      <c r="E1258" t="str">
        <f>"OH23"</f>
        <v>OH23</v>
      </c>
      <c r="F1258" t="s">
        <v>1744</v>
      </c>
      <c r="G1258" t="s">
        <v>17</v>
      </c>
      <c r="H1258" t="s">
        <v>21</v>
      </c>
      <c r="I1258" s="18"/>
    </row>
    <row r="1259" spans="1:9" x14ac:dyDescent="0.3">
      <c r="A1259" t="s">
        <v>8</v>
      </c>
      <c r="B1259" t="s">
        <v>43</v>
      </c>
      <c r="C1259" t="s">
        <v>192</v>
      </c>
      <c r="E1259" t="str">
        <f>"OH23"</f>
        <v>OH23</v>
      </c>
      <c r="F1259" t="s">
        <v>1745</v>
      </c>
      <c r="G1259" t="s">
        <v>17</v>
      </c>
      <c r="H1259" t="s">
        <v>14</v>
      </c>
      <c r="I1259" s="18"/>
    </row>
    <row r="1260" spans="1:9" x14ac:dyDescent="0.3">
      <c r="A1260" t="s">
        <v>8</v>
      </c>
      <c r="B1260" t="s">
        <v>43</v>
      </c>
      <c r="C1260" t="s">
        <v>491</v>
      </c>
      <c r="E1260" t="str">
        <f>"OH37"</f>
        <v>OH37</v>
      </c>
      <c r="F1260" t="s">
        <v>1746</v>
      </c>
      <c r="G1260" t="s">
        <v>17</v>
      </c>
      <c r="H1260" t="s">
        <v>30</v>
      </c>
      <c r="I1260" s="18"/>
    </row>
    <row r="1261" spans="1:9" x14ac:dyDescent="0.3">
      <c r="A1261" t="s">
        <v>8</v>
      </c>
      <c r="B1261" t="s">
        <v>43</v>
      </c>
      <c r="C1261" t="s">
        <v>491</v>
      </c>
      <c r="D1261" t="s">
        <v>1747</v>
      </c>
      <c r="E1261" t="str">
        <f>"OH37"</f>
        <v>OH37</v>
      </c>
      <c r="F1261" t="s">
        <v>117</v>
      </c>
      <c r="G1261" t="s">
        <v>13</v>
      </c>
      <c r="H1261" t="s">
        <v>30</v>
      </c>
      <c r="I1261" s="18"/>
    </row>
    <row r="1262" spans="1:9" x14ac:dyDescent="0.3">
      <c r="A1262" t="s">
        <v>8</v>
      </c>
      <c r="B1262" t="s">
        <v>43</v>
      </c>
      <c r="C1262" t="s">
        <v>491</v>
      </c>
      <c r="D1262" t="s">
        <v>1748</v>
      </c>
      <c r="E1262" t="str">
        <f>"OH49"</f>
        <v>OH49</v>
      </c>
      <c r="F1262" t="s">
        <v>117</v>
      </c>
      <c r="G1262" t="s">
        <v>13</v>
      </c>
      <c r="H1262" t="s">
        <v>30</v>
      </c>
      <c r="I1262" s="18"/>
    </row>
    <row r="1263" spans="1:9" x14ac:dyDescent="0.3">
      <c r="A1263" t="s">
        <v>8</v>
      </c>
      <c r="B1263" t="s">
        <v>43</v>
      </c>
      <c r="C1263" t="s">
        <v>491</v>
      </c>
      <c r="D1263" t="s">
        <v>1748</v>
      </c>
      <c r="E1263" t="str">
        <f>"OH49"</f>
        <v>OH49</v>
      </c>
      <c r="F1263" t="s">
        <v>1749</v>
      </c>
      <c r="G1263" t="s">
        <v>17</v>
      </c>
      <c r="H1263" t="s">
        <v>30</v>
      </c>
      <c r="I1263" s="18"/>
    </row>
    <row r="1264" spans="1:9" x14ac:dyDescent="0.3">
      <c r="A1264" t="s">
        <v>8</v>
      </c>
      <c r="B1264" t="s">
        <v>43</v>
      </c>
      <c r="C1264" t="s">
        <v>546</v>
      </c>
      <c r="E1264" t="str">
        <f>"OH54"</f>
        <v>OH54</v>
      </c>
      <c r="F1264" t="s">
        <v>1581</v>
      </c>
      <c r="G1264" t="s">
        <v>13</v>
      </c>
      <c r="H1264" t="s">
        <v>21</v>
      </c>
      <c r="I1264" s="18"/>
    </row>
    <row r="1265" spans="1:9" x14ac:dyDescent="0.3">
      <c r="A1265" t="s">
        <v>8</v>
      </c>
      <c r="B1265" t="s">
        <v>43</v>
      </c>
      <c r="C1265" t="s">
        <v>546</v>
      </c>
      <c r="E1265" t="str">
        <f>"OH54"</f>
        <v>OH54</v>
      </c>
      <c r="F1265" t="s">
        <v>2310</v>
      </c>
      <c r="G1265" t="s">
        <v>17</v>
      </c>
      <c r="H1265" t="s">
        <v>21</v>
      </c>
      <c r="I1265" s="18"/>
    </row>
    <row r="1266" spans="1:9" x14ac:dyDescent="0.3">
      <c r="A1266" t="s">
        <v>8</v>
      </c>
      <c r="B1266" t="s">
        <v>43</v>
      </c>
      <c r="C1266" t="s">
        <v>236</v>
      </c>
      <c r="E1266" t="str">
        <f>"OH62"</f>
        <v>OH62</v>
      </c>
      <c r="F1266" t="s">
        <v>384</v>
      </c>
      <c r="G1266" t="s">
        <v>13</v>
      </c>
      <c r="H1266" t="s">
        <v>21</v>
      </c>
      <c r="I1266" s="18"/>
    </row>
    <row r="1267" spans="1:9" x14ac:dyDescent="0.3">
      <c r="A1267" t="s">
        <v>8</v>
      </c>
      <c r="B1267" t="s">
        <v>43</v>
      </c>
      <c r="C1267" t="s">
        <v>236</v>
      </c>
      <c r="E1267" t="str">
        <f>"OH62"</f>
        <v>OH62</v>
      </c>
      <c r="F1267" t="s">
        <v>1753</v>
      </c>
      <c r="G1267" t="s">
        <v>29</v>
      </c>
      <c r="H1267" t="s">
        <v>14</v>
      </c>
      <c r="I1267" s="18"/>
    </row>
    <row r="1268" spans="1:9" x14ac:dyDescent="0.3">
      <c r="A1268" t="s">
        <v>8</v>
      </c>
      <c r="B1268" t="s">
        <v>43</v>
      </c>
      <c r="C1268" t="s">
        <v>236</v>
      </c>
      <c r="E1268" t="str">
        <f>"OH62"</f>
        <v>OH62</v>
      </c>
      <c r="F1268" t="s">
        <v>417</v>
      </c>
      <c r="G1268" t="s">
        <v>13</v>
      </c>
      <c r="H1268" t="s">
        <v>21</v>
      </c>
      <c r="I1268" s="18"/>
    </row>
    <row r="1269" spans="1:9" x14ac:dyDescent="0.3">
      <c r="A1269" t="s">
        <v>8</v>
      </c>
      <c r="B1269" t="s">
        <v>43</v>
      </c>
      <c r="C1269" t="s">
        <v>236</v>
      </c>
      <c r="E1269" t="str">
        <f>"OH62"</f>
        <v>OH62</v>
      </c>
      <c r="F1269" t="s">
        <v>1751</v>
      </c>
      <c r="G1269" t="s">
        <v>17</v>
      </c>
      <c r="H1269" t="s">
        <v>14</v>
      </c>
      <c r="I1269" s="18"/>
    </row>
    <row r="1270" spans="1:9" x14ac:dyDescent="0.3">
      <c r="A1270" t="s">
        <v>8</v>
      </c>
      <c r="B1270" t="s">
        <v>43</v>
      </c>
      <c r="C1270" t="s">
        <v>236</v>
      </c>
      <c r="D1270" t="s">
        <v>1750</v>
      </c>
      <c r="E1270" t="str">
        <f>"OH62"</f>
        <v>OH62</v>
      </c>
      <c r="F1270" t="s">
        <v>1752</v>
      </c>
      <c r="G1270" t="s">
        <v>17</v>
      </c>
      <c r="H1270" t="s">
        <v>21</v>
      </c>
      <c r="I1270" s="18"/>
    </row>
    <row r="1271" spans="1:9" x14ac:dyDescent="0.3">
      <c r="A1271" t="s">
        <v>8</v>
      </c>
      <c r="B1271" t="s">
        <v>43</v>
      </c>
      <c r="C1271" t="s">
        <v>1754</v>
      </c>
      <c r="E1271" t="str">
        <f>"OH69"</f>
        <v>OH69</v>
      </c>
      <c r="F1271" t="s">
        <v>1755</v>
      </c>
      <c r="G1271" t="s">
        <v>17</v>
      </c>
      <c r="H1271" t="s">
        <v>30</v>
      </c>
      <c r="I1271" s="18"/>
    </row>
    <row r="1272" spans="1:9" x14ac:dyDescent="0.3">
      <c r="A1272" t="s">
        <v>8</v>
      </c>
      <c r="B1272" t="s">
        <v>43</v>
      </c>
      <c r="C1272" t="s">
        <v>1754</v>
      </c>
      <c r="E1272" t="str">
        <f>"OH69"</f>
        <v>OH69</v>
      </c>
      <c r="F1272" t="s">
        <v>64</v>
      </c>
      <c r="G1272" t="s">
        <v>13</v>
      </c>
      <c r="H1272" t="s">
        <v>30</v>
      </c>
      <c r="I1272" s="18"/>
    </row>
    <row r="1273" spans="1:9" x14ac:dyDescent="0.3">
      <c r="A1273" t="s">
        <v>8</v>
      </c>
      <c r="B1273" t="s">
        <v>43</v>
      </c>
      <c r="C1273" t="s">
        <v>1756</v>
      </c>
      <c r="E1273" t="str">
        <f>"OH73"</f>
        <v>OH73</v>
      </c>
      <c r="F1273" t="s">
        <v>55</v>
      </c>
      <c r="G1273" t="s">
        <v>13</v>
      </c>
      <c r="H1273" t="s">
        <v>30</v>
      </c>
      <c r="I1273" s="18"/>
    </row>
    <row r="1274" spans="1:9" x14ac:dyDescent="0.3">
      <c r="A1274" t="s">
        <v>8</v>
      </c>
      <c r="B1274" t="s">
        <v>43</v>
      </c>
      <c r="C1274" t="s">
        <v>1756</v>
      </c>
      <c r="E1274" t="str">
        <f>"OH73"</f>
        <v>OH73</v>
      </c>
      <c r="F1274" t="s">
        <v>1757</v>
      </c>
      <c r="G1274" t="s">
        <v>17</v>
      </c>
      <c r="H1274" t="s">
        <v>30</v>
      </c>
      <c r="I1274" s="18"/>
    </row>
    <row r="1275" spans="1:9" x14ac:dyDescent="0.3">
      <c r="A1275" t="s">
        <v>8</v>
      </c>
      <c r="B1275" t="s">
        <v>43</v>
      </c>
      <c r="C1275" t="s">
        <v>672</v>
      </c>
      <c r="E1275" t="str">
        <f>"OH81"</f>
        <v>OH81</v>
      </c>
      <c r="F1275" t="s">
        <v>139</v>
      </c>
      <c r="G1275" t="s">
        <v>13</v>
      </c>
      <c r="H1275" t="s">
        <v>30</v>
      </c>
      <c r="I1275" s="18"/>
    </row>
    <row r="1276" spans="1:9" x14ac:dyDescent="0.3">
      <c r="A1276" t="s">
        <v>8</v>
      </c>
      <c r="B1276" t="s">
        <v>43</v>
      </c>
      <c r="C1276" t="s">
        <v>672</v>
      </c>
      <c r="E1276" t="str">
        <f>"OH81"</f>
        <v>OH81</v>
      </c>
      <c r="F1276" t="s">
        <v>1758</v>
      </c>
      <c r="G1276" t="s">
        <v>17</v>
      </c>
      <c r="H1276" t="s">
        <v>30</v>
      </c>
      <c r="I1276" s="18"/>
    </row>
    <row r="1277" spans="1:9" x14ac:dyDescent="0.3">
      <c r="A1277" t="s">
        <v>8</v>
      </c>
      <c r="B1277" t="s">
        <v>43</v>
      </c>
      <c r="C1277" t="s">
        <v>1759</v>
      </c>
      <c r="E1277" t="str">
        <f>"OH85"</f>
        <v>OH85</v>
      </c>
      <c r="F1277" t="s">
        <v>1760</v>
      </c>
      <c r="G1277" t="s">
        <v>13</v>
      </c>
      <c r="H1277" t="s">
        <v>14</v>
      </c>
      <c r="I1277" s="18"/>
    </row>
    <row r="1278" spans="1:9" x14ac:dyDescent="0.3">
      <c r="A1278" t="s">
        <v>8</v>
      </c>
      <c r="B1278" t="s">
        <v>43</v>
      </c>
      <c r="C1278" t="s">
        <v>1759</v>
      </c>
      <c r="E1278" t="str">
        <f>"OH85"</f>
        <v>OH85</v>
      </c>
      <c r="F1278" t="s">
        <v>1761</v>
      </c>
      <c r="G1278" t="s">
        <v>17</v>
      </c>
      <c r="H1278" t="s">
        <v>14</v>
      </c>
      <c r="I1278" s="18"/>
    </row>
    <row r="1279" spans="1:9" x14ac:dyDescent="0.3">
      <c r="A1279" t="s">
        <v>8</v>
      </c>
      <c r="B1279" t="s">
        <v>43</v>
      </c>
      <c r="C1279" t="s">
        <v>1762</v>
      </c>
      <c r="E1279" t="str">
        <f>"OH91"</f>
        <v>OH91</v>
      </c>
      <c r="F1279" t="s">
        <v>1165</v>
      </c>
      <c r="G1279" t="s">
        <v>13</v>
      </c>
      <c r="H1279" t="s">
        <v>14</v>
      </c>
      <c r="I1279" s="18"/>
    </row>
    <row r="1280" spans="1:9" x14ac:dyDescent="0.3">
      <c r="A1280" t="s">
        <v>8</v>
      </c>
      <c r="B1280" t="s">
        <v>43</v>
      </c>
      <c r="C1280" t="s">
        <v>1762</v>
      </c>
      <c r="E1280" t="str">
        <f>"OH91"</f>
        <v>OH91</v>
      </c>
      <c r="F1280" t="s">
        <v>1763</v>
      </c>
      <c r="G1280" t="s">
        <v>17</v>
      </c>
      <c r="H1280" t="s">
        <v>14</v>
      </c>
      <c r="I1280" s="18"/>
    </row>
    <row r="1281" spans="1:9" x14ac:dyDescent="0.3">
      <c r="A1281" t="s">
        <v>8</v>
      </c>
      <c r="B1281" t="s">
        <v>43</v>
      </c>
      <c r="C1281" t="s">
        <v>389</v>
      </c>
      <c r="E1281" t="str">
        <f>"OI53"</f>
        <v>OI53</v>
      </c>
      <c r="F1281" t="s">
        <v>139</v>
      </c>
      <c r="G1281" t="s">
        <v>52</v>
      </c>
      <c r="H1281" t="s">
        <v>30</v>
      </c>
      <c r="I1281" s="18"/>
    </row>
    <row r="1282" spans="1:9" x14ac:dyDescent="0.3">
      <c r="A1282" t="s">
        <v>8</v>
      </c>
      <c r="B1282" t="s">
        <v>43</v>
      </c>
      <c r="C1282" t="s">
        <v>389</v>
      </c>
      <c r="E1282" t="str">
        <f>"OI53"</f>
        <v>OI53</v>
      </c>
      <c r="F1282" t="s">
        <v>2274</v>
      </c>
      <c r="G1282" t="s">
        <v>17</v>
      </c>
      <c r="H1282" t="s">
        <v>30</v>
      </c>
      <c r="I1282" s="18"/>
    </row>
    <row r="1283" spans="1:9" x14ac:dyDescent="0.3">
      <c r="A1283" t="s">
        <v>8</v>
      </c>
      <c r="B1283" t="s">
        <v>43</v>
      </c>
      <c r="C1283" t="s">
        <v>1764</v>
      </c>
      <c r="E1283" t="str">
        <f>"OI79"</f>
        <v>OI79</v>
      </c>
      <c r="F1283" t="s">
        <v>32</v>
      </c>
      <c r="G1283" t="s">
        <v>281</v>
      </c>
      <c r="H1283" t="s">
        <v>30</v>
      </c>
      <c r="I1283" s="18"/>
    </row>
    <row r="1284" spans="1:9" x14ac:dyDescent="0.3">
      <c r="A1284" t="s">
        <v>8</v>
      </c>
      <c r="B1284" t="s">
        <v>43</v>
      </c>
      <c r="C1284" t="s">
        <v>1764</v>
      </c>
      <c r="E1284" t="str">
        <f>"OI79"</f>
        <v>OI79</v>
      </c>
      <c r="F1284" t="s">
        <v>2275</v>
      </c>
      <c r="G1284" t="s">
        <v>17</v>
      </c>
      <c r="H1284" t="s">
        <v>30</v>
      </c>
      <c r="I1284" s="18"/>
    </row>
    <row r="1285" spans="1:9" x14ac:dyDescent="0.3">
      <c r="A1285" t="s">
        <v>8</v>
      </c>
      <c r="B1285" t="s">
        <v>43</v>
      </c>
      <c r="C1285" t="s">
        <v>1765</v>
      </c>
      <c r="E1285" t="str">
        <f>"OI87"</f>
        <v>OI87</v>
      </c>
      <c r="F1285" t="s">
        <v>247</v>
      </c>
      <c r="G1285" t="s">
        <v>281</v>
      </c>
      <c r="H1285" t="s">
        <v>30</v>
      </c>
      <c r="I1285" s="18"/>
    </row>
    <row r="1286" spans="1:9" x14ac:dyDescent="0.3">
      <c r="A1286" t="s">
        <v>8</v>
      </c>
      <c r="B1286" t="s">
        <v>43</v>
      </c>
      <c r="C1286" t="s">
        <v>1765</v>
      </c>
      <c r="E1286" t="str">
        <f>"OI87"</f>
        <v>OI87</v>
      </c>
      <c r="F1286" t="s">
        <v>2276</v>
      </c>
      <c r="G1286" t="s">
        <v>17</v>
      </c>
      <c r="H1286" t="s">
        <v>30</v>
      </c>
      <c r="I1286" s="18"/>
    </row>
    <row r="1287" spans="1:9" x14ac:dyDescent="0.3">
      <c r="A1287" t="s">
        <v>8</v>
      </c>
      <c r="B1287" t="s">
        <v>43</v>
      </c>
      <c r="C1287" t="s">
        <v>544</v>
      </c>
      <c r="E1287" t="str">
        <f>"OI95"</f>
        <v>OI95</v>
      </c>
      <c r="F1287" t="s">
        <v>737</v>
      </c>
      <c r="G1287" t="s">
        <v>29</v>
      </c>
      <c r="H1287" t="s">
        <v>21</v>
      </c>
      <c r="I1287" s="18"/>
    </row>
    <row r="1288" spans="1:9" x14ac:dyDescent="0.3">
      <c r="A1288" t="s">
        <v>8</v>
      </c>
      <c r="B1288" t="s">
        <v>43</v>
      </c>
      <c r="C1288" t="s">
        <v>546</v>
      </c>
      <c r="E1288" t="str">
        <f>"OI95"</f>
        <v>OI95</v>
      </c>
      <c r="F1288" t="s">
        <v>1766</v>
      </c>
      <c r="G1288" t="s">
        <v>29</v>
      </c>
      <c r="H1288" t="s">
        <v>14</v>
      </c>
      <c r="I1288" s="18"/>
    </row>
    <row r="1289" spans="1:9" x14ac:dyDescent="0.3">
      <c r="A1289" t="s">
        <v>8</v>
      </c>
      <c r="B1289" t="s">
        <v>43</v>
      </c>
      <c r="C1289" t="s">
        <v>546</v>
      </c>
      <c r="E1289" t="str">
        <f>"OI95"</f>
        <v>OI95</v>
      </c>
      <c r="F1289" t="s">
        <v>2311</v>
      </c>
      <c r="G1289" t="s">
        <v>17</v>
      </c>
      <c r="H1289" t="s">
        <v>21</v>
      </c>
      <c r="I1289" s="18"/>
    </row>
    <row r="1290" spans="1:9" x14ac:dyDescent="0.3">
      <c r="A1290" t="s">
        <v>8</v>
      </c>
      <c r="B1290" t="s">
        <v>43</v>
      </c>
      <c r="C1290" t="s">
        <v>546</v>
      </c>
      <c r="E1290" t="str">
        <f>"OI95"</f>
        <v>OI95</v>
      </c>
      <c r="F1290" t="s">
        <v>1767</v>
      </c>
      <c r="G1290" t="s">
        <v>17</v>
      </c>
      <c r="H1290" t="s">
        <v>14</v>
      </c>
      <c r="I1290" s="18"/>
    </row>
    <row r="1291" spans="1:9" x14ac:dyDescent="0.3">
      <c r="A1291" t="s">
        <v>8</v>
      </c>
      <c r="B1291" t="s">
        <v>394</v>
      </c>
      <c r="C1291" t="s">
        <v>1773</v>
      </c>
      <c r="E1291" t="str">
        <f>"OR55"</f>
        <v>OR55</v>
      </c>
      <c r="F1291" t="s">
        <v>1774</v>
      </c>
      <c r="G1291" t="s">
        <v>13</v>
      </c>
      <c r="H1291" t="s">
        <v>14</v>
      </c>
      <c r="I1291" s="18"/>
    </row>
    <row r="1292" spans="1:9" x14ac:dyDescent="0.3">
      <c r="A1292" t="s">
        <v>8</v>
      </c>
      <c r="B1292" t="s">
        <v>394</v>
      </c>
      <c r="C1292" t="s">
        <v>1773</v>
      </c>
      <c r="E1292" t="str">
        <f>"OR55"</f>
        <v>OR55</v>
      </c>
      <c r="F1292" t="s">
        <v>1775</v>
      </c>
      <c r="G1292" t="s">
        <v>17</v>
      </c>
      <c r="H1292" t="s">
        <v>14</v>
      </c>
      <c r="I1292" s="18"/>
    </row>
    <row r="1293" spans="1:9" x14ac:dyDescent="0.3">
      <c r="A1293" t="s">
        <v>8</v>
      </c>
      <c r="B1293" t="s">
        <v>394</v>
      </c>
      <c r="C1293" t="s">
        <v>1776</v>
      </c>
      <c r="E1293" t="str">
        <f>"OR93"</f>
        <v>OR93</v>
      </c>
      <c r="F1293" t="s">
        <v>1777</v>
      </c>
      <c r="G1293" t="s">
        <v>13</v>
      </c>
      <c r="H1293" t="s">
        <v>14</v>
      </c>
      <c r="I1293" s="18"/>
    </row>
    <row r="1294" spans="1:9" x14ac:dyDescent="0.3">
      <c r="A1294" t="s">
        <v>8</v>
      </c>
      <c r="B1294" t="s">
        <v>394</v>
      </c>
      <c r="C1294" t="s">
        <v>1776</v>
      </c>
      <c r="E1294" t="str">
        <f>"OR93"</f>
        <v>OR93</v>
      </c>
      <c r="F1294" t="s">
        <v>1778</v>
      </c>
      <c r="G1294" t="s">
        <v>17</v>
      </c>
      <c r="H1294" t="s">
        <v>14</v>
      </c>
      <c r="I1294" s="18"/>
    </row>
    <row r="1295" spans="1:9" x14ac:dyDescent="0.3">
      <c r="A1295" t="s">
        <v>8</v>
      </c>
      <c r="B1295" t="s">
        <v>133</v>
      </c>
      <c r="C1295" t="s">
        <v>1779</v>
      </c>
      <c r="E1295" t="str">
        <f>"ORS"</f>
        <v>ORS</v>
      </c>
      <c r="F1295" t="s">
        <v>227</v>
      </c>
      <c r="G1295" t="s">
        <v>29</v>
      </c>
      <c r="H1295" t="s">
        <v>30</v>
      </c>
      <c r="I1295" s="18"/>
    </row>
    <row r="1296" spans="1:9" x14ac:dyDescent="0.3">
      <c r="A1296" t="s">
        <v>8</v>
      </c>
      <c r="B1296" t="s">
        <v>133</v>
      </c>
      <c r="C1296" t="s">
        <v>1779</v>
      </c>
      <c r="E1296" t="str">
        <f>"ORS"</f>
        <v>ORS</v>
      </c>
      <c r="F1296" t="s">
        <v>1780</v>
      </c>
      <c r="G1296" t="s">
        <v>17</v>
      </c>
      <c r="H1296" t="s">
        <v>30</v>
      </c>
      <c r="I1296" s="18"/>
    </row>
    <row r="1297" spans="1:9" x14ac:dyDescent="0.3">
      <c r="A1297" t="s">
        <v>8</v>
      </c>
      <c r="B1297" t="s">
        <v>47</v>
      </c>
      <c r="C1297" t="s">
        <v>1785</v>
      </c>
      <c r="E1297" t="str">
        <f>"P96"</f>
        <v>P96</v>
      </c>
      <c r="F1297" t="s">
        <v>308</v>
      </c>
      <c r="G1297" t="s">
        <v>52</v>
      </c>
      <c r="H1297" t="s">
        <v>21</v>
      </c>
      <c r="I1297" s="18"/>
    </row>
    <row r="1298" spans="1:9" x14ac:dyDescent="0.3">
      <c r="A1298" t="s">
        <v>8</v>
      </c>
      <c r="B1298" t="s">
        <v>47</v>
      </c>
      <c r="C1298" t="s">
        <v>1785</v>
      </c>
      <c r="E1298" t="str">
        <f>"P96"</f>
        <v>P96</v>
      </c>
      <c r="F1298" t="s">
        <v>1786</v>
      </c>
      <c r="G1298" t="s">
        <v>17</v>
      </c>
      <c r="H1298" t="s">
        <v>21</v>
      </c>
      <c r="I1298" s="18"/>
    </row>
    <row r="1299" spans="1:9" x14ac:dyDescent="0.3">
      <c r="A1299" t="s">
        <v>8</v>
      </c>
      <c r="B1299" t="s">
        <v>47</v>
      </c>
      <c r="C1299" t="s">
        <v>1787</v>
      </c>
      <c r="E1299" t="str">
        <f>"PA04"</f>
        <v>PA04</v>
      </c>
      <c r="F1299" t="s">
        <v>1790</v>
      </c>
      <c r="G1299" t="s">
        <v>17</v>
      </c>
      <c r="H1299" t="s">
        <v>14</v>
      </c>
      <c r="I1299" s="18"/>
    </row>
    <row r="1300" spans="1:9" x14ac:dyDescent="0.3">
      <c r="A1300" t="s">
        <v>8</v>
      </c>
      <c r="B1300" t="s">
        <v>47</v>
      </c>
      <c r="C1300" t="s">
        <v>1787</v>
      </c>
      <c r="D1300" t="s">
        <v>1788</v>
      </c>
      <c r="E1300" t="str">
        <f>"PA04"</f>
        <v>PA04</v>
      </c>
      <c r="F1300" t="s">
        <v>1789</v>
      </c>
      <c r="G1300" t="s">
        <v>13</v>
      </c>
      <c r="H1300" t="s">
        <v>14</v>
      </c>
      <c r="I1300" s="18"/>
    </row>
    <row r="1301" spans="1:9" x14ac:dyDescent="0.3">
      <c r="A1301" t="s">
        <v>8</v>
      </c>
      <c r="B1301" t="s">
        <v>47</v>
      </c>
      <c r="C1301" t="s">
        <v>1791</v>
      </c>
      <c r="D1301" t="s">
        <v>1792</v>
      </c>
      <c r="E1301" t="str">
        <f>"PA10"</f>
        <v>PA10</v>
      </c>
      <c r="F1301" t="s">
        <v>1793</v>
      </c>
      <c r="G1301" t="s">
        <v>17</v>
      </c>
      <c r="H1301" t="s">
        <v>14</v>
      </c>
      <c r="I1301" s="18"/>
    </row>
    <row r="1302" spans="1:9" x14ac:dyDescent="0.3">
      <c r="A1302" t="s">
        <v>8</v>
      </c>
      <c r="B1302" t="s">
        <v>47</v>
      </c>
      <c r="C1302" t="s">
        <v>1791</v>
      </c>
      <c r="D1302" t="s">
        <v>1792</v>
      </c>
      <c r="E1302" t="str">
        <f>"PA10"</f>
        <v>PA10</v>
      </c>
      <c r="F1302" t="s">
        <v>117</v>
      </c>
      <c r="G1302" t="s">
        <v>13</v>
      </c>
      <c r="H1302" t="s">
        <v>30</v>
      </c>
      <c r="I1302" s="18"/>
    </row>
    <row r="1303" spans="1:9" x14ac:dyDescent="0.3">
      <c r="A1303" t="s">
        <v>8</v>
      </c>
      <c r="B1303" t="s">
        <v>47</v>
      </c>
      <c r="C1303" t="s">
        <v>1791</v>
      </c>
      <c r="D1303" t="s">
        <v>1792</v>
      </c>
      <c r="E1303" t="str">
        <f>"PA10"</f>
        <v>PA10</v>
      </c>
      <c r="F1303" t="s">
        <v>1427</v>
      </c>
      <c r="G1303" t="s">
        <v>29</v>
      </c>
      <c r="H1303" t="s">
        <v>14</v>
      </c>
      <c r="I1303" s="18"/>
    </row>
    <row r="1304" spans="1:9" x14ac:dyDescent="0.3">
      <c r="A1304" t="s">
        <v>8</v>
      </c>
      <c r="B1304" t="s">
        <v>47</v>
      </c>
      <c r="C1304" t="s">
        <v>1791</v>
      </c>
      <c r="D1304" t="s">
        <v>1792</v>
      </c>
      <c r="E1304" t="str">
        <f>"PA10"</f>
        <v>PA10</v>
      </c>
      <c r="F1304" t="s">
        <v>1794</v>
      </c>
      <c r="G1304" t="s">
        <v>17</v>
      </c>
      <c r="H1304" t="s">
        <v>30</v>
      </c>
      <c r="I1304" s="18"/>
    </row>
    <row r="1305" spans="1:9" x14ac:dyDescent="0.3">
      <c r="A1305" t="s">
        <v>8</v>
      </c>
      <c r="B1305" t="s">
        <v>47</v>
      </c>
      <c r="C1305" t="s">
        <v>1795</v>
      </c>
      <c r="E1305" t="str">
        <f>"PA11"</f>
        <v>PA11</v>
      </c>
      <c r="F1305" t="s">
        <v>729</v>
      </c>
      <c r="G1305" t="s">
        <v>52</v>
      </c>
      <c r="H1305" t="s">
        <v>21</v>
      </c>
      <c r="I1305" s="18"/>
    </row>
    <row r="1306" spans="1:9" x14ac:dyDescent="0.3">
      <c r="A1306" t="s">
        <v>8</v>
      </c>
      <c r="B1306" t="s">
        <v>47</v>
      </c>
      <c r="C1306" t="s">
        <v>1795</v>
      </c>
      <c r="D1306" t="s">
        <v>1796</v>
      </c>
      <c r="E1306" t="str">
        <f>"PA11"</f>
        <v>PA11</v>
      </c>
      <c r="F1306" t="s">
        <v>1797</v>
      </c>
      <c r="G1306" t="s">
        <v>17</v>
      </c>
      <c r="H1306" t="s">
        <v>21</v>
      </c>
      <c r="I1306" s="18"/>
    </row>
    <row r="1307" spans="1:9" x14ac:dyDescent="0.3">
      <c r="A1307" t="s">
        <v>8</v>
      </c>
      <c r="B1307" t="s">
        <v>47</v>
      </c>
      <c r="C1307" t="s">
        <v>1798</v>
      </c>
      <c r="E1307" t="str">
        <f>"PA24"</f>
        <v>PA24</v>
      </c>
      <c r="F1307" t="s">
        <v>1801</v>
      </c>
      <c r="G1307" t="s">
        <v>13</v>
      </c>
      <c r="H1307" t="s">
        <v>14</v>
      </c>
      <c r="I1307" s="18"/>
    </row>
    <row r="1308" spans="1:9" x14ac:dyDescent="0.3">
      <c r="A1308" t="s">
        <v>8</v>
      </c>
      <c r="B1308" t="s">
        <v>47</v>
      </c>
      <c r="C1308" t="s">
        <v>1798</v>
      </c>
      <c r="D1308" t="s">
        <v>1799</v>
      </c>
      <c r="E1308" t="str">
        <f>"PA24"</f>
        <v>PA24</v>
      </c>
      <c r="F1308" t="s">
        <v>1800</v>
      </c>
      <c r="G1308" t="s">
        <v>17</v>
      </c>
      <c r="H1308" t="s">
        <v>14</v>
      </c>
      <c r="I1308" s="18"/>
    </row>
    <row r="1309" spans="1:9" x14ac:dyDescent="0.3">
      <c r="A1309" t="s">
        <v>8</v>
      </c>
      <c r="B1309" t="s">
        <v>47</v>
      </c>
      <c r="C1309" t="s">
        <v>1420</v>
      </c>
      <c r="E1309" t="str">
        <f>"PA28"</f>
        <v>PA28</v>
      </c>
      <c r="F1309" t="s">
        <v>1803</v>
      </c>
      <c r="G1309" t="s">
        <v>13</v>
      </c>
      <c r="H1309" t="s">
        <v>14</v>
      </c>
      <c r="I1309" s="18"/>
    </row>
    <row r="1310" spans="1:9" x14ac:dyDescent="0.3">
      <c r="A1310" t="s">
        <v>8</v>
      </c>
      <c r="B1310" t="s">
        <v>47</v>
      </c>
      <c r="C1310" t="s">
        <v>1420</v>
      </c>
      <c r="E1310" t="str">
        <f>"PA28"</f>
        <v>PA28</v>
      </c>
      <c r="F1310" t="s">
        <v>139</v>
      </c>
      <c r="G1310" t="s">
        <v>13</v>
      </c>
      <c r="H1310" t="s">
        <v>30</v>
      </c>
      <c r="I1310" s="18"/>
    </row>
    <row r="1311" spans="1:9" x14ac:dyDescent="0.3">
      <c r="A1311" t="s">
        <v>8</v>
      </c>
      <c r="B1311" t="s">
        <v>47</v>
      </c>
      <c r="C1311" t="s">
        <v>1420</v>
      </c>
      <c r="E1311" t="str">
        <f>"PA28"</f>
        <v>PA28</v>
      </c>
      <c r="F1311" t="s">
        <v>1804</v>
      </c>
      <c r="G1311" t="s">
        <v>17</v>
      </c>
      <c r="H1311" t="s">
        <v>14</v>
      </c>
      <c r="I1311" s="18"/>
    </row>
    <row r="1312" spans="1:9" x14ac:dyDescent="0.3">
      <c r="A1312" t="s">
        <v>8</v>
      </c>
      <c r="B1312" t="s">
        <v>47</v>
      </c>
      <c r="C1312" t="s">
        <v>1420</v>
      </c>
      <c r="E1312" t="str">
        <f>"PA28"</f>
        <v>PA28</v>
      </c>
      <c r="F1312" t="s">
        <v>1802</v>
      </c>
      <c r="G1312" t="s">
        <v>17</v>
      </c>
      <c r="H1312" t="s">
        <v>30</v>
      </c>
      <c r="I1312" s="18"/>
    </row>
    <row r="1313" spans="1:9" x14ac:dyDescent="0.3">
      <c r="A1313" t="s">
        <v>8</v>
      </c>
      <c r="B1313" t="s">
        <v>47</v>
      </c>
      <c r="C1313" t="s">
        <v>1805</v>
      </c>
      <c r="D1313" t="s">
        <v>1806</v>
      </c>
      <c r="E1313" t="str">
        <f>"PA29"</f>
        <v>PA29</v>
      </c>
      <c r="F1313" t="s">
        <v>1807</v>
      </c>
      <c r="G1313" t="s">
        <v>13</v>
      </c>
      <c r="H1313" t="s">
        <v>14</v>
      </c>
      <c r="I1313" s="18"/>
    </row>
    <row r="1314" spans="1:9" x14ac:dyDescent="0.3">
      <c r="A1314" t="s">
        <v>8</v>
      </c>
      <c r="B1314" t="s">
        <v>47</v>
      </c>
      <c r="C1314" t="s">
        <v>1805</v>
      </c>
      <c r="D1314" t="s">
        <v>1806</v>
      </c>
      <c r="E1314" t="str">
        <f>"PA29"</f>
        <v>PA29</v>
      </c>
      <c r="F1314" t="s">
        <v>1808</v>
      </c>
      <c r="G1314" t="s">
        <v>17</v>
      </c>
      <c r="H1314" t="s">
        <v>14</v>
      </c>
      <c r="I1314" s="18"/>
    </row>
    <row r="1315" spans="1:9" x14ac:dyDescent="0.3">
      <c r="A1315" t="s">
        <v>8</v>
      </c>
      <c r="B1315" t="s">
        <v>47</v>
      </c>
      <c r="C1315" t="s">
        <v>1809</v>
      </c>
      <c r="D1315" t="s">
        <v>1810</v>
      </c>
      <c r="E1315" t="str">
        <f>"PA38"</f>
        <v>PA38</v>
      </c>
      <c r="F1315" t="s">
        <v>206</v>
      </c>
      <c r="G1315" t="s">
        <v>13</v>
      </c>
      <c r="H1315" t="s">
        <v>30</v>
      </c>
      <c r="I1315" s="18"/>
    </row>
    <row r="1316" spans="1:9" x14ac:dyDescent="0.3">
      <c r="A1316" t="s">
        <v>8</v>
      </c>
      <c r="B1316" t="s">
        <v>47</v>
      </c>
      <c r="C1316" t="s">
        <v>1809</v>
      </c>
      <c r="D1316" t="s">
        <v>1810</v>
      </c>
      <c r="E1316" t="str">
        <f>"PA38"</f>
        <v>PA38</v>
      </c>
      <c r="F1316" t="s">
        <v>1811</v>
      </c>
      <c r="G1316" t="s">
        <v>17</v>
      </c>
      <c r="H1316" t="s">
        <v>30</v>
      </c>
      <c r="I1316" s="18"/>
    </row>
    <row r="1317" spans="1:9" x14ac:dyDescent="0.3">
      <c r="A1317" t="s">
        <v>8</v>
      </c>
      <c r="B1317" t="s">
        <v>47</v>
      </c>
      <c r="C1317" t="s">
        <v>1812</v>
      </c>
      <c r="D1317" t="s">
        <v>1813</v>
      </c>
      <c r="E1317" t="str">
        <f>"PA39"</f>
        <v>PA39</v>
      </c>
      <c r="F1317" t="s">
        <v>186</v>
      </c>
      <c r="G1317" t="s">
        <v>13</v>
      </c>
      <c r="H1317" t="s">
        <v>30</v>
      </c>
      <c r="I1317" s="18"/>
    </row>
    <row r="1318" spans="1:9" x14ac:dyDescent="0.3">
      <c r="A1318" t="s">
        <v>8</v>
      </c>
      <c r="B1318" t="s">
        <v>47</v>
      </c>
      <c r="C1318" t="s">
        <v>1812</v>
      </c>
      <c r="D1318" t="s">
        <v>1813</v>
      </c>
      <c r="E1318" t="str">
        <f>"PA39"</f>
        <v>PA39</v>
      </c>
      <c r="F1318" t="s">
        <v>1814</v>
      </c>
      <c r="G1318" t="s">
        <v>17</v>
      </c>
      <c r="H1318" t="s">
        <v>30</v>
      </c>
      <c r="I1318" s="18"/>
    </row>
    <row r="1319" spans="1:9" x14ac:dyDescent="0.3">
      <c r="A1319" t="s">
        <v>8</v>
      </c>
      <c r="B1319" t="s">
        <v>47</v>
      </c>
      <c r="C1319" t="s">
        <v>1815</v>
      </c>
      <c r="D1319" t="s">
        <v>1816</v>
      </c>
      <c r="E1319" t="str">
        <f>"PA41"</f>
        <v>PA41</v>
      </c>
      <c r="F1319" t="s">
        <v>1817</v>
      </c>
      <c r="G1319" t="s">
        <v>17</v>
      </c>
      <c r="H1319" t="s">
        <v>14</v>
      </c>
      <c r="I1319" s="18"/>
    </row>
    <row r="1320" spans="1:9" x14ac:dyDescent="0.3">
      <c r="A1320" t="s">
        <v>8</v>
      </c>
      <c r="B1320" t="s">
        <v>47</v>
      </c>
      <c r="C1320" t="s">
        <v>1815</v>
      </c>
      <c r="D1320" t="s">
        <v>1816</v>
      </c>
      <c r="E1320" t="str">
        <f>"PA41"</f>
        <v>PA41</v>
      </c>
      <c r="F1320" t="s">
        <v>493</v>
      </c>
      <c r="G1320" t="s">
        <v>13</v>
      </c>
      <c r="H1320" t="s">
        <v>30</v>
      </c>
      <c r="I1320" s="18"/>
    </row>
    <row r="1321" spans="1:9" x14ac:dyDescent="0.3">
      <c r="A1321" t="s">
        <v>8</v>
      </c>
      <c r="B1321" t="s">
        <v>47</v>
      </c>
      <c r="C1321" t="s">
        <v>1815</v>
      </c>
      <c r="D1321" t="s">
        <v>1816</v>
      </c>
      <c r="E1321" t="str">
        <f>"PA41"</f>
        <v>PA41</v>
      </c>
      <c r="F1321" t="s">
        <v>1388</v>
      </c>
      <c r="G1321" t="s">
        <v>38</v>
      </c>
      <c r="H1321" t="s">
        <v>14</v>
      </c>
      <c r="I1321" s="18"/>
    </row>
    <row r="1322" spans="1:9" x14ac:dyDescent="0.3">
      <c r="A1322" t="s">
        <v>8</v>
      </c>
      <c r="B1322" t="s">
        <v>47</v>
      </c>
      <c r="C1322" t="s">
        <v>1815</v>
      </c>
      <c r="D1322" t="s">
        <v>1816</v>
      </c>
      <c r="E1322" t="str">
        <f>"PA41"</f>
        <v>PA41</v>
      </c>
      <c r="F1322" t="s">
        <v>1818</v>
      </c>
      <c r="G1322" t="s">
        <v>17</v>
      </c>
      <c r="H1322" t="s">
        <v>30</v>
      </c>
      <c r="I1322" s="18"/>
    </row>
    <row r="1323" spans="1:9" x14ac:dyDescent="0.3">
      <c r="A1323" t="s">
        <v>8</v>
      </c>
      <c r="B1323" t="s">
        <v>47</v>
      </c>
      <c r="C1323" t="s">
        <v>1569</v>
      </c>
      <c r="D1323" t="s">
        <v>1819</v>
      </c>
      <c r="E1323" t="str">
        <f>"PA46"</f>
        <v>PA46</v>
      </c>
      <c r="F1323" t="s">
        <v>1820</v>
      </c>
      <c r="G1323" t="s">
        <v>13</v>
      </c>
      <c r="H1323" t="s">
        <v>14</v>
      </c>
      <c r="I1323" s="18"/>
    </row>
    <row r="1324" spans="1:9" x14ac:dyDescent="0.3">
      <c r="A1324" t="s">
        <v>8</v>
      </c>
      <c r="B1324" t="s">
        <v>47</v>
      </c>
      <c r="C1324" t="s">
        <v>1569</v>
      </c>
      <c r="D1324" t="s">
        <v>1821</v>
      </c>
      <c r="E1324" t="str">
        <f>"PA46"</f>
        <v>PA46</v>
      </c>
      <c r="F1324" t="s">
        <v>1822</v>
      </c>
      <c r="G1324" t="s">
        <v>17</v>
      </c>
      <c r="H1324" t="s">
        <v>14</v>
      </c>
      <c r="I1324" s="18"/>
    </row>
    <row r="1325" spans="1:9" x14ac:dyDescent="0.3">
      <c r="A1325" t="s">
        <v>8</v>
      </c>
      <c r="B1325" t="s">
        <v>47</v>
      </c>
      <c r="C1325" t="s">
        <v>1823</v>
      </c>
      <c r="E1325" t="str">
        <f>"PA56"</f>
        <v>PA56</v>
      </c>
      <c r="F1325" t="s">
        <v>1826</v>
      </c>
      <c r="G1325" t="s">
        <v>17</v>
      </c>
      <c r="H1325" t="s">
        <v>14</v>
      </c>
      <c r="I1325" s="18"/>
    </row>
    <row r="1326" spans="1:9" x14ac:dyDescent="0.3">
      <c r="A1326" t="s">
        <v>8</v>
      </c>
      <c r="B1326" t="s">
        <v>47</v>
      </c>
      <c r="C1326" t="s">
        <v>1823</v>
      </c>
      <c r="D1326" t="s">
        <v>1824</v>
      </c>
      <c r="E1326" t="str">
        <f>"PA56"</f>
        <v>PA56</v>
      </c>
      <c r="F1326" t="s">
        <v>1825</v>
      </c>
      <c r="G1326" t="s">
        <v>13</v>
      </c>
      <c r="H1326" t="s">
        <v>14</v>
      </c>
      <c r="I1326" s="18"/>
    </row>
    <row r="1327" spans="1:9" x14ac:dyDescent="0.3">
      <c r="A1327" t="s">
        <v>8</v>
      </c>
      <c r="B1327" t="s">
        <v>47</v>
      </c>
      <c r="C1327" t="s">
        <v>1827</v>
      </c>
      <c r="D1327" t="s">
        <v>1828</v>
      </c>
      <c r="E1327" t="str">
        <f>"PA57"</f>
        <v>PA57</v>
      </c>
      <c r="F1327" t="s">
        <v>1679</v>
      </c>
      <c r="G1327" t="s">
        <v>13</v>
      </c>
      <c r="H1327" t="s">
        <v>14</v>
      </c>
      <c r="I1327" s="18"/>
    </row>
    <row r="1328" spans="1:9" x14ac:dyDescent="0.3">
      <c r="A1328" t="s">
        <v>8</v>
      </c>
      <c r="B1328" t="s">
        <v>47</v>
      </c>
      <c r="C1328" t="s">
        <v>1827</v>
      </c>
      <c r="D1328" t="s">
        <v>1828</v>
      </c>
      <c r="E1328" t="str">
        <f>"PA57"</f>
        <v>PA57</v>
      </c>
      <c r="F1328" t="s">
        <v>1829</v>
      </c>
      <c r="G1328" t="s">
        <v>13</v>
      </c>
      <c r="H1328" t="s">
        <v>30</v>
      </c>
      <c r="I1328" s="18"/>
    </row>
    <row r="1329" spans="1:9" x14ac:dyDescent="0.3">
      <c r="A1329" t="s">
        <v>8</v>
      </c>
      <c r="B1329" t="s">
        <v>47</v>
      </c>
      <c r="C1329" t="s">
        <v>1827</v>
      </c>
      <c r="D1329" t="s">
        <v>1828</v>
      </c>
      <c r="E1329" t="str">
        <f>"PA57"</f>
        <v>PA57</v>
      </c>
      <c r="F1329" t="s">
        <v>1830</v>
      </c>
      <c r="G1329" t="s">
        <v>17</v>
      </c>
      <c r="H1329" t="s">
        <v>30</v>
      </c>
      <c r="I1329" s="18"/>
    </row>
    <row r="1330" spans="1:9" x14ac:dyDescent="0.3">
      <c r="A1330" t="s">
        <v>8</v>
      </c>
      <c r="B1330" t="s">
        <v>47</v>
      </c>
      <c r="C1330" t="s">
        <v>1827</v>
      </c>
      <c r="D1330" t="s">
        <v>1828</v>
      </c>
      <c r="E1330" t="str">
        <f>"PA57"</f>
        <v>PA57</v>
      </c>
      <c r="F1330" t="s">
        <v>1831</v>
      </c>
      <c r="G1330" t="s">
        <v>17</v>
      </c>
      <c r="H1330" t="s">
        <v>14</v>
      </c>
      <c r="I1330" s="18"/>
    </row>
    <row r="1331" spans="1:9" x14ac:dyDescent="0.3">
      <c r="A1331" t="s">
        <v>8</v>
      </c>
      <c r="B1331" t="s">
        <v>47</v>
      </c>
      <c r="C1331" t="s">
        <v>1832</v>
      </c>
      <c r="D1331" t="s">
        <v>1833</v>
      </c>
      <c r="E1331" t="str">
        <f>"PA67"</f>
        <v>PA67</v>
      </c>
      <c r="F1331" t="s">
        <v>542</v>
      </c>
      <c r="G1331" t="s">
        <v>13</v>
      </c>
      <c r="H1331" t="s">
        <v>30</v>
      </c>
      <c r="I1331" s="18"/>
    </row>
    <row r="1332" spans="1:9" x14ac:dyDescent="0.3">
      <c r="A1332" t="s">
        <v>8</v>
      </c>
      <c r="B1332" t="s">
        <v>47</v>
      </c>
      <c r="C1332" t="s">
        <v>1832</v>
      </c>
      <c r="D1332" t="s">
        <v>1833</v>
      </c>
      <c r="E1332" t="str">
        <f>"PA67"</f>
        <v>PA67</v>
      </c>
      <c r="F1332" t="s">
        <v>1834</v>
      </c>
      <c r="G1332" t="s">
        <v>17</v>
      </c>
      <c r="H1332" t="s">
        <v>30</v>
      </c>
      <c r="I1332" s="18"/>
    </row>
    <row r="1333" spans="1:9" x14ac:dyDescent="0.3">
      <c r="A1333" t="s">
        <v>8</v>
      </c>
      <c r="B1333" t="s">
        <v>47</v>
      </c>
      <c r="C1333" t="s">
        <v>1835</v>
      </c>
      <c r="E1333" t="str">
        <f>"PA91"</f>
        <v>PA91</v>
      </c>
      <c r="F1333" t="s">
        <v>1188</v>
      </c>
      <c r="G1333" t="s">
        <v>13</v>
      </c>
      <c r="H1333" t="s">
        <v>14</v>
      </c>
      <c r="I1333" s="18"/>
    </row>
    <row r="1334" spans="1:9" x14ac:dyDescent="0.3">
      <c r="A1334" t="s">
        <v>8</v>
      </c>
      <c r="B1334" t="s">
        <v>47</v>
      </c>
      <c r="C1334" t="s">
        <v>1835</v>
      </c>
      <c r="D1334" t="s">
        <v>1187</v>
      </c>
      <c r="E1334" t="str">
        <f>"PA91"</f>
        <v>PA91</v>
      </c>
      <c r="F1334" t="s">
        <v>1836</v>
      </c>
      <c r="G1334" t="s">
        <v>17</v>
      </c>
      <c r="H1334" t="s">
        <v>14</v>
      </c>
      <c r="I1334" s="18"/>
    </row>
    <row r="1335" spans="1:9" x14ac:dyDescent="0.3">
      <c r="A1335" t="s">
        <v>8</v>
      </c>
      <c r="B1335" t="s">
        <v>47</v>
      </c>
      <c r="C1335" t="s">
        <v>1837</v>
      </c>
      <c r="D1335" t="s">
        <v>1838</v>
      </c>
      <c r="E1335" t="str">
        <f>"PA94"</f>
        <v>PA94</v>
      </c>
      <c r="F1335" t="s">
        <v>507</v>
      </c>
      <c r="G1335" t="s">
        <v>13</v>
      </c>
      <c r="H1335" t="s">
        <v>30</v>
      </c>
      <c r="I1335" s="18"/>
    </row>
    <row r="1336" spans="1:9" x14ac:dyDescent="0.3">
      <c r="A1336" t="s">
        <v>8</v>
      </c>
      <c r="B1336" t="s">
        <v>47</v>
      </c>
      <c r="C1336" t="s">
        <v>1837</v>
      </c>
      <c r="D1336" t="s">
        <v>1838</v>
      </c>
      <c r="E1336" t="str">
        <f>"PA94"</f>
        <v>PA94</v>
      </c>
      <c r="F1336" t="s">
        <v>1839</v>
      </c>
      <c r="G1336" t="s">
        <v>17</v>
      </c>
      <c r="H1336" t="s">
        <v>30</v>
      </c>
      <c r="I1336" s="18"/>
    </row>
    <row r="1337" spans="1:9" x14ac:dyDescent="0.3">
      <c r="A1337" t="s">
        <v>8</v>
      </c>
      <c r="B1337" t="s">
        <v>47</v>
      </c>
      <c r="C1337" t="s">
        <v>1840</v>
      </c>
      <c r="E1337" t="str">
        <f>"PA97"</f>
        <v>PA97</v>
      </c>
      <c r="F1337" t="s">
        <v>1843</v>
      </c>
      <c r="G1337" t="s">
        <v>17</v>
      </c>
      <c r="H1337" t="s">
        <v>14</v>
      </c>
      <c r="I1337" s="18"/>
    </row>
    <row r="1338" spans="1:9" x14ac:dyDescent="0.3">
      <c r="A1338" t="s">
        <v>8</v>
      </c>
      <c r="B1338" t="s">
        <v>47</v>
      </c>
      <c r="C1338" t="s">
        <v>1840</v>
      </c>
      <c r="D1338" t="s">
        <v>1841</v>
      </c>
      <c r="E1338" t="str">
        <f>"PA97"</f>
        <v>PA97</v>
      </c>
      <c r="F1338" t="s">
        <v>97</v>
      </c>
      <c r="G1338" t="s">
        <v>13</v>
      </c>
      <c r="H1338" t="s">
        <v>30</v>
      </c>
      <c r="I1338" s="18"/>
    </row>
    <row r="1339" spans="1:9" x14ac:dyDescent="0.3">
      <c r="A1339" t="s">
        <v>8</v>
      </c>
      <c r="B1339" t="s">
        <v>47</v>
      </c>
      <c r="C1339" t="s">
        <v>1840</v>
      </c>
      <c r="D1339" t="s">
        <v>1841</v>
      </c>
      <c r="E1339" t="str">
        <f>"PA97"</f>
        <v>PA97</v>
      </c>
      <c r="F1339" t="s">
        <v>153</v>
      </c>
      <c r="G1339" t="s">
        <v>13</v>
      </c>
      <c r="H1339" t="s">
        <v>14</v>
      </c>
      <c r="I1339" s="18"/>
    </row>
    <row r="1340" spans="1:9" x14ac:dyDescent="0.3">
      <c r="A1340" t="s">
        <v>8</v>
      </c>
      <c r="B1340" t="s">
        <v>47</v>
      </c>
      <c r="C1340" t="s">
        <v>1840</v>
      </c>
      <c r="D1340" t="s">
        <v>1841</v>
      </c>
      <c r="E1340" t="str">
        <f>"PA97"</f>
        <v>PA97</v>
      </c>
      <c r="F1340" t="s">
        <v>1842</v>
      </c>
      <c r="G1340" t="s">
        <v>17</v>
      </c>
      <c r="H1340" t="s">
        <v>30</v>
      </c>
      <c r="I1340" s="18"/>
    </row>
    <row r="1341" spans="1:9" x14ac:dyDescent="0.3">
      <c r="A1341" t="s">
        <v>8</v>
      </c>
      <c r="B1341" t="s">
        <v>564</v>
      </c>
      <c r="C1341" t="s">
        <v>19</v>
      </c>
      <c r="E1341" t="str">
        <f>"PABE"</f>
        <v>PABE</v>
      </c>
      <c r="F1341" t="s">
        <v>1844</v>
      </c>
      <c r="G1341" t="s">
        <v>13</v>
      </c>
      <c r="H1341" t="s">
        <v>1128</v>
      </c>
      <c r="I1341" s="18"/>
    </row>
    <row r="1342" spans="1:9" x14ac:dyDescent="0.3">
      <c r="A1342" t="s">
        <v>8</v>
      </c>
      <c r="B1342" t="s">
        <v>564</v>
      </c>
      <c r="C1342" t="s">
        <v>19</v>
      </c>
      <c r="E1342" t="str">
        <f>"PABE"</f>
        <v>PABE</v>
      </c>
      <c r="F1342" t="s">
        <v>1845</v>
      </c>
      <c r="G1342" t="s">
        <v>13</v>
      </c>
      <c r="H1342" t="s">
        <v>1128</v>
      </c>
      <c r="I1342" s="18"/>
    </row>
    <row r="1343" spans="1:9" x14ac:dyDescent="0.3">
      <c r="A1343" t="s">
        <v>8</v>
      </c>
      <c r="B1343" t="s">
        <v>564</v>
      </c>
      <c r="C1343" t="s">
        <v>19</v>
      </c>
      <c r="E1343" t="str">
        <f>"PABE"</f>
        <v>PABE</v>
      </c>
      <c r="F1343" t="s">
        <v>2277</v>
      </c>
      <c r="G1343" t="s">
        <v>13</v>
      </c>
      <c r="H1343" t="s">
        <v>1128</v>
      </c>
      <c r="I1343" s="18"/>
    </row>
    <row r="1344" spans="1:9" x14ac:dyDescent="0.3">
      <c r="A1344" t="s">
        <v>8</v>
      </c>
      <c r="B1344" t="s">
        <v>564</v>
      </c>
      <c r="C1344" t="s">
        <v>19</v>
      </c>
      <c r="E1344" t="str">
        <f>"PABE"</f>
        <v>PABE</v>
      </c>
      <c r="F1344" t="s">
        <v>2278</v>
      </c>
      <c r="G1344" t="s">
        <v>13</v>
      </c>
      <c r="H1344" t="s">
        <v>1128</v>
      </c>
      <c r="I1344" s="18"/>
    </row>
    <row r="1345" spans="1:9" x14ac:dyDescent="0.3">
      <c r="A1345" t="s">
        <v>145</v>
      </c>
      <c r="B1345" t="s">
        <v>564</v>
      </c>
      <c r="C1345" t="s">
        <v>1846</v>
      </c>
      <c r="E1345" t="str">
        <f>"PABR"</f>
        <v>PABR</v>
      </c>
      <c r="F1345" t="s">
        <v>1847</v>
      </c>
      <c r="G1345" t="s">
        <v>13</v>
      </c>
      <c r="H1345" t="s">
        <v>1128</v>
      </c>
      <c r="I1345" s="18"/>
    </row>
    <row r="1346" spans="1:9" x14ac:dyDescent="0.3">
      <c r="A1346" t="s">
        <v>365</v>
      </c>
      <c r="B1346" t="s">
        <v>564</v>
      </c>
      <c r="C1346" t="s">
        <v>1846</v>
      </c>
      <c r="E1346" t="str">
        <f>"PABR"</f>
        <v>PABR</v>
      </c>
      <c r="F1346" t="s">
        <v>1463</v>
      </c>
      <c r="G1346" t="s">
        <v>52</v>
      </c>
      <c r="H1346" t="s">
        <v>1128</v>
      </c>
      <c r="I1346" s="18"/>
    </row>
    <row r="1347" spans="1:9" x14ac:dyDescent="0.3">
      <c r="A1347" t="s">
        <v>145</v>
      </c>
      <c r="B1347" t="s">
        <v>564</v>
      </c>
      <c r="C1347" t="s">
        <v>1846</v>
      </c>
      <c r="E1347" t="str">
        <f>"PABR"</f>
        <v>PABR</v>
      </c>
      <c r="F1347" t="s">
        <v>1319</v>
      </c>
      <c r="G1347" t="s">
        <v>13</v>
      </c>
      <c r="H1347" t="s">
        <v>1128</v>
      </c>
      <c r="I1347" s="18"/>
    </row>
    <row r="1348" spans="1:9" x14ac:dyDescent="0.3">
      <c r="A1348" t="s">
        <v>365</v>
      </c>
      <c r="B1348" t="s">
        <v>564</v>
      </c>
      <c r="C1348" t="s">
        <v>1846</v>
      </c>
      <c r="E1348" t="str">
        <f>"PABR"</f>
        <v>PABR</v>
      </c>
      <c r="F1348" t="s">
        <v>1464</v>
      </c>
      <c r="G1348" t="s">
        <v>52</v>
      </c>
      <c r="H1348" t="s">
        <v>1128</v>
      </c>
      <c r="I1348" s="18"/>
    </row>
    <row r="1349" spans="1:9" x14ac:dyDescent="0.3">
      <c r="A1349" t="s">
        <v>8</v>
      </c>
      <c r="B1349" t="s">
        <v>564</v>
      </c>
      <c r="C1349" t="s">
        <v>1237</v>
      </c>
      <c r="E1349" t="str">
        <f>"PACV"</f>
        <v>PACV</v>
      </c>
      <c r="F1349" t="s">
        <v>1238</v>
      </c>
      <c r="G1349" t="s">
        <v>1239</v>
      </c>
      <c r="H1349" t="s">
        <v>1128</v>
      </c>
      <c r="I1349" s="18"/>
    </row>
    <row r="1350" spans="1:9" x14ac:dyDescent="0.3">
      <c r="A1350" t="s">
        <v>8</v>
      </c>
      <c r="B1350" t="s">
        <v>564</v>
      </c>
      <c r="C1350" t="s">
        <v>1237</v>
      </c>
      <c r="E1350" t="str">
        <f>"PACV"</f>
        <v>PACV</v>
      </c>
      <c r="F1350" t="s">
        <v>1240</v>
      </c>
      <c r="G1350" t="s">
        <v>1239</v>
      </c>
      <c r="H1350" t="s">
        <v>1128</v>
      </c>
      <c r="I1350" s="18"/>
    </row>
    <row r="1351" spans="1:9" x14ac:dyDescent="0.3">
      <c r="A1351" t="s">
        <v>8</v>
      </c>
      <c r="B1351" t="s">
        <v>564</v>
      </c>
      <c r="C1351" t="s">
        <v>1294</v>
      </c>
      <c r="E1351" t="str">
        <f t="shared" ref="E1351:E1357" si="9">"PADG"</f>
        <v>PADG</v>
      </c>
      <c r="F1351" t="s">
        <v>1296</v>
      </c>
      <c r="G1351" t="s">
        <v>17</v>
      </c>
      <c r="H1351" t="s">
        <v>1128</v>
      </c>
      <c r="I1351" s="18"/>
    </row>
    <row r="1352" spans="1:9" x14ac:dyDescent="0.3">
      <c r="A1352" t="s">
        <v>8</v>
      </c>
      <c r="B1352" t="s">
        <v>564</v>
      </c>
      <c r="C1352" t="s">
        <v>1294</v>
      </c>
      <c r="E1352" t="str">
        <f t="shared" si="9"/>
        <v>PADG</v>
      </c>
      <c r="F1352" t="s">
        <v>1299</v>
      </c>
      <c r="G1352" t="s">
        <v>190</v>
      </c>
      <c r="H1352" t="s">
        <v>1128</v>
      </c>
      <c r="I1352" s="18"/>
    </row>
    <row r="1353" spans="1:9" x14ac:dyDescent="0.3">
      <c r="A1353" t="s">
        <v>8</v>
      </c>
      <c r="B1353" t="s">
        <v>564</v>
      </c>
      <c r="C1353" t="s">
        <v>1294</v>
      </c>
      <c r="E1353" t="str">
        <f t="shared" si="9"/>
        <v>PADG</v>
      </c>
      <c r="F1353" t="s">
        <v>1300</v>
      </c>
      <c r="G1353" t="s">
        <v>190</v>
      </c>
      <c r="H1353" t="s">
        <v>1128</v>
      </c>
      <c r="I1353" s="18"/>
    </row>
    <row r="1354" spans="1:9" x14ac:dyDescent="0.3">
      <c r="A1354" t="s">
        <v>8</v>
      </c>
      <c r="B1354" t="s">
        <v>564</v>
      </c>
      <c r="C1354" t="s">
        <v>1294</v>
      </c>
      <c r="D1354" t="s">
        <v>1295</v>
      </c>
      <c r="E1354" t="str">
        <f t="shared" si="9"/>
        <v>PADG</v>
      </c>
      <c r="F1354" t="s">
        <v>1297</v>
      </c>
      <c r="G1354" t="s">
        <v>13</v>
      </c>
      <c r="H1354" t="s">
        <v>1298</v>
      </c>
      <c r="I1354" s="18"/>
    </row>
    <row r="1355" spans="1:9" x14ac:dyDescent="0.3">
      <c r="A1355" t="s">
        <v>8</v>
      </c>
      <c r="B1355" t="s">
        <v>564</v>
      </c>
      <c r="C1355" t="s">
        <v>1294</v>
      </c>
      <c r="D1355" t="s">
        <v>1295</v>
      </c>
      <c r="E1355" t="str">
        <f t="shared" si="9"/>
        <v>PADG</v>
      </c>
      <c r="F1355" t="s">
        <v>1283</v>
      </c>
      <c r="G1355" t="s">
        <v>29</v>
      </c>
      <c r="H1355" t="s">
        <v>21</v>
      </c>
      <c r="I1355" s="20"/>
    </row>
    <row r="1356" spans="1:9" x14ac:dyDescent="0.3">
      <c r="A1356" t="s">
        <v>8</v>
      </c>
      <c r="B1356" t="s">
        <v>564</v>
      </c>
      <c r="C1356" t="s">
        <v>1294</v>
      </c>
      <c r="D1356" t="s">
        <v>1295</v>
      </c>
      <c r="E1356" t="str">
        <f t="shared" si="9"/>
        <v>PADG</v>
      </c>
      <c r="F1356" t="s">
        <v>1301</v>
      </c>
      <c r="G1356" t="s">
        <v>17</v>
      </c>
      <c r="H1356" t="s">
        <v>21</v>
      </c>
      <c r="I1356" s="20"/>
    </row>
    <row r="1357" spans="1:9" x14ac:dyDescent="0.3">
      <c r="A1357" t="s">
        <v>8</v>
      </c>
      <c r="B1357" t="s">
        <v>564</v>
      </c>
      <c r="C1357" t="s">
        <v>1294</v>
      </c>
      <c r="D1357" t="s">
        <v>1295</v>
      </c>
      <c r="E1357" t="str">
        <f t="shared" si="9"/>
        <v>PADG</v>
      </c>
      <c r="F1357" t="s">
        <v>417</v>
      </c>
      <c r="G1357" t="s">
        <v>29</v>
      </c>
      <c r="H1357" t="s">
        <v>21</v>
      </c>
      <c r="I1357" s="18"/>
    </row>
    <row r="1358" spans="1:9" x14ac:dyDescent="0.3">
      <c r="A1358" t="s">
        <v>8</v>
      </c>
      <c r="B1358" t="s">
        <v>564</v>
      </c>
      <c r="C1358" t="s">
        <v>1126</v>
      </c>
      <c r="E1358" t="str">
        <f>"PADK"</f>
        <v>PADK</v>
      </c>
      <c r="F1358" t="s">
        <v>1127</v>
      </c>
      <c r="G1358" t="s">
        <v>281</v>
      </c>
      <c r="H1358" t="s">
        <v>1128</v>
      </c>
      <c r="I1358" s="18"/>
    </row>
    <row r="1359" spans="1:9" x14ac:dyDescent="0.3">
      <c r="A1359" t="s">
        <v>8</v>
      </c>
      <c r="B1359" t="s">
        <v>564</v>
      </c>
      <c r="C1359" t="s">
        <v>1126</v>
      </c>
      <c r="E1359" t="str">
        <f>"PADK"</f>
        <v>PADK</v>
      </c>
      <c r="F1359" t="s">
        <v>1129</v>
      </c>
      <c r="G1359" t="s">
        <v>281</v>
      </c>
      <c r="H1359" t="s">
        <v>1128</v>
      </c>
      <c r="I1359" s="18"/>
    </row>
    <row r="1360" spans="1:9" x14ac:dyDescent="0.3">
      <c r="A1360" t="s">
        <v>8</v>
      </c>
      <c r="B1360" t="s">
        <v>564</v>
      </c>
      <c r="C1360" t="s">
        <v>1848</v>
      </c>
      <c r="E1360" t="str">
        <f t="shared" ref="E1360:E1365" si="10">"PADQ"</f>
        <v>PADQ</v>
      </c>
      <c r="F1360" t="s">
        <v>1849</v>
      </c>
      <c r="G1360" t="s">
        <v>17</v>
      </c>
      <c r="H1360" t="s">
        <v>1128</v>
      </c>
      <c r="I1360" s="18"/>
    </row>
    <row r="1361" spans="1:9" x14ac:dyDescent="0.3">
      <c r="A1361" t="s">
        <v>8</v>
      </c>
      <c r="B1361" t="s">
        <v>564</v>
      </c>
      <c r="C1361" t="s">
        <v>1848</v>
      </c>
      <c r="E1361" t="str">
        <f t="shared" si="10"/>
        <v>PADQ</v>
      </c>
      <c r="F1361" t="s">
        <v>1850</v>
      </c>
      <c r="G1361" t="s">
        <v>1452</v>
      </c>
      <c r="H1361" t="s">
        <v>21</v>
      </c>
      <c r="I1361" s="18"/>
    </row>
    <row r="1362" spans="1:9" x14ac:dyDescent="0.3">
      <c r="A1362" t="s">
        <v>8</v>
      </c>
      <c r="B1362" t="s">
        <v>564</v>
      </c>
      <c r="C1362" t="s">
        <v>1848</v>
      </c>
      <c r="E1362" t="str">
        <f t="shared" si="10"/>
        <v>PADQ</v>
      </c>
      <c r="F1362" t="s">
        <v>1851</v>
      </c>
      <c r="G1362" t="s">
        <v>1122</v>
      </c>
      <c r="H1362" t="s">
        <v>1128</v>
      </c>
      <c r="I1362" s="18"/>
    </row>
    <row r="1363" spans="1:9" x14ac:dyDescent="0.3">
      <c r="A1363" t="s">
        <v>8</v>
      </c>
      <c r="B1363" t="s">
        <v>564</v>
      </c>
      <c r="C1363" t="s">
        <v>1848</v>
      </c>
      <c r="E1363" t="str">
        <f t="shared" si="10"/>
        <v>PADQ</v>
      </c>
      <c r="F1363" t="s">
        <v>1852</v>
      </c>
      <c r="G1363" t="s">
        <v>13</v>
      </c>
      <c r="H1363" t="s">
        <v>1128</v>
      </c>
      <c r="I1363" s="18"/>
    </row>
    <row r="1364" spans="1:9" x14ac:dyDescent="0.3">
      <c r="A1364" t="s">
        <v>8</v>
      </c>
      <c r="B1364" t="s">
        <v>564</v>
      </c>
      <c r="C1364" t="s">
        <v>1848</v>
      </c>
      <c r="E1364" t="str">
        <f t="shared" si="10"/>
        <v>PADQ</v>
      </c>
      <c r="F1364" t="s">
        <v>1464</v>
      </c>
      <c r="G1364" t="s">
        <v>29</v>
      </c>
      <c r="H1364" t="s">
        <v>1128</v>
      </c>
      <c r="I1364" s="18"/>
    </row>
    <row r="1365" spans="1:9" x14ac:dyDescent="0.3">
      <c r="A1365" t="s">
        <v>8</v>
      </c>
      <c r="B1365" t="s">
        <v>564</v>
      </c>
      <c r="C1365" t="s">
        <v>1848</v>
      </c>
      <c r="E1365" t="str">
        <f t="shared" si="10"/>
        <v>PADQ</v>
      </c>
      <c r="F1365" t="s">
        <v>1853</v>
      </c>
      <c r="G1365" t="s">
        <v>29</v>
      </c>
      <c r="H1365" t="s">
        <v>21</v>
      </c>
      <c r="I1365" s="18"/>
    </row>
    <row r="1366" spans="1:9" x14ac:dyDescent="0.3">
      <c r="A1366" t="s">
        <v>8</v>
      </c>
      <c r="B1366" t="s">
        <v>564</v>
      </c>
      <c r="C1366" t="s">
        <v>1305</v>
      </c>
      <c r="E1366" t="str">
        <f>"PADU"</f>
        <v>PADU</v>
      </c>
      <c r="F1366" t="s">
        <v>2279</v>
      </c>
      <c r="G1366" t="s">
        <v>13</v>
      </c>
      <c r="H1366" t="s">
        <v>21</v>
      </c>
      <c r="I1366" s="18"/>
    </row>
    <row r="1367" spans="1:9" x14ac:dyDescent="0.3">
      <c r="A1367" t="s">
        <v>8</v>
      </c>
      <c r="B1367" t="s">
        <v>564</v>
      </c>
      <c r="C1367" t="s">
        <v>1305</v>
      </c>
      <c r="E1367" t="str">
        <f>"PADU"</f>
        <v>PADU</v>
      </c>
      <c r="F1367" t="s">
        <v>2280</v>
      </c>
      <c r="G1367" t="s">
        <v>13</v>
      </c>
      <c r="H1367" t="s">
        <v>21</v>
      </c>
      <c r="I1367" s="18"/>
    </row>
    <row r="1368" spans="1:9" x14ac:dyDescent="0.3">
      <c r="A1368" t="s">
        <v>8</v>
      </c>
      <c r="B1368" t="s">
        <v>564</v>
      </c>
      <c r="C1368" t="s">
        <v>1305</v>
      </c>
      <c r="E1368" t="str">
        <f>"PADU"</f>
        <v>PADU</v>
      </c>
      <c r="F1368" t="s">
        <v>189</v>
      </c>
      <c r="G1368" t="s">
        <v>13</v>
      </c>
      <c r="H1368" t="s">
        <v>21</v>
      </c>
      <c r="I1368" s="18"/>
    </row>
    <row r="1369" spans="1:9" x14ac:dyDescent="0.3">
      <c r="A1369" t="s">
        <v>8</v>
      </c>
      <c r="B1369" t="s">
        <v>564</v>
      </c>
      <c r="C1369" t="s">
        <v>1305</v>
      </c>
      <c r="E1369" t="str">
        <f>"PADU"</f>
        <v>PADU</v>
      </c>
      <c r="F1369" t="s">
        <v>191</v>
      </c>
      <c r="G1369" t="s">
        <v>52</v>
      </c>
      <c r="H1369" t="s">
        <v>21</v>
      </c>
      <c r="I1369" s="18"/>
    </row>
    <row r="1370" spans="1:9" x14ac:dyDescent="0.3">
      <c r="A1370" t="s">
        <v>8</v>
      </c>
      <c r="B1370" t="s">
        <v>564</v>
      </c>
      <c r="C1370" t="s">
        <v>1130</v>
      </c>
      <c r="D1370" t="s">
        <v>1130</v>
      </c>
      <c r="E1370" t="str">
        <f>"PAFE"</f>
        <v>PAFE</v>
      </c>
      <c r="F1370" t="s">
        <v>1131</v>
      </c>
      <c r="G1370" t="s">
        <v>29</v>
      </c>
      <c r="H1370" t="s">
        <v>21</v>
      </c>
      <c r="I1370" s="18"/>
    </row>
    <row r="1371" spans="1:9" x14ac:dyDescent="0.3">
      <c r="A1371" t="s">
        <v>8</v>
      </c>
      <c r="B1371" t="s">
        <v>564</v>
      </c>
      <c r="C1371" t="s">
        <v>1130</v>
      </c>
      <c r="D1371" t="s">
        <v>1130</v>
      </c>
      <c r="E1371" t="str">
        <f>"PAFE"</f>
        <v>PAFE</v>
      </c>
      <c r="F1371" t="s">
        <v>1132</v>
      </c>
      <c r="G1371" t="s">
        <v>17</v>
      </c>
      <c r="H1371" t="s">
        <v>21</v>
      </c>
      <c r="I1371" s="18"/>
    </row>
    <row r="1372" spans="1:9" x14ac:dyDescent="0.3">
      <c r="A1372" t="s">
        <v>8</v>
      </c>
      <c r="B1372" t="s">
        <v>564</v>
      </c>
      <c r="C1372" t="s">
        <v>1854</v>
      </c>
      <c r="E1372" t="str">
        <f>"PAGB"</f>
        <v>PAGB</v>
      </c>
      <c r="F1372" t="s">
        <v>1855</v>
      </c>
      <c r="G1372" t="s">
        <v>17</v>
      </c>
      <c r="H1372" t="s">
        <v>21</v>
      </c>
      <c r="I1372" s="18"/>
    </row>
    <row r="1373" spans="1:9" x14ac:dyDescent="0.3">
      <c r="A1373" t="s">
        <v>8</v>
      </c>
      <c r="B1373" t="s">
        <v>564</v>
      </c>
      <c r="C1373" t="s">
        <v>1854</v>
      </c>
      <c r="E1373" t="str">
        <f>"PAGB"</f>
        <v>PAGB</v>
      </c>
      <c r="F1373" t="s">
        <v>84</v>
      </c>
      <c r="G1373" t="s">
        <v>29</v>
      </c>
      <c r="H1373" t="s">
        <v>21</v>
      </c>
      <c r="I1373" s="18"/>
    </row>
    <row r="1374" spans="1:9" x14ac:dyDescent="0.3">
      <c r="A1374" t="s">
        <v>8</v>
      </c>
      <c r="B1374" t="s">
        <v>564</v>
      </c>
      <c r="C1374" t="s">
        <v>1854</v>
      </c>
      <c r="E1374" t="str">
        <f>"PAGB"</f>
        <v>PAGB</v>
      </c>
      <c r="F1374" t="s">
        <v>417</v>
      </c>
      <c r="G1374" t="s">
        <v>190</v>
      </c>
      <c r="H1374" t="s">
        <v>21</v>
      </c>
      <c r="I1374" s="18"/>
    </row>
    <row r="1375" spans="1:9" x14ac:dyDescent="0.3">
      <c r="A1375" t="s">
        <v>8</v>
      </c>
      <c r="B1375" t="s">
        <v>564</v>
      </c>
      <c r="C1375" t="s">
        <v>1381</v>
      </c>
      <c r="E1375" t="str">
        <f>"PAHN"</f>
        <v>PAHN</v>
      </c>
      <c r="F1375" t="s">
        <v>1131</v>
      </c>
      <c r="G1375" t="s">
        <v>38</v>
      </c>
      <c r="H1375" t="s">
        <v>21</v>
      </c>
      <c r="I1375" s="18"/>
    </row>
    <row r="1376" spans="1:9" x14ac:dyDescent="0.3">
      <c r="A1376" t="s">
        <v>8</v>
      </c>
      <c r="B1376" t="s">
        <v>564</v>
      </c>
      <c r="C1376" t="s">
        <v>1381</v>
      </c>
      <c r="D1376" t="s">
        <v>1382</v>
      </c>
      <c r="E1376" t="str">
        <f>"PAHN"</f>
        <v>PAHN</v>
      </c>
      <c r="F1376" t="s">
        <v>1383</v>
      </c>
      <c r="G1376" t="s">
        <v>17</v>
      </c>
      <c r="H1376" t="s">
        <v>21</v>
      </c>
      <c r="I1376" s="18"/>
    </row>
    <row r="1377" spans="1:9" x14ac:dyDescent="0.3">
      <c r="A1377" t="s">
        <v>8</v>
      </c>
      <c r="B1377" t="s">
        <v>564</v>
      </c>
      <c r="C1377" t="s">
        <v>1133</v>
      </c>
      <c r="E1377" t="str">
        <f>"PAJC"</f>
        <v>PAJC</v>
      </c>
      <c r="F1377" t="s">
        <v>1131</v>
      </c>
      <c r="G1377" t="s">
        <v>13</v>
      </c>
      <c r="H1377" t="s">
        <v>21</v>
      </c>
      <c r="I1377" s="18"/>
    </row>
    <row r="1378" spans="1:9" x14ac:dyDescent="0.3">
      <c r="A1378" t="s">
        <v>8</v>
      </c>
      <c r="B1378" t="s">
        <v>564</v>
      </c>
      <c r="C1378" t="s">
        <v>1133</v>
      </c>
      <c r="E1378" t="str">
        <f>"PAJC"</f>
        <v>PAJC</v>
      </c>
      <c r="F1378" t="s">
        <v>1134</v>
      </c>
      <c r="G1378" t="s">
        <v>17</v>
      </c>
      <c r="H1378" t="s">
        <v>21</v>
      </c>
      <c r="I1378" s="18"/>
    </row>
    <row r="1379" spans="1:9" x14ac:dyDescent="0.3">
      <c r="A1379" t="s">
        <v>8</v>
      </c>
      <c r="B1379" t="s">
        <v>564</v>
      </c>
      <c r="C1379" t="s">
        <v>1457</v>
      </c>
      <c r="E1379" t="str">
        <f t="shared" ref="E1379:E1392" si="11">"PAJN"</f>
        <v>PAJN</v>
      </c>
      <c r="F1379" t="s">
        <v>1458</v>
      </c>
      <c r="G1379" t="s">
        <v>17</v>
      </c>
      <c r="H1379" t="s">
        <v>1128</v>
      </c>
      <c r="I1379" s="18"/>
    </row>
    <row r="1380" spans="1:9" x14ac:dyDescent="0.3">
      <c r="A1380" t="s">
        <v>8</v>
      </c>
      <c r="B1380" t="s">
        <v>564</v>
      </c>
      <c r="C1380" t="s">
        <v>1457</v>
      </c>
      <c r="E1380" t="str">
        <f t="shared" si="11"/>
        <v>PAJN</v>
      </c>
      <c r="F1380" t="s">
        <v>1459</v>
      </c>
      <c r="G1380" t="s">
        <v>17</v>
      </c>
      <c r="H1380" t="s">
        <v>1128</v>
      </c>
      <c r="I1380" s="18"/>
    </row>
    <row r="1381" spans="1:9" x14ac:dyDescent="0.3">
      <c r="A1381" t="s">
        <v>8</v>
      </c>
      <c r="B1381" t="s">
        <v>564</v>
      </c>
      <c r="C1381" t="s">
        <v>1457</v>
      </c>
      <c r="E1381" t="str">
        <f t="shared" si="11"/>
        <v>PAJN</v>
      </c>
      <c r="F1381" t="s">
        <v>1460</v>
      </c>
      <c r="G1381" t="s">
        <v>1461</v>
      </c>
      <c r="H1381" t="s">
        <v>21</v>
      </c>
      <c r="I1381" s="18"/>
    </row>
    <row r="1382" spans="1:9" x14ac:dyDescent="0.3">
      <c r="A1382" t="s">
        <v>8</v>
      </c>
      <c r="B1382" t="s">
        <v>564</v>
      </c>
      <c r="C1382" t="s">
        <v>1457</v>
      </c>
      <c r="E1382" t="str">
        <f t="shared" si="11"/>
        <v>PAJN</v>
      </c>
      <c r="F1382" t="s">
        <v>1462</v>
      </c>
      <c r="G1382" t="s">
        <v>52</v>
      </c>
      <c r="H1382" t="s">
        <v>21</v>
      </c>
      <c r="I1382" s="19"/>
    </row>
    <row r="1383" spans="1:9" x14ac:dyDescent="0.3">
      <c r="A1383" t="s">
        <v>8</v>
      </c>
      <c r="B1383" t="s">
        <v>564</v>
      </c>
      <c r="C1383" t="s">
        <v>1457</v>
      </c>
      <c r="E1383" t="str">
        <f t="shared" si="11"/>
        <v>PAJN</v>
      </c>
      <c r="F1383" t="s">
        <v>2281</v>
      </c>
      <c r="G1383" t="s">
        <v>38</v>
      </c>
      <c r="H1383" t="s">
        <v>21</v>
      </c>
      <c r="I1383" s="20"/>
    </row>
    <row r="1384" spans="1:9" x14ac:dyDescent="0.3">
      <c r="A1384" t="s">
        <v>8</v>
      </c>
      <c r="B1384" t="s">
        <v>564</v>
      </c>
      <c r="C1384" t="s">
        <v>1457</v>
      </c>
      <c r="E1384" t="str">
        <f t="shared" si="11"/>
        <v>PAJN</v>
      </c>
      <c r="F1384" t="s">
        <v>1463</v>
      </c>
      <c r="G1384" t="s">
        <v>29</v>
      </c>
      <c r="H1384" t="s">
        <v>1128</v>
      </c>
      <c r="I1384" s="19"/>
    </row>
    <row r="1385" spans="1:9" x14ac:dyDescent="0.3">
      <c r="A1385" t="s">
        <v>8</v>
      </c>
      <c r="B1385" t="s">
        <v>564</v>
      </c>
      <c r="C1385" t="s">
        <v>1457</v>
      </c>
      <c r="E1385" t="str">
        <f t="shared" si="11"/>
        <v>PAJN</v>
      </c>
      <c r="F1385" t="s">
        <v>1464</v>
      </c>
      <c r="G1385" t="s">
        <v>1045</v>
      </c>
      <c r="H1385" t="s">
        <v>1128</v>
      </c>
      <c r="I1385" s="20"/>
    </row>
    <row r="1386" spans="1:9" x14ac:dyDescent="0.3">
      <c r="A1386" t="s">
        <v>8</v>
      </c>
      <c r="B1386" t="s">
        <v>564</v>
      </c>
      <c r="C1386" t="s">
        <v>1457</v>
      </c>
      <c r="E1386" t="str">
        <f t="shared" si="11"/>
        <v>PAJN</v>
      </c>
      <c r="F1386" t="s">
        <v>1465</v>
      </c>
      <c r="G1386" t="s">
        <v>13</v>
      </c>
      <c r="H1386" t="s">
        <v>1321</v>
      </c>
      <c r="I1386" s="18"/>
    </row>
    <row r="1387" spans="1:9" x14ac:dyDescent="0.3">
      <c r="A1387" t="s">
        <v>8</v>
      </c>
      <c r="B1387" t="s">
        <v>564</v>
      </c>
      <c r="C1387" t="s">
        <v>1457</v>
      </c>
      <c r="E1387" t="str">
        <f t="shared" si="11"/>
        <v>PAJN</v>
      </c>
      <c r="F1387" t="s">
        <v>1466</v>
      </c>
      <c r="G1387" t="s">
        <v>13</v>
      </c>
      <c r="H1387" t="s">
        <v>1321</v>
      </c>
      <c r="I1387" s="18"/>
    </row>
    <row r="1388" spans="1:9" x14ac:dyDescent="0.3">
      <c r="A1388" t="s">
        <v>8</v>
      </c>
      <c r="B1388" t="s">
        <v>564</v>
      </c>
      <c r="C1388" t="s">
        <v>1457</v>
      </c>
      <c r="E1388" t="str">
        <f t="shared" si="11"/>
        <v>PAJN</v>
      </c>
      <c r="F1388" t="s">
        <v>1470</v>
      </c>
      <c r="G1388" t="s">
        <v>17</v>
      </c>
      <c r="H1388" t="s">
        <v>1128</v>
      </c>
      <c r="I1388" s="18"/>
    </row>
    <row r="1389" spans="1:9" x14ac:dyDescent="0.3">
      <c r="A1389" t="s">
        <v>8</v>
      </c>
      <c r="B1389" t="s">
        <v>564</v>
      </c>
      <c r="C1389" t="s">
        <v>1457</v>
      </c>
      <c r="E1389" t="str">
        <f t="shared" si="11"/>
        <v>PAJN</v>
      </c>
      <c r="F1389" t="s">
        <v>1467</v>
      </c>
      <c r="G1389" t="s">
        <v>17</v>
      </c>
      <c r="H1389" t="s">
        <v>1128</v>
      </c>
      <c r="I1389" s="18"/>
    </row>
    <row r="1390" spans="1:9" x14ac:dyDescent="0.3">
      <c r="A1390" t="s">
        <v>8</v>
      </c>
      <c r="B1390" t="s">
        <v>564</v>
      </c>
      <c r="C1390" t="s">
        <v>1457</v>
      </c>
      <c r="E1390" t="str">
        <f t="shared" si="11"/>
        <v>PAJN</v>
      </c>
      <c r="F1390" t="s">
        <v>1472</v>
      </c>
      <c r="G1390" t="s">
        <v>17</v>
      </c>
      <c r="H1390" t="s">
        <v>1321</v>
      </c>
      <c r="I1390" s="18"/>
    </row>
    <row r="1391" spans="1:9" x14ac:dyDescent="0.3">
      <c r="A1391" t="s">
        <v>8</v>
      </c>
      <c r="B1391" t="s">
        <v>564</v>
      </c>
      <c r="C1391" t="s">
        <v>1457</v>
      </c>
      <c r="D1391" t="s">
        <v>1468</v>
      </c>
      <c r="E1391" t="str">
        <f t="shared" si="11"/>
        <v>PAJN</v>
      </c>
      <c r="F1391" t="s">
        <v>1469</v>
      </c>
      <c r="G1391" t="s">
        <v>17</v>
      </c>
      <c r="H1391" t="s">
        <v>21</v>
      </c>
      <c r="I1391" s="18"/>
    </row>
    <row r="1392" spans="1:9" x14ac:dyDescent="0.3">
      <c r="A1392" t="s">
        <v>8</v>
      </c>
      <c r="B1392" t="s">
        <v>564</v>
      </c>
      <c r="C1392" t="s">
        <v>1457</v>
      </c>
      <c r="D1392" t="s">
        <v>1468</v>
      </c>
      <c r="E1392" t="str">
        <f t="shared" si="11"/>
        <v>PAJN</v>
      </c>
      <c r="F1392" t="s">
        <v>1471</v>
      </c>
      <c r="G1392" t="s">
        <v>17</v>
      </c>
      <c r="H1392" t="s">
        <v>21</v>
      </c>
      <c r="I1392" s="18"/>
    </row>
    <row r="1393" spans="1:9" x14ac:dyDescent="0.3">
      <c r="A1393" t="s">
        <v>8</v>
      </c>
      <c r="B1393" t="s">
        <v>564</v>
      </c>
      <c r="C1393" t="s">
        <v>1501</v>
      </c>
      <c r="E1393" t="str">
        <f>"PAKL"</f>
        <v>PAKL</v>
      </c>
      <c r="F1393" t="s">
        <v>1502</v>
      </c>
      <c r="G1393" t="s">
        <v>17</v>
      </c>
      <c r="H1393" t="s">
        <v>21</v>
      </c>
      <c r="I1393" s="18"/>
    </row>
    <row r="1394" spans="1:9" x14ac:dyDescent="0.3">
      <c r="A1394" t="s">
        <v>8</v>
      </c>
      <c r="B1394" t="s">
        <v>564</v>
      </c>
      <c r="C1394" t="s">
        <v>1501</v>
      </c>
      <c r="E1394" t="str">
        <f>"PAKL"</f>
        <v>PAKL</v>
      </c>
      <c r="F1394" t="s">
        <v>412</v>
      </c>
      <c r="G1394" t="s">
        <v>13</v>
      </c>
      <c r="H1394" t="s">
        <v>21</v>
      </c>
      <c r="I1394" s="18"/>
    </row>
    <row r="1395" spans="1:9" x14ac:dyDescent="0.3">
      <c r="A1395" t="s">
        <v>8</v>
      </c>
      <c r="B1395" t="s">
        <v>564</v>
      </c>
      <c r="C1395" t="s">
        <v>1856</v>
      </c>
      <c r="E1395" t="str">
        <f>"PAKP"</f>
        <v>PAKP</v>
      </c>
      <c r="F1395" t="s">
        <v>45</v>
      </c>
      <c r="G1395" t="s">
        <v>13</v>
      </c>
      <c r="H1395" t="s">
        <v>30</v>
      </c>
      <c r="I1395" s="18"/>
    </row>
    <row r="1396" spans="1:9" x14ac:dyDescent="0.3">
      <c r="A1396" t="s">
        <v>8</v>
      </c>
      <c r="B1396" t="s">
        <v>564</v>
      </c>
      <c r="C1396" t="s">
        <v>1856</v>
      </c>
      <c r="E1396" t="str">
        <f>"PAKP"</f>
        <v>PAKP</v>
      </c>
      <c r="F1396" t="s">
        <v>1857</v>
      </c>
      <c r="G1396" t="s">
        <v>17</v>
      </c>
      <c r="H1396" t="s">
        <v>30</v>
      </c>
      <c r="I1396" s="18"/>
    </row>
    <row r="1397" spans="1:9" x14ac:dyDescent="0.3">
      <c r="A1397" t="s">
        <v>8</v>
      </c>
      <c r="B1397" t="s">
        <v>564</v>
      </c>
      <c r="C1397" t="s">
        <v>1856</v>
      </c>
      <c r="E1397" t="str">
        <f>"PAKP"</f>
        <v>PAKP</v>
      </c>
      <c r="F1397" t="s">
        <v>1858</v>
      </c>
      <c r="G1397" t="s">
        <v>13</v>
      </c>
      <c r="H1397" t="s">
        <v>21</v>
      </c>
      <c r="I1397" s="18"/>
    </row>
    <row r="1398" spans="1:9" x14ac:dyDescent="0.3">
      <c r="A1398" t="s">
        <v>8</v>
      </c>
      <c r="B1398" t="s">
        <v>564</v>
      </c>
      <c r="C1398" t="s">
        <v>1477</v>
      </c>
      <c r="E1398" t="str">
        <f t="shared" ref="E1398:E1404" si="12">"PAKT"</f>
        <v>PAKT</v>
      </c>
      <c r="F1398" t="s">
        <v>2282</v>
      </c>
      <c r="G1398" t="s">
        <v>17</v>
      </c>
      <c r="H1398" t="s">
        <v>1128</v>
      </c>
      <c r="I1398" s="18"/>
    </row>
    <row r="1399" spans="1:9" x14ac:dyDescent="0.3">
      <c r="A1399" t="s">
        <v>8</v>
      </c>
      <c r="B1399" t="s">
        <v>564</v>
      </c>
      <c r="C1399" t="s">
        <v>1477</v>
      </c>
      <c r="E1399" t="str">
        <f t="shared" si="12"/>
        <v>PAKT</v>
      </c>
      <c r="F1399" t="s">
        <v>1478</v>
      </c>
      <c r="G1399" t="s">
        <v>17</v>
      </c>
      <c r="H1399" t="s">
        <v>21</v>
      </c>
      <c r="I1399" s="18"/>
    </row>
    <row r="1400" spans="1:9" x14ac:dyDescent="0.3">
      <c r="A1400" t="s">
        <v>8</v>
      </c>
      <c r="B1400" t="s">
        <v>564</v>
      </c>
      <c r="C1400" t="s">
        <v>1477</v>
      </c>
      <c r="E1400" t="str">
        <f t="shared" si="12"/>
        <v>PAKT</v>
      </c>
      <c r="F1400" t="s">
        <v>2283</v>
      </c>
      <c r="G1400" t="s">
        <v>17</v>
      </c>
      <c r="H1400" t="s">
        <v>1128</v>
      </c>
      <c r="I1400" s="18"/>
    </row>
    <row r="1401" spans="1:9" x14ac:dyDescent="0.3">
      <c r="A1401" t="s">
        <v>8</v>
      </c>
      <c r="B1401" t="s">
        <v>564</v>
      </c>
      <c r="C1401" t="s">
        <v>1477</v>
      </c>
      <c r="E1401" t="str">
        <f t="shared" si="12"/>
        <v>PAKT</v>
      </c>
      <c r="F1401" t="s">
        <v>1479</v>
      </c>
      <c r="G1401" t="s">
        <v>183</v>
      </c>
      <c r="H1401" t="s">
        <v>21</v>
      </c>
      <c r="I1401" s="18"/>
    </row>
    <row r="1402" spans="1:9" x14ac:dyDescent="0.3">
      <c r="A1402" t="s">
        <v>8</v>
      </c>
      <c r="B1402" t="s">
        <v>564</v>
      </c>
      <c r="C1402" t="s">
        <v>1477</v>
      </c>
      <c r="E1402" t="str">
        <f t="shared" si="12"/>
        <v>PAKT</v>
      </c>
      <c r="F1402" t="s">
        <v>596</v>
      </c>
      <c r="G1402" t="s">
        <v>1480</v>
      </c>
      <c r="H1402" t="s">
        <v>1128</v>
      </c>
      <c r="I1402" s="18"/>
    </row>
    <row r="1403" spans="1:9" x14ac:dyDescent="0.3">
      <c r="A1403" t="s">
        <v>8</v>
      </c>
      <c r="B1403" t="s">
        <v>564</v>
      </c>
      <c r="C1403" t="s">
        <v>1477</v>
      </c>
      <c r="E1403" t="str">
        <f t="shared" si="12"/>
        <v>PAKT</v>
      </c>
      <c r="F1403" t="s">
        <v>598</v>
      </c>
      <c r="G1403" t="s">
        <v>1480</v>
      </c>
      <c r="H1403" t="s">
        <v>1128</v>
      </c>
      <c r="I1403" s="18"/>
    </row>
    <row r="1404" spans="1:9" x14ac:dyDescent="0.3">
      <c r="A1404" t="s">
        <v>8</v>
      </c>
      <c r="B1404" t="s">
        <v>564</v>
      </c>
      <c r="C1404" t="s">
        <v>1477</v>
      </c>
      <c r="E1404" t="str">
        <f t="shared" si="12"/>
        <v>PAKT</v>
      </c>
      <c r="F1404" t="s">
        <v>1481</v>
      </c>
      <c r="G1404" t="s">
        <v>17</v>
      </c>
      <c r="H1404" t="s">
        <v>1128</v>
      </c>
      <c r="I1404" s="18"/>
    </row>
    <row r="1405" spans="1:9" x14ac:dyDescent="0.3">
      <c r="A1405" t="s">
        <v>8</v>
      </c>
      <c r="B1405" t="s">
        <v>564</v>
      </c>
      <c r="C1405" t="s">
        <v>2052</v>
      </c>
      <c r="E1405" t="str">
        <f>"PAKU"</f>
        <v>PAKU</v>
      </c>
      <c r="F1405" t="s">
        <v>2053</v>
      </c>
      <c r="G1405" t="s">
        <v>2054</v>
      </c>
      <c r="H1405" t="s">
        <v>21</v>
      </c>
      <c r="I1405" s="18"/>
    </row>
    <row r="1406" spans="1:9" x14ac:dyDescent="0.3">
      <c r="A1406" t="s">
        <v>8</v>
      </c>
      <c r="B1406" t="s">
        <v>564</v>
      </c>
      <c r="C1406" t="s">
        <v>2052</v>
      </c>
      <c r="E1406" t="str">
        <f>"PAKU"</f>
        <v>PAKU</v>
      </c>
      <c r="F1406" t="s">
        <v>2055</v>
      </c>
      <c r="G1406" t="s">
        <v>1452</v>
      </c>
      <c r="H1406" t="s">
        <v>21</v>
      </c>
      <c r="I1406" s="18"/>
    </row>
    <row r="1407" spans="1:9" x14ac:dyDescent="0.3">
      <c r="A1407" t="s">
        <v>8</v>
      </c>
      <c r="B1407" t="s">
        <v>564</v>
      </c>
      <c r="C1407" t="s">
        <v>2052</v>
      </c>
      <c r="E1407" t="str">
        <f>"PAKU"</f>
        <v>PAKU</v>
      </c>
      <c r="F1407" t="s">
        <v>2056</v>
      </c>
      <c r="G1407" t="s">
        <v>1452</v>
      </c>
      <c r="H1407" t="s">
        <v>21</v>
      </c>
      <c r="I1407" s="18"/>
    </row>
    <row r="1408" spans="1:9" x14ac:dyDescent="0.3">
      <c r="A1408" t="s">
        <v>8</v>
      </c>
      <c r="B1408" t="s">
        <v>564</v>
      </c>
      <c r="C1408" t="s">
        <v>2052</v>
      </c>
      <c r="E1408" t="str">
        <f>"PAKU"</f>
        <v>PAKU</v>
      </c>
      <c r="F1408" t="s">
        <v>1373</v>
      </c>
      <c r="G1408" t="s">
        <v>1452</v>
      </c>
      <c r="H1408" t="s">
        <v>21</v>
      </c>
      <c r="I1408" s="18"/>
    </row>
    <row r="1409" spans="1:9" x14ac:dyDescent="0.3">
      <c r="A1409" t="s">
        <v>8</v>
      </c>
      <c r="B1409" t="s">
        <v>564</v>
      </c>
      <c r="C1409" t="s">
        <v>2052</v>
      </c>
      <c r="D1409" t="s">
        <v>2057</v>
      </c>
      <c r="E1409" t="str">
        <f>"PAKU"</f>
        <v>PAKU</v>
      </c>
      <c r="F1409" t="s">
        <v>79</v>
      </c>
      <c r="G1409" t="s">
        <v>29</v>
      </c>
      <c r="H1409" t="s">
        <v>21</v>
      </c>
      <c r="I1409" s="18"/>
    </row>
    <row r="1410" spans="1:9" x14ac:dyDescent="0.3">
      <c r="A1410" t="s">
        <v>365</v>
      </c>
      <c r="B1410" t="s">
        <v>564</v>
      </c>
      <c r="C1410" t="s">
        <v>1146</v>
      </c>
      <c r="E1410" t="str">
        <f t="shared" ref="E1410:E1415" si="13">"PAKW"</f>
        <v>PAKW</v>
      </c>
      <c r="F1410" t="s">
        <v>2312</v>
      </c>
      <c r="G1410" t="s">
        <v>17</v>
      </c>
      <c r="H1410" t="s">
        <v>1298</v>
      </c>
      <c r="I1410" s="18"/>
    </row>
    <row r="1411" spans="1:9" x14ac:dyDescent="0.3">
      <c r="A1411" t="s">
        <v>8</v>
      </c>
      <c r="B1411" t="s">
        <v>564</v>
      </c>
      <c r="C1411" t="s">
        <v>1146</v>
      </c>
      <c r="E1411" t="str">
        <f t="shared" si="13"/>
        <v>PAKW</v>
      </c>
      <c r="F1411" t="s">
        <v>1131</v>
      </c>
      <c r="G1411" t="s">
        <v>29</v>
      </c>
      <c r="H1411" t="s">
        <v>21</v>
      </c>
      <c r="I1411" s="18"/>
    </row>
    <row r="1412" spans="1:9" x14ac:dyDescent="0.3">
      <c r="A1412" t="s">
        <v>365</v>
      </c>
      <c r="B1412" t="s">
        <v>564</v>
      </c>
      <c r="C1412" t="s">
        <v>1146</v>
      </c>
      <c r="E1412" t="str">
        <f t="shared" si="13"/>
        <v>PAKW</v>
      </c>
      <c r="F1412" t="s">
        <v>2313</v>
      </c>
      <c r="G1412" t="s">
        <v>13</v>
      </c>
      <c r="H1412" t="s">
        <v>1298</v>
      </c>
      <c r="I1412" s="18"/>
    </row>
    <row r="1413" spans="1:9" x14ac:dyDescent="0.3">
      <c r="A1413" t="s">
        <v>365</v>
      </c>
      <c r="B1413" t="s">
        <v>564</v>
      </c>
      <c r="C1413" t="s">
        <v>1146</v>
      </c>
      <c r="E1413" t="str">
        <f t="shared" si="13"/>
        <v>PAKW</v>
      </c>
      <c r="F1413" t="s">
        <v>2314</v>
      </c>
      <c r="G1413" t="s">
        <v>13</v>
      </c>
      <c r="H1413" t="s">
        <v>1298</v>
      </c>
      <c r="I1413" s="18"/>
    </row>
    <row r="1414" spans="1:9" x14ac:dyDescent="0.3">
      <c r="A1414" t="s">
        <v>8</v>
      </c>
      <c r="B1414" t="s">
        <v>564</v>
      </c>
      <c r="C1414" t="s">
        <v>1146</v>
      </c>
      <c r="E1414" t="str">
        <f t="shared" si="13"/>
        <v>PAKW</v>
      </c>
      <c r="F1414" t="s">
        <v>1147</v>
      </c>
      <c r="G1414" t="s">
        <v>13</v>
      </c>
      <c r="H1414" t="s">
        <v>21</v>
      </c>
      <c r="I1414" s="18"/>
    </row>
    <row r="1415" spans="1:9" x14ac:dyDescent="0.3">
      <c r="A1415" t="s">
        <v>8</v>
      </c>
      <c r="B1415" t="s">
        <v>564</v>
      </c>
      <c r="C1415" t="s">
        <v>1146</v>
      </c>
      <c r="D1415" t="s">
        <v>1148</v>
      </c>
      <c r="E1415" t="str">
        <f t="shared" si="13"/>
        <v>PAKW</v>
      </c>
      <c r="F1415" t="s">
        <v>1149</v>
      </c>
      <c r="G1415" t="s">
        <v>17</v>
      </c>
      <c r="H1415" t="s">
        <v>21</v>
      </c>
      <c r="I1415" s="18"/>
    </row>
    <row r="1416" spans="1:9" x14ac:dyDescent="0.3">
      <c r="A1416" t="s">
        <v>8</v>
      </c>
      <c r="B1416" t="s">
        <v>564</v>
      </c>
      <c r="C1416" t="s">
        <v>1372</v>
      </c>
      <c r="E1416" t="str">
        <f>"PAOH"</f>
        <v>PAOH</v>
      </c>
      <c r="F1416" t="s">
        <v>1373</v>
      </c>
      <c r="G1416" t="s">
        <v>38</v>
      </c>
      <c r="H1416" t="s">
        <v>21</v>
      </c>
      <c r="I1416" s="18"/>
    </row>
    <row r="1417" spans="1:9" x14ac:dyDescent="0.3">
      <c r="A1417" t="s">
        <v>8</v>
      </c>
      <c r="B1417" t="s">
        <v>564</v>
      </c>
      <c r="C1417" t="s">
        <v>1372</v>
      </c>
      <c r="E1417" t="str">
        <f>"PAOH"</f>
        <v>PAOH</v>
      </c>
      <c r="F1417" t="s">
        <v>79</v>
      </c>
      <c r="G1417" t="s">
        <v>38</v>
      </c>
      <c r="H1417" t="s">
        <v>21</v>
      </c>
      <c r="I1417" s="18"/>
    </row>
    <row r="1418" spans="1:9" x14ac:dyDescent="0.3">
      <c r="A1418" t="s">
        <v>8</v>
      </c>
      <c r="B1418" t="s">
        <v>564</v>
      </c>
      <c r="C1418" t="s">
        <v>1372</v>
      </c>
      <c r="D1418" t="s">
        <v>1374</v>
      </c>
      <c r="E1418" t="str">
        <f>"PAOH"</f>
        <v>PAOH</v>
      </c>
      <c r="F1418" t="s">
        <v>1375</v>
      </c>
      <c r="G1418" t="s">
        <v>17</v>
      </c>
      <c r="H1418" t="s">
        <v>21</v>
      </c>
      <c r="I1418" s="18"/>
    </row>
    <row r="1419" spans="1:9" x14ac:dyDescent="0.3">
      <c r="A1419" t="s">
        <v>8</v>
      </c>
      <c r="B1419" t="s">
        <v>564</v>
      </c>
      <c r="C1419" t="s">
        <v>1768</v>
      </c>
      <c r="E1419" t="str">
        <f t="shared" ref="E1419:E1424" si="14">"PAOM"</f>
        <v>PAOM</v>
      </c>
      <c r="F1419" t="s">
        <v>1299</v>
      </c>
      <c r="G1419" t="s">
        <v>13</v>
      </c>
      <c r="H1419" t="s">
        <v>1128</v>
      </c>
      <c r="I1419" s="18"/>
    </row>
    <row r="1420" spans="1:9" x14ac:dyDescent="0.3">
      <c r="A1420" t="s">
        <v>8</v>
      </c>
      <c r="B1420" t="s">
        <v>564</v>
      </c>
      <c r="C1420" t="s">
        <v>1768</v>
      </c>
      <c r="E1420" t="str">
        <f t="shared" si="14"/>
        <v>PAOM</v>
      </c>
      <c r="F1420" t="s">
        <v>1769</v>
      </c>
      <c r="G1420" t="s">
        <v>13</v>
      </c>
      <c r="H1420" t="s">
        <v>1128</v>
      </c>
      <c r="I1420" s="18"/>
    </row>
    <row r="1421" spans="1:9" x14ac:dyDescent="0.3">
      <c r="A1421" t="s">
        <v>8</v>
      </c>
      <c r="B1421" t="s">
        <v>564</v>
      </c>
      <c r="C1421" t="s">
        <v>1768</v>
      </c>
      <c r="E1421" t="str">
        <f t="shared" si="14"/>
        <v>PAOM</v>
      </c>
      <c r="F1421" t="s">
        <v>1300</v>
      </c>
      <c r="G1421" t="s">
        <v>13</v>
      </c>
      <c r="H1421" t="s">
        <v>1128</v>
      </c>
      <c r="I1421" s="18"/>
    </row>
    <row r="1422" spans="1:9" x14ac:dyDescent="0.3">
      <c r="A1422" t="s">
        <v>8</v>
      </c>
      <c r="B1422" t="s">
        <v>564</v>
      </c>
      <c r="C1422" t="s">
        <v>1768</v>
      </c>
      <c r="E1422" t="str">
        <f t="shared" si="14"/>
        <v>PAOM</v>
      </c>
      <c r="F1422" t="s">
        <v>1770</v>
      </c>
      <c r="G1422" t="s">
        <v>13</v>
      </c>
      <c r="H1422" t="s">
        <v>1128</v>
      </c>
      <c r="I1422" s="18"/>
    </row>
    <row r="1423" spans="1:9" x14ac:dyDescent="0.3">
      <c r="A1423" t="s">
        <v>8</v>
      </c>
      <c r="B1423" t="s">
        <v>564</v>
      </c>
      <c r="C1423" t="s">
        <v>1768</v>
      </c>
      <c r="D1423" t="s">
        <v>1768</v>
      </c>
      <c r="E1423" t="str">
        <f t="shared" si="14"/>
        <v>PAOM</v>
      </c>
      <c r="F1423" t="s">
        <v>1771</v>
      </c>
      <c r="G1423" t="s">
        <v>17</v>
      </c>
      <c r="H1423" t="s">
        <v>1128</v>
      </c>
      <c r="I1423" s="18"/>
    </row>
    <row r="1424" spans="1:9" x14ac:dyDescent="0.3">
      <c r="A1424" t="s">
        <v>8</v>
      </c>
      <c r="B1424" t="s">
        <v>564</v>
      </c>
      <c r="C1424" t="s">
        <v>1768</v>
      </c>
      <c r="D1424" t="s">
        <v>1768</v>
      </c>
      <c r="E1424" t="str">
        <f t="shared" si="14"/>
        <v>PAOM</v>
      </c>
      <c r="F1424" t="s">
        <v>1772</v>
      </c>
      <c r="G1424" t="s">
        <v>17</v>
      </c>
      <c r="H1424" t="s">
        <v>1128</v>
      </c>
      <c r="I1424" s="18"/>
    </row>
    <row r="1425" spans="1:9" x14ac:dyDescent="0.3">
      <c r="A1425" t="s">
        <v>8</v>
      </c>
      <c r="B1425" t="s">
        <v>564</v>
      </c>
      <c r="C1425" t="s">
        <v>1781</v>
      </c>
      <c r="D1425" t="s">
        <v>1782</v>
      </c>
      <c r="E1425" t="str">
        <f>"PAOT"</f>
        <v>PAOT</v>
      </c>
      <c r="F1425" t="s">
        <v>1783</v>
      </c>
      <c r="G1425" t="s">
        <v>17</v>
      </c>
      <c r="H1425" t="s">
        <v>1128</v>
      </c>
      <c r="I1425" s="18"/>
    </row>
    <row r="1426" spans="1:9" x14ac:dyDescent="0.3">
      <c r="A1426" t="s">
        <v>8</v>
      </c>
      <c r="B1426" t="s">
        <v>564</v>
      </c>
      <c r="C1426" t="s">
        <v>1781</v>
      </c>
      <c r="D1426" t="s">
        <v>1782</v>
      </c>
      <c r="E1426" t="str">
        <f>"PAOT"</f>
        <v>PAOT</v>
      </c>
      <c r="F1426" t="s">
        <v>1784</v>
      </c>
      <c r="G1426" t="s">
        <v>17</v>
      </c>
      <c r="H1426" t="s">
        <v>1128</v>
      </c>
      <c r="I1426" s="18"/>
    </row>
    <row r="1427" spans="1:9" x14ac:dyDescent="0.3">
      <c r="A1427" t="s">
        <v>8</v>
      </c>
      <c r="B1427" t="s">
        <v>564</v>
      </c>
      <c r="C1427" t="s">
        <v>1781</v>
      </c>
      <c r="D1427" t="s">
        <v>1782</v>
      </c>
      <c r="E1427" t="str">
        <f>"PAOT"</f>
        <v>PAOT</v>
      </c>
      <c r="F1427" t="s">
        <v>1238</v>
      </c>
      <c r="G1427" t="s">
        <v>52</v>
      </c>
      <c r="H1427" t="s">
        <v>1128</v>
      </c>
      <c r="I1427" s="18"/>
    </row>
    <row r="1428" spans="1:9" x14ac:dyDescent="0.3">
      <c r="A1428" t="s">
        <v>8</v>
      </c>
      <c r="B1428" t="s">
        <v>564</v>
      </c>
      <c r="C1428" t="s">
        <v>1781</v>
      </c>
      <c r="D1428" t="s">
        <v>1782</v>
      </c>
      <c r="E1428" t="str">
        <f>"PAOT"</f>
        <v>PAOT</v>
      </c>
      <c r="F1428" t="s">
        <v>1240</v>
      </c>
      <c r="G1428" t="s">
        <v>52</v>
      </c>
      <c r="H1428" t="s">
        <v>1128</v>
      </c>
      <c r="I1428" s="18"/>
    </row>
    <row r="1429" spans="1:9" x14ac:dyDescent="0.3">
      <c r="A1429" t="s">
        <v>8</v>
      </c>
      <c r="B1429" t="s">
        <v>564</v>
      </c>
      <c r="C1429" t="s">
        <v>1859</v>
      </c>
      <c r="E1429" t="str">
        <f t="shared" ref="E1429:E1437" si="15">"PAPG"</f>
        <v>PAPG</v>
      </c>
      <c r="F1429" t="s">
        <v>1865</v>
      </c>
      <c r="G1429" t="s">
        <v>17</v>
      </c>
      <c r="H1429" t="s">
        <v>1128</v>
      </c>
      <c r="I1429" s="18"/>
    </row>
    <row r="1430" spans="1:9" x14ac:dyDescent="0.3">
      <c r="A1430" t="s">
        <v>8</v>
      </c>
      <c r="B1430" t="s">
        <v>564</v>
      </c>
      <c r="C1430" t="s">
        <v>1859</v>
      </c>
      <c r="E1430" t="str">
        <f t="shared" si="15"/>
        <v>PAPG</v>
      </c>
      <c r="F1430" t="s">
        <v>1860</v>
      </c>
      <c r="G1430" t="s">
        <v>13</v>
      </c>
      <c r="H1430" t="s">
        <v>21</v>
      </c>
      <c r="I1430" s="18"/>
    </row>
    <row r="1431" spans="1:9" x14ac:dyDescent="0.3">
      <c r="A1431" t="s">
        <v>8</v>
      </c>
      <c r="B1431" t="s">
        <v>564</v>
      </c>
      <c r="C1431" t="s">
        <v>1859</v>
      </c>
      <c r="E1431" t="str">
        <f t="shared" si="15"/>
        <v>PAPG</v>
      </c>
      <c r="F1431" t="s">
        <v>1861</v>
      </c>
      <c r="G1431" t="s">
        <v>17</v>
      </c>
      <c r="H1431" t="s">
        <v>21</v>
      </c>
      <c r="I1431" s="18"/>
    </row>
    <row r="1432" spans="1:9" x14ac:dyDescent="0.3">
      <c r="A1432" t="s">
        <v>8</v>
      </c>
      <c r="B1432" t="s">
        <v>564</v>
      </c>
      <c r="C1432" t="s">
        <v>1859</v>
      </c>
      <c r="E1432" t="str">
        <f t="shared" si="15"/>
        <v>PAPG</v>
      </c>
      <c r="F1432" t="s">
        <v>1862</v>
      </c>
      <c r="G1432" t="s">
        <v>17</v>
      </c>
      <c r="H1432" t="s">
        <v>21</v>
      </c>
      <c r="I1432" s="18"/>
    </row>
    <row r="1433" spans="1:9" x14ac:dyDescent="0.3">
      <c r="A1433" t="s">
        <v>8</v>
      </c>
      <c r="B1433" t="s">
        <v>564</v>
      </c>
      <c r="C1433" t="s">
        <v>1859</v>
      </c>
      <c r="E1433" t="str">
        <f t="shared" si="15"/>
        <v>PAPG</v>
      </c>
      <c r="F1433" t="s">
        <v>1866</v>
      </c>
      <c r="G1433" t="s">
        <v>17</v>
      </c>
      <c r="H1433" t="s">
        <v>1128</v>
      </c>
      <c r="I1433" s="18"/>
    </row>
    <row r="1434" spans="1:9" x14ac:dyDescent="0.3">
      <c r="A1434" t="s">
        <v>8</v>
      </c>
      <c r="B1434" t="s">
        <v>564</v>
      </c>
      <c r="C1434" t="s">
        <v>1859</v>
      </c>
      <c r="E1434" t="str">
        <f t="shared" si="15"/>
        <v>PAPG</v>
      </c>
      <c r="F1434" t="s">
        <v>1863</v>
      </c>
      <c r="G1434" t="s">
        <v>29</v>
      </c>
      <c r="H1434" t="s">
        <v>21</v>
      </c>
      <c r="I1434" s="18"/>
    </row>
    <row r="1435" spans="1:9" x14ac:dyDescent="0.3">
      <c r="A1435" t="s">
        <v>8</v>
      </c>
      <c r="B1435" t="s">
        <v>564</v>
      </c>
      <c r="C1435" t="s">
        <v>1859</v>
      </c>
      <c r="E1435" t="str">
        <f t="shared" si="15"/>
        <v>PAPG</v>
      </c>
      <c r="F1435" t="s">
        <v>1864</v>
      </c>
      <c r="G1435" t="s">
        <v>29</v>
      </c>
      <c r="H1435" t="s">
        <v>21</v>
      </c>
      <c r="I1435" s="18"/>
    </row>
    <row r="1436" spans="1:9" x14ac:dyDescent="0.3">
      <c r="A1436" t="s">
        <v>8</v>
      </c>
      <c r="B1436" t="s">
        <v>564</v>
      </c>
      <c r="C1436" t="s">
        <v>1859</v>
      </c>
      <c r="E1436" t="str">
        <f t="shared" si="15"/>
        <v>PAPG</v>
      </c>
      <c r="F1436" t="s">
        <v>1127</v>
      </c>
      <c r="G1436" t="s">
        <v>1239</v>
      </c>
      <c r="H1436" t="s">
        <v>1128</v>
      </c>
      <c r="I1436" s="18"/>
    </row>
    <row r="1437" spans="1:9" x14ac:dyDescent="0.3">
      <c r="A1437" t="s">
        <v>8</v>
      </c>
      <c r="B1437" t="s">
        <v>564</v>
      </c>
      <c r="C1437" t="s">
        <v>1859</v>
      </c>
      <c r="E1437" t="str">
        <f t="shared" si="15"/>
        <v>PAPG</v>
      </c>
      <c r="F1437" t="s">
        <v>1129</v>
      </c>
      <c r="G1437" t="s">
        <v>1452</v>
      </c>
      <c r="H1437" t="s">
        <v>1128</v>
      </c>
      <c r="I1437" s="20"/>
    </row>
    <row r="1438" spans="1:9" x14ac:dyDescent="0.3">
      <c r="A1438" t="s">
        <v>8</v>
      </c>
      <c r="B1438" t="s">
        <v>564</v>
      </c>
      <c r="C1438" t="s">
        <v>1906</v>
      </c>
      <c r="E1438" t="str">
        <f t="shared" ref="E1438:E1443" si="16">"PAPR"</f>
        <v>PAPR</v>
      </c>
      <c r="F1438" t="s">
        <v>72</v>
      </c>
      <c r="G1438" t="s">
        <v>29</v>
      </c>
      <c r="H1438" t="s">
        <v>21</v>
      </c>
      <c r="I1438" s="20"/>
    </row>
    <row r="1439" spans="1:9" x14ac:dyDescent="0.3">
      <c r="A1439" t="s">
        <v>8</v>
      </c>
      <c r="B1439" t="s">
        <v>564</v>
      </c>
      <c r="C1439" t="s">
        <v>1906</v>
      </c>
      <c r="E1439" t="str">
        <f t="shared" si="16"/>
        <v>PAPR</v>
      </c>
      <c r="F1439" t="s">
        <v>1907</v>
      </c>
      <c r="G1439" t="s">
        <v>13</v>
      </c>
      <c r="H1439" t="s">
        <v>21</v>
      </c>
      <c r="I1439" s="18"/>
    </row>
    <row r="1440" spans="1:9" x14ac:dyDescent="0.3">
      <c r="A1440" t="s">
        <v>8</v>
      </c>
      <c r="B1440" t="s">
        <v>564</v>
      </c>
      <c r="C1440" t="s">
        <v>1906</v>
      </c>
      <c r="E1440" t="str">
        <f t="shared" si="16"/>
        <v>PAPR</v>
      </c>
      <c r="F1440" t="s">
        <v>1908</v>
      </c>
      <c r="G1440" t="s">
        <v>13</v>
      </c>
      <c r="H1440" t="s">
        <v>21</v>
      </c>
      <c r="I1440" s="18"/>
    </row>
    <row r="1441" spans="1:9" x14ac:dyDescent="0.3">
      <c r="A1441" t="s">
        <v>8</v>
      </c>
      <c r="B1441" t="s">
        <v>564</v>
      </c>
      <c r="C1441" t="s">
        <v>1906</v>
      </c>
      <c r="E1441" t="str">
        <f t="shared" si="16"/>
        <v>PAPR</v>
      </c>
      <c r="F1441" t="s">
        <v>79</v>
      </c>
      <c r="G1441" t="s">
        <v>29</v>
      </c>
      <c r="H1441" t="s">
        <v>21</v>
      </c>
      <c r="I1441" s="18"/>
    </row>
    <row r="1442" spans="1:9" x14ac:dyDescent="0.3">
      <c r="A1442" t="s">
        <v>8</v>
      </c>
      <c r="B1442" t="s">
        <v>564</v>
      </c>
      <c r="C1442" t="s">
        <v>1906</v>
      </c>
      <c r="D1442" t="s">
        <v>1906</v>
      </c>
      <c r="E1442" t="str">
        <f t="shared" si="16"/>
        <v>PAPR</v>
      </c>
      <c r="F1442" t="s">
        <v>1909</v>
      </c>
      <c r="G1442" t="s">
        <v>17</v>
      </c>
      <c r="H1442" t="s">
        <v>21</v>
      </c>
      <c r="I1442" s="18"/>
    </row>
    <row r="1443" spans="1:9" x14ac:dyDescent="0.3">
      <c r="A1443" t="s">
        <v>8</v>
      </c>
      <c r="B1443" t="s">
        <v>564</v>
      </c>
      <c r="C1443" t="s">
        <v>1906</v>
      </c>
      <c r="D1443" t="s">
        <v>1906</v>
      </c>
      <c r="E1443" t="str">
        <f t="shared" si="16"/>
        <v>PAPR</v>
      </c>
      <c r="F1443" t="s">
        <v>72</v>
      </c>
      <c r="G1443" t="s">
        <v>29</v>
      </c>
      <c r="H1443" t="s">
        <v>21</v>
      </c>
      <c r="I1443" s="18"/>
    </row>
    <row r="1444" spans="1:9" x14ac:dyDescent="0.3">
      <c r="A1444" t="s">
        <v>8</v>
      </c>
      <c r="B1444" t="s">
        <v>564</v>
      </c>
      <c r="C1444" t="s">
        <v>1867</v>
      </c>
      <c r="E1444" t="str">
        <f t="shared" ref="E1444:E1451" si="17">"PASI"</f>
        <v>PASI</v>
      </c>
      <c r="F1444" t="s">
        <v>1868</v>
      </c>
      <c r="G1444" t="s">
        <v>17</v>
      </c>
      <c r="H1444" t="s">
        <v>21</v>
      </c>
      <c r="I1444" s="18"/>
    </row>
    <row r="1445" spans="1:9" x14ac:dyDescent="0.3">
      <c r="A1445" t="s">
        <v>8</v>
      </c>
      <c r="B1445" t="s">
        <v>564</v>
      </c>
      <c r="C1445" t="s">
        <v>1867</v>
      </c>
      <c r="E1445" t="str">
        <f t="shared" si="17"/>
        <v>PASI</v>
      </c>
      <c r="F1445" t="s">
        <v>1869</v>
      </c>
      <c r="G1445" t="s">
        <v>17</v>
      </c>
      <c r="H1445" t="s">
        <v>1128</v>
      </c>
      <c r="I1445" s="18"/>
    </row>
    <row r="1446" spans="1:9" x14ac:dyDescent="0.3">
      <c r="A1446" t="s">
        <v>8</v>
      </c>
      <c r="B1446" t="s">
        <v>564</v>
      </c>
      <c r="C1446" t="s">
        <v>1867</v>
      </c>
      <c r="E1446" t="str">
        <f t="shared" si="17"/>
        <v>PASI</v>
      </c>
      <c r="F1446" t="s">
        <v>1870</v>
      </c>
      <c r="G1446" t="s">
        <v>38</v>
      </c>
      <c r="H1446" t="s">
        <v>21</v>
      </c>
      <c r="I1446" s="20"/>
    </row>
    <row r="1447" spans="1:9" x14ac:dyDescent="0.3">
      <c r="A1447" t="s">
        <v>8</v>
      </c>
      <c r="B1447" t="s">
        <v>564</v>
      </c>
      <c r="C1447" t="s">
        <v>1867</v>
      </c>
      <c r="E1447" t="str">
        <f t="shared" si="17"/>
        <v>PASI</v>
      </c>
      <c r="F1447" t="s">
        <v>596</v>
      </c>
      <c r="G1447" t="s">
        <v>1239</v>
      </c>
      <c r="H1447" t="s">
        <v>1128</v>
      </c>
      <c r="I1447" s="20"/>
    </row>
    <row r="1448" spans="1:9" x14ac:dyDescent="0.3">
      <c r="A1448" t="s">
        <v>8</v>
      </c>
      <c r="B1448" t="s">
        <v>564</v>
      </c>
      <c r="C1448" t="s">
        <v>1867</v>
      </c>
      <c r="E1448" t="str">
        <f t="shared" si="17"/>
        <v>PASI</v>
      </c>
      <c r="F1448" t="s">
        <v>598</v>
      </c>
      <c r="G1448" t="s">
        <v>1239</v>
      </c>
      <c r="H1448" t="s">
        <v>1128</v>
      </c>
      <c r="I1448" s="18"/>
    </row>
    <row r="1449" spans="1:9" x14ac:dyDescent="0.3">
      <c r="A1449" t="s">
        <v>8</v>
      </c>
      <c r="B1449" t="s">
        <v>564</v>
      </c>
      <c r="C1449" t="s">
        <v>1867</v>
      </c>
      <c r="E1449" t="str">
        <f t="shared" si="17"/>
        <v>PASI</v>
      </c>
      <c r="F1449" t="s">
        <v>1874</v>
      </c>
      <c r="G1449" t="s">
        <v>13</v>
      </c>
      <c r="H1449" t="s">
        <v>1321</v>
      </c>
      <c r="I1449" s="18"/>
    </row>
    <row r="1450" spans="1:9" x14ac:dyDescent="0.3">
      <c r="A1450" t="s">
        <v>8</v>
      </c>
      <c r="B1450" t="s">
        <v>564</v>
      </c>
      <c r="C1450" t="s">
        <v>1867</v>
      </c>
      <c r="E1450" t="str">
        <f t="shared" si="17"/>
        <v>PASI</v>
      </c>
      <c r="F1450" t="s">
        <v>1871</v>
      </c>
      <c r="G1450" t="s">
        <v>17</v>
      </c>
      <c r="H1450" t="s">
        <v>1128</v>
      </c>
      <c r="I1450" s="20"/>
    </row>
    <row r="1451" spans="1:9" x14ac:dyDescent="0.3">
      <c r="A1451" t="s">
        <v>8</v>
      </c>
      <c r="B1451" t="s">
        <v>564</v>
      </c>
      <c r="C1451" t="s">
        <v>1867</v>
      </c>
      <c r="D1451" t="s">
        <v>1872</v>
      </c>
      <c r="E1451" t="str">
        <f t="shared" si="17"/>
        <v>PASI</v>
      </c>
      <c r="F1451" t="s">
        <v>1873</v>
      </c>
      <c r="G1451" t="s">
        <v>13</v>
      </c>
      <c r="H1451" t="s">
        <v>1321</v>
      </c>
      <c r="I1451" s="18"/>
    </row>
    <row r="1452" spans="1:9" x14ac:dyDescent="0.3">
      <c r="A1452" t="s">
        <v>8</v>
      </c>
      <c r="B1452" t="s">
        <v>564</v>
      </c>
      <c r="C1452" t="s">
        <v>2097</v>
      </c>
      <c r="E1452" t="str">
        <f>"PAVD"</f>
        <v>PAVD</v>
      </c>
      <c r="F1452" t="s">
        <v>2284</v>
      </c>
      <c r="G1452" t="s">
        <v>17</v>
      </c>
      <c r="H1452" t="s">
        <v>21</v>
      </c>
      <c r="I1452" s="18"/>
    </row>
    <row r="1453" spans="1:9" x14ac:dyDescent="0.3">
      <c r="A1453" t="s">
        <v>8</v>
      </c>
      <c r="B1453" t="s">
        <v>564</v>
      </c>
      <c r="C1453" t="s">
        <v>2097</v>
      </c>
      <c r="E1453" t="str">
        <f>"PAVD"</f>
        <v>PAVD</v>
      </c>
      <c r="F1453" t="s">
        <v>2098</v>
      </c>
      <c r="G1453" t="s">
        <v>17</v>
      </c>
      <c r="H1453" t="s">
        <v>21</v>
      </c>
      <c r="I1453" s="18"/>
    </row>
    <row r="1454" spans="1:9" x14ac:dyDescent="0.3">
      <c r="A1454" t="s">
        <v>8</v>
      </c>
      <c r="B1454" t="s">
        <v>564</v>
      </c>
      <c r="C1454" t="s">
        <v>2097</v>
      </c>
      <c r="E1454" t="str">
        <f>"PAVD"</f>
        <v>PAVD</v>
      </c>
      <c r="F1454" t="s">
        <v>2285</v>
      </c>
      <c r="G1454" t="s">
        <v>38</v>
      </c>
      <c r="H1454" t="s">
        <v>21</v>
      </c>
      <c r="I1454" s="18"/>
    </row>
    <row r="1455" spans="1:9" x14ac:dyDescent="0.3">
      <c r="A1455" t="s">
        <v>8</v>
      </c>
      <c r="B1455" t="s">
        <v>564</v>
      </c>
      <c r="C1455" t="s">
        <v>2097</v>
      </c>
      <c r="E1455" t="str">
        <f>"PAVD"</f>
        <v>PAVD</v>
      </c>
      <c r="F1455" t="s">
        <v>413</v>
      </c>
      <c r="G1455" t="s">
        <v>29</v>
      </c>
      <c r="H1455" t="s">
        <v>21</v>
      </c>
      <c r="I1455" s="18"/>
    </row>
    <row r="1456" spans="1:9" x14ac:dyDescent="0.3">
      <c r="A1456" t="s">
        <v>8</v>
      </c>
      <c r="B1456" t="s">
        <v>564</v>
      </c>
      <c r="C1456" t="s">
        <v>1875</v>
      </c>
      <c r="E1456" t="str">
        <f t="shared" ref="E1456:E1464" si="18">"PAWG"</f>
        <v>PAWG</v>
      </c>
      <c r="F1456" t="s">
        <v>1876</v>
      </c>
      <c r="G1456" t="s">
        <v>17</v>
      </c>
      <c r="H1456" t="s">
        <v>1128</v>
      </c>
      <c r="I1456" s="18"/>
    </row>
    <row r="1457" spans="1:9" x14ac:dyDescent="0.3">
      <c r="A1457" t="s">
        <v>8</v>
      </c>
      <c r="B1457" t="s">
        <v>564</v>
      </c>
      <c r="C1457" t="s">
        <v>1875</v>
      </c>
      <c r="E1457" t="str">
        <f t="shared" si="18"/>
        <v>PAWG</v>
      </c>
      <c r="F1457" t="s">
        <v>1879</v>
      </c>
      <c r="G1457" t="s">
        <v>17</v>
      </c>
      <c r="H1457" t="s">
        <v>1128</v>
      </c>
      <c r="I1457" s="18"/>
    </row>
    <row r="1458" spans="1:9" x14ac:dyDescent="0.3">
      <c r="A1458" t="s">
        <v>145</v>
      </c>
      <c r="B1458" t="s">
        <v>564</v>
      </c>
      <c r="C1458" t="s">
        <v>1875</v>
      </c>
      <c r="E1458" t="str">
        <f t="shared" si="18"/>
        <v>PAWG</v>
      </c>
      <c r="F1458" t="s">
        <v>1769</v>
      </c>
      <c r="G1458" t="s">
        <v>1122</v>
      </c>
      <c r="H1458" t="s">
        <v>1128</v>
      </c>
      <c r="I1458" s="18"/>
    </row>
    <row r="1459" spans="1:9" x14ac:dyDescent="0.3">
      <c r="A1459" t="s">
        <v>365</v>
      </c>
      <c r="B1459" t="s">
        <v>564</v>
      </c>
      <c r="C1459" t="s">
        <v>1875</v>
      </c>
      <c r="E1459" t="str">
        <f t="shared" si="18"/>
        <v>PAWG</v>
      </c>
      <c r="F1459" t="s">
        <v>1769</v>
      </c>
      <c r="G1459" t="s">
        <v>983</v>
      </c>
      <c r="H1459" t="s">
        <v>1128</v>
      </c>
      <c r="I1459" s="18"/>
    </row>
    <row r="1460" spans="1:9" x14ac:dyDescent="0.3">
      <c r="A1460" t="s">
        <v>8</v>
      </c>
      <c r="B1460" t="s">
        <v>564</v>
      </c>
      <c r="C1460" t="s">
        <v>1875</v>
      </c>
      <c r="E1460" t="str">
        <f t="shared" si="18"/>
        <v>PAWG</v>
      </c>
      <c r="F1460" t="s">
        <v>1770</v>
      </c>
      <c r="G1460" t="s">
        <v>38</v>
      </c>
      <c r="H1460" t="s">
        <v>1128</v>
      </c>
      <c r="I1460" s="18"/>
    </row>
    <row r="1461" spans="1:9" x14ac:dyDescent="0.3">
      <c r="A1461" t="s">
        <v>8</v>
      </c>
      <c r="B1461" t="s">
        <v>564</v>
      </c>
      <c r="C1461" t="s">
        <v>1875</v>
      </c>
      <c r="E1461" t="str">
        <f t="shared" si="18"/>
        <v>PAWG</v>
      </c>
      <c r="F1461" t="s">
        <v>1877</v>
      </c>
      <c r="G1461" t="s">
        <v>13</v>
      </c>
      <c r="H1461" t="s">
        <v>1128</v>
      </c>
      <c r="I1461" s="18"/>
    </row>
    <row r="1462" spans="1:9" x14ac:dyDescent="0.3">
      <c r="A1462" t="s">
        <v>8</v>
      </c>
      <c r="B1462" t="s">
        <v>564</v>
      </c>
      <c r="C1462" t="s">
        <v>1875</v>
      </c>
      <c r="E1462" t="str">
        <f t="shared" si="18"/>
        <v>PAWG</v>
      </c>
      <c r="F1462" t="s">
        <v>1880</v>
      </c>
      <c r="G1462" t="s">
        <v>13</v>
      </c>
      <c r="H1462" t="s">
        <v>1128</v>
      </c>
      <c r="I1462" s="18"/>
    </row>
    <row r="1463" spans="1:9" x14ac:dyDescent="0.3">
      <c r="A1463" t="s">
        <v>8</v>
      </c>
      <c r="B1463" t="s">
        <v>564</v>
      </c>
      <c r="C1463" t="s">
        <v>1875</v>
      </c>
      <c r="E1463" t="str">
        <f t="shared" si="18"/>
        <v>PAWG</v>
      </c>
      <c r="F1463" t="s">
        <v>1878</v>
      </c>
      <c r="G1463" t="s">
        <v>17</v>
      </c>
      <c r="H1463" t="s">
        <v>21</v>
      </c>
      <c r="I1463" s="18"/>
    </row>
    <row r="1464" spans="1:9" x14ac:dyDescent="0.3">
      <c r="A1464" t="s">
        <v>8</v>
      </c>
      <c r="B1464" t="s">
        <v>564</v>
      </c>
      <c r="C1464" t="s">
        <v>1875</v>
      </c>
      <c r="D1464" t="s">
        <v>1875</v>
      </c>
      <c r="E1464" t="str">
        <f t="shared" si="18"/>
        <v>PAWG</v>
      </c>
      <c r="F1464" t="s">
        <v>1863</v>
      </c>
      <c r="G1464" t="s">
        <v>29</v>
      </c>
      <c r="H1464" t="s">
        <v>21</v>
      </c>
      <c r="I1464" s="18"/>
    </row>
    <row r="1465" spans="1:9" x14ac:dyDescent="0.3">
      <c r="A1465" t="s">
        <v>8</v>
      </c>
      <c r="B1465" t="s">
        <v>564</v>
      </c>
      <c r="C1465" t="s">
        <v>2219</v>
      </c>
      <c r="E1465" t="str">
        <f>"PAYA"</f>
        <v>PAYA</v>
      </c>
      <c r="F1465" t="s">
        <v>596</v>
      </c>
      <c r="G1465" t="s">
        <v>29</v>
      </c>
      <c r="H1465" t="s">
        <v>1128</v>
      </c>
      <c r="I1465" s="18"/>
    </row>
    <row r="1466" spans="1:9" x14ac:dyDescent="0.3">
      <c r="A1466" t="s">
        <v>8</v>
      </c>
      <c r="B1466" t="s">
        <v>564</v>
      </c>
      <c r="C1466" t="s">
        <v>2219</v>
      </c>
      <c r="E1466" t="str">
        <f>"PAYA"</f>
        <v>PAYA</v>
      </c>
      <c r="F1466" t="s">
        <v>598</v>
      </c>
      <c r="G1466" t="s">
        <v>29</v>
      </c>
      <c r="H1466" t="s">
        <v>1128</v>
      </c>
      <c r="I1466" s="18"/>
    </row>
    <row r="1467" spans="1:9" x14ac:dyDescent="0.3">
      <c r="A1467" t="s">
        <v>8</v>
      </c>
      <c r="B1467" t="s">
        <v>1376</v>
      </c>
      <c r="C1467" t="s">
        <v>1473</v>
      </c>
      <c r="D1467" t="s">
        <v>1474</v>
      </c>
      <c r="E1467" t="str">
        <f>"PHKO"</f>
        <v>PHKO</v>
      </c>
      <c r="F1467" t="s">
        <v>1475</v>
      </c>
      <c r="G1467" t="s">
        <v>29</v>
      </c>
      <c r="I1467" s="18"/>
    </row>
    <row r="1468" spans="1:9" x14ac:dyDescent="0.3">
      <c r="A1468" t="s">
        <v>8</v>
      </c>
      <c r="B1468" t="s">
        <v>1376</v>
      </c>
      <c r="C1468" t="s">
        <v>1473</v>
      </c>
      <c r="D1468" t="s">
        <v>1474</v>
      </c>
      <c r="E1468" t="str">
        <f>"PHKO"</f>
        <v>PHKO</v>
      </c>
      <c r="F1468" t="s">
        <v>1476</v>
      </c>
      <c r="G1468" t="s">
        <v>29</v>
      </c>
      <c r="I1468" s="18"/>
    </row>
    <row r="1469" spans="1:9" x14ac:dyDescent="0.3">
      <c r="A1469" t="s">
        <v>8</v>
      </c>
      <c r="B1469" t="s">
        <v>1376</v>
      </c>
      <c r="C1469" t="s">
        <v>1377</v>
      </c>
      <c r="D1469" t="s">
        <v>1378</v>
      </c>
      <c r="E1469" t="str">
        <f>"PHNL"</f>
        <v>PHNL</v>
      </c>
      <c r="F1469" t="s">
        <v>1379</v>
      </c>
      <c r="G1469" t="s">
        <v>13</v>
      </c>
      <c r="I1469" s="18"/>
    </row>
    <row r="1470" spans="1:9" x14ac:dyDescent="0.3">
      <c r="A1470" t="s">
        <v>8</v>
      </c>
      <c r="B1470" t="s">
        <v>1376</v>
      </c>
      <c r="C1470" t="s">
        <v>1377</v>
      </c>
      <c r="D1470" t="s">
        <v>1378</v>
      </c>
      <c r="E1470" t="str">
        <f>"PHNL"</f>
        <v>PHNL</v>
      </c>
      <c r="F1470" t="s">
        <v>1380</v>
      </c>
      <c r="G1470" t="s">
        <v>13</v>
      </c>
      <c r="I1470" s="18"/>
    </row>
    <row r="1471" spans="1:9" x14ac:dyDescent="0.3">
      <c r="A1471" t="s">
        <v>8</v>
      </c>
      <c r="B1471" t="s">
        <v>1376</v>
      </c>
      <c r="C1471" t="s">
        <v>1881</v>
      </c>
      <c r="D1471" t="s">
        <v>1882</v>
      </c>
      <c r="E1471" t="str">
        <f>"PHTO"</f>
        <v>PHTO</v>
      </c>
      <c r="F1471" t="s">
        <v>1883</v>
      </c>
      <c r="G1471" t="s">
        <v>13</v>
      </c>
      <c r="I1471" s="18"/>
    </row>
    <row r="1472" spans="1:9" x14ac:dyDescent="0.3">
      <c r="A1472" t="s">
        <v>8</v>
      </c>
      <c r="B1472" t="s">
        <v>146</v>
      </c>
      <c r="C1472" t="s">
        <v>1884</v>
      </c>
      <c r="D1472" t="s">
        <v>1885</v>
      </c>
      <c r="E1472" t="str">
        <f>"PIE"</f>
        <v>PIE</v>
      </c>
      <c r="F1472" t="s">
        <v>1886</v>
      </c>
      <c r="G1472" t="s">
        <v>52</v>
      </c>
      <c r="I1472" s="18"/>
    </row>
    <row r="1473" spans="1:9" x14ac:dyDescent="0.3">
      <c r="A1473" t="s">
        <v>8</v>
      </c>
      <c r="B1473" t="s">
        <v>47</v>
      </c>
      <c r="C1473" t="s">
        <v>1887</v>
      </c>
      <c r="D1473" t="s">
        <v>1888</v>
      </c>
      <c r="E1473" t="str">
        <f>"PN09"</f>
        <v>PN09</v>
      </c>
      <c r="F1473" t="s">
        <v>1258</v>
      </c>
      <c r="G1473" t="s">
        <v>13</v>
      </c>
      <c r="H1473" t="s">
        <v>21</v>
      </c>
      <c r="I1473" s="18"/>
    </row>
    <row r="1474" spans="1:9" x14ac:dyDescent="0.3">
      <c r="A1474" t="s">
        <v>8</v>
      </c>
      <c r="B1474" t="s">
        <v>47</v>
      </c>
      <c r="C1474" t="s">
        <v>1887</v>
      </c>
      <c r="D1474" t="s">
        <v>1889</v>
      </c>
      <c r="E1474" t="str">
        <f>"PN09"</f>
        <v>PN09</v>
      </c>
      <c r="F1474" t="s">
        <v>97</v>
      </c>
      <c r="G1474" t="s">
        <v>13</v>
      </c>
      <c r="H1474" t="s">
        <v>30</v>
      </c>
      <c r="I1474" s="18"/>
    </row>
    <row r="1475" spans="1:9" x14ac:dyDescent="0.3">
      <c r="A1475" t="s">
        <v>8</v>
      </c>
      <c r="B1475" t="s">
        <v>47</v>
      </c>
      <c r="C1475" t="s">
        <v>1887</v>
      </c>
      <c r="D1475" t="s">
        <v>1889</v>
      </c>
      <c r="E1475" t="str">
        <f>"PN09"</f>
        <v>PN09</v>
      </c>
      <c r="F1475" t="s">
        <v>1890</v>
      </c>
      <c r="G1475" t="s">
        <v>17</v>
      </c>
      <c r="H1475" t="s">
        <v>30</v>
      </c>
      <c r="I1475" s="18"/>
    </row>
    <row r="1476" spans="1:9" x14ac:dyDescent="0.3">
      <c r="A1476" t="s">
        <v>8</v>
      </c>
      <c r="B1476" t="s">
        <v>47</v>
      </c>
      <c r="C1476" t="s">
        <v>1887</v>
      </c>
      <c r="D1476" t="s">
        <v>1889</v>
      </c>
      <c r="E1476" t="str">
        <f>"PN09"</f>
        <v>PN09</v>
      </c>
      <c r="F1476" t="s">
        <v>1891</v>
      </c>
      <c r="G1476" t="s">
        <v>17</v>
      </c>
      <c r="H1476" t="s">
        <v>21</v>
      </c>
      <c r="I1476" s="18"/>
    </row>
    <row r="1477" spans="1:9" x14ac:dyDescent="0.3">
      <c r="A1477" t="s">
        <v>8</v>
      </c>
      <c r="B1477" t="s">
        <v>47</v>
      </c>
      <c r="C1477" t="s">
        <v>1186</v>
      </c>
      <c r="E1477" t="str">
        <f>"PN22"</f>
        <v>PN22</v>
      </c>
      <c r="F1477" t="s">
        <v>1892</v>
      </c>
      <c r="G1477" t="s">
        <v>13</v>
      </c>
      <c r="H1477" t="s">
        <v>14</v>
      </c>
      <c r="I1477" s="18"/>
    </row>
    <row r="1478" spans="1:9" x14ac:dyDescent="0.3">
      <c r="A1478" t="s">
        <v>8</v>
      </c>
      <c r="B1478" t="s">
        <v>47</v>
      </c>
      <c r="C1478" t="s">
        <v>1186</v>
      </c>
      <c r="D1478" t="s">
        <v>1893</v>
      </c>
      <c r="E1478" t="str">
        <f>"PN22"</f>
        <v>PN22</v>
      </c>
      <c r="F1478" t="s">
        <v>1894</v>
      </c>
      <c r="G1478" t="s">
        <v>17</v>
      </c>
      <c r="H1478" t="s">
        <v>14</v>
      </c>
      <c r="I1478" s="18"/>
    </row>
    <row r="1479" spans="1:9" x14ac:dyDescent="0.3">
      <c r="A1479" t="s">
        <v>8</v>
      </c>
      <c r="B1479" t="s">
        <v>47</v>
      </c>
      <c r="C1479" t="s">
        <v>1895</v>
      </c>
      <c r="E1479" t="str">
        <f>"PN32"</f>
        <v>PN32</v>
      </c>
      <c r="F1479" t="s">
        <v>1897</v>
      </c>
      <c r="G1479" t="s">
        <v>17</v>
      </c>
      <c r="H1479" t="s">
        <v>30</v>
      </c>
      <c r="I1479" s="18"/>
    </row>
    <row r="1480" spans="1:9" x14ac:dyDescent="0.3">
      <c r="A1480" t="s">
        <v>8</v>
      </c>
      <c r="B1480" t="s">
        <v>47</v>
      </c>
      <c r="C1480" t="s">
        <v>1895</v>
      </c>
      <c r="D1480" t="s">
        <v>1896</v>
      </c>
      <c r="E1480" t="str">
        <f>"PN32"</f>
        <v>PN32</v>
      </c>
      <c r="F1480" t="s">
        <v>637</v>
      </c>
      <c r="G1480" t="s">
        <v>13</v>
      </c>
      <c r="H1480" t="s">
        <v>30</v>
      </c>
      <c r="I1480" s="18"/>
    </row>
    <row r="1481" spans="1:9" x14ac:dyDescent="0.3">
      <c r="A1481" t="s">
        <v>8</v>
      </c>
      <c r="B1481" t="s">
        <v>47</v>
      </c>
      <c r="C1481" t="s">
        <v>1898</v>
      </c>
      <c r="D1481" t="s">
        <v>1899</v>
      </c>
      <c r="E1481" t="str">
        <f>"PN44"</f>
        <v>PN44</v>
      </c>
      <c r="F1481" t="s">
        <v>824</v>
      </c>
      <c r="G1481" t="s">
        <v>52</v>
      </c>
      <c r="H1481" t="s">
        <v>30</v>
      </c>
      <c r="I1481" s="18"/>
    </row>
    <row r="1482" spans="1:9" x14ac:dyDescent="0.3">
      <c r="A1482" t="s">
        <v>8</v>
      </c>
      <c r="B1482" t="s">
        <v>47</v>
      </c>
      <c r="C1482" t="s">
        <v>1898</v>
      </c>
      <c r="D1482" t="s">
        <v>1899</v>
      </c>
      <c r="E1482" t="str">
        <f>"PN44"</f>
        <v>PN44</v>
      </c>
      <c r="F1482" t="s">
        <v>1900</v>
      </c>
      <c r="G1482" t="s">
        <v>17</v>
      </c>
      <c r="H1482" t="s">
        <v>30</v>
      </c>
      <c r="I1482" s="18"/>
    </row>
    <row r="1483" spans="1:9" x14ac:dyDescent="0.3">
      <c r="A1483" t="s">
        <v>8</v>
      </c>
      <c r="B1483" t="s">
        <v>47</v>
      </c>
      <c r="C1483" t="s">
        <v>909</v>
      </c>
      <c r="D1483" t="s">
        <v>1901</v>
      </c>
      <c r="E1483" t="str">
        <f>"PN76"</f>
        <v>PN76</v>
      </c>
      <c r="F1483" t="s">
        <v>1902</v>
      </c>
      <c r="G1483" t="s">
        <v>29</v>
      </c>
      <c r="H1483" t="s">
        <v>14</v>
      </c>
      <c r="I1483" s="18"/>
    </row>
    <row r="1484" spans="1:9" x14ac:dyDescent="0.3">
      <c r="A1484" t="s">
        <v>8</v>
      </c>
      <c r="B1484" t="s">
        <v>47</v>
      </c>
      <c r="C1484" t="s">
        <v>909</v>
      </c>
      <c r="D1484" t="s">
        <v>1901</v>
      </c>
      <c r="E1484" t="str">
        <f>"PN76"</f>
        <v>PN76</v>
      </c>
      <c r="F1484" t="s">
        <v>1903</v>
      </c>
      <c r="G1484" t="s">
        <v>17</v>
      </c>
      <c r="H1484" t="s">
        <v>14</v>
      </c>
      <c r="I1484" s="18"/>
    </row>
    <row r="1485" spans="1:9" x14ac:dyDescent="0.3">
      <c r="A1485" t="s">
        <v>8</v>
      </c>
      <c r="B1485" t="s">
        <v>47</v>
      </c>
      <c r="C1485" t="s">
        <v>769</v>
      </c>
      <c r="D1485" t="s">
        <v>1904</v>
      </c>
      <c r="E1485" t="str">
        <f>"PN80"</f>
        <v>PN80</v>
      </c>
      <c r="F1485" t="s">
        <v>507</v>
      </c>
      <c r="G1485" t="s">
        <v>13</v>
      </c>
      <c r="H1485" t="s">
        <v>30</v>
      </c>
      <c r="I1485" s="18"/>
    </row>
    <row r="1486" spans="1:9" x14ac:dyDescent="0.3">
      <c r="A1486" t="s">
        <v>8</v>
      </c>
      <c r="B1486" t="s">
        <v>47</v>
      </c>
      <c r="C1486" t="s">
        <v>769</v>
      </c>
      <c r="D1486" t="s">
        <v>1904</v>
      </c>
      <c r="E1486" t="str">
        <f>"PN80"</f>
        <v>PN80</v>
      </c>
      <c r="F1486" t="s">
        <v>1905</v>
      </c>
      <c r="G1486" t="s">
        <v>17</v>
      </c>
      <c r="H1486" t="s">
        <v>30</v>
      </c>
      <c r="I1486" s="18"/>
    </row>
    <row r="1487" spans="1:9" x14ac:dyDescent="0.3">
      <c r="A1487" t="s">
        <v>8</v>
      </c>
      <c r="B1487" t="s">
        <v>47</v>
      </c>
      <c r="C1487" t="s">
        <v>1910</v>
      </c>
      <c r="E1487" t="str">
        <f>"PS41"</f>
        <v>PS41</v>
      </c>
      <c r="F1487" t="s">
        <v>1912</v>
      </c>
      <c r="G1487" t="s">
        <v>52</v>
      </c>
      <c r="H1487" t="s">
        <v>14</v>
      </c>
      <c r="I1487" s="18"/>
    </row>
    <row r="1488" spans="1:9" x14ac:dyDescent="0.3">
      <c r="A1488" t="s">
        <v>8</v>
      </c>
      <c r="B1488" t="s">
        <v>47</v>
      </c>
      <c r="C1488" t="s">
        <v>1910</v>
      </c>
      <c r="D1488" t="s">
        <v>1911</v>
      </c>
      <c r="E1488" t="str">
        <f>"PS41"</f>
        <v>PS41</v>
      </c>
      <c r="F1488" t="s">
        <v>1913</v>
      </c>
      <c r="G1488" t="s">
        <v>17</v>
      </c>
      <c r="H1488" t="s">
        <v>14</v>
      </c>
      <c r="I1488" s="18"/>
    </row>
    <row r="1489" spans="1:9" x14ac:dyDescent="0.3">
      <c r="A1489" t="s">
        <v>8</v>
      </c>
      <c r="B1489" t="s">
        <v>47</v>
      </c>
      <c r="C1489" t="s">
        <v>769</v>
      </c>
      <c r="D1489" t="s">
        <v>1914</v>
      </c>
      <c r="E1489" t="str">
        <f>"PS78"</f>
        <v>PS78</v>
      </c>
      <c r="F1489" t="s">
        <v>536</v>
      </c>
      <c r="G1489" t="s">
        <v>52</v>
      </c>
      <c r="H1489" t="s">
        <v>14</v>
      </c>
      <c r="I1489" s="18"/>
    </row>
    <row r="1490" spans="1:9" x14ac:dyDescent="0.3">
      <c r="A1490" t="s">
        <v>8</v>
      </c>
      <c r="B1490" t="s">
        <v>47</v>
      </c>
      <c r="C1490" t="s">
        <v>769</v>
      </c>
      <c r="D1490" t="s">
        <v>1914</v>
      </c>
      <c r="E1490" t="str">
        <f>"PS78"</f>
        <v>PS78</v>
      </c>
      <c r="F1490" t="s">
        <v>1915</v>
      </c>
      <c r="G1490" t="s">
        <v>17</v>
      </c>
      <c r="H1490" t="s">
        <v>14</v>
      </c>
      <c r="I1490" s="18"/>
    </row>
    <row r="1491" spans="1:9" x14ac:dyDescent="0.3">
      <c r="A1491" t="s">
        <v>8</v>
      </c>
      <c r="B1491" t="s">
        <v>47</v>
      </c>
      <c r="C1491" t="s">
        <v>1916</v>
      </c>
      <c r="E1491" t="str">
        <f>"PS81"</f>
        <v>PS81</v>
      </c>
      <c r="F1491" t="s">
        <v>384</v>
      </c>
      <c r="G1491" t="s">
        <v>13</v>
      </c>
      <c r="H1491" t="s">
        <v>21</v>
      </c>
      <c r="I1491" s="18"/>
    </row>
    <row r="1492" spans="1:9" x14ac:dyDescent="0.3">
      <c r="A1492" t="s">
        <v>8</v>
      </c>
      <c r="B1492" t="s">
        <v>47</v>
      </c>
      <c r="C1492" t="s">
        <v>1916</v>
      </c>
      <c r="E1492" t="str">
        <f>"PS81"</f>
        <v>PS81</v>
      </c>
      <c r="F1492" t="s">
        <v>1919</v>
      </c>
      <c r="G1492" t="s">
        <v>17</v>
      </c>
      <c r="H1492" t="s">
        <v>21</v>
      </c>
      <c r="I1492" s="18"/>
    </row>
    <row r="1493" spans="1:9" x14ac:dyDescent="0.3">
      <c r="A1493" t="s">
        <v>8</v>
      </c>
      <c r="B1493" t="s">
        <v>47</v>
      </c>
      <c r="C1493" t="s">
        <v>1916</v>
      </c>
      <c r="D1493" t="s">
        <v>1917</v>
      </c>
      <c r="E1493" t="str">
        <f>"PS81"</f>
        <v>PS81</v>
      </c>
      <c r="F1493" t="s">
        <v>1918</v>
      </c>
      <c r="G1493" t="s">
        <v>17</v>
      </c>
      <c r="H1493" t="s">
        <v>30</v>
      </c>
      <c r="I1493" s="18"/>
    </row>
    <row r="1494" spans="1:9" x14ac:dyDescent="0.3">
      <c r="A1494" t="s">
        <v>8</v>
      </c>
      <c r="B1494" t="s">
        <v>47</v>
      </c>
      <c r="C1494" t="s">
        <v>1916</v>
      </c>
      <c r="D1494" t="s">
        <v>1917</v>
      </c>
      <c r="E1494" t="str">
        <f>"PS81"</f>
        <v>PS81</v>
      </c>
      <c r="F1494" t="s">
        <v>143</v>
      </c>
      <c r="G1494" t="s">
        <v>13</v>
      </c>
      <c r="H1494" t="s">
        <v>30</v>
      </c>
      <c r="I1494" s="18"/>
    </row>
    <row r="1495" spans="1:9" x14ac:dyDescent="0.3">
      <c r="A1495" t="s">
        <v>8</v>
      </c>
      <c r="B1495" t="s">
        <v>141</v>
      </c>
      <c r="C1495" t="s">
        <v>1920</v>
      </c>
      <c r="E1495" t="str">
        <f>"PSP"</f>
        <v>PSP</v>
      </c>
      <c r="F1495" t="s">
        <v>1921</v>
      </c>
      <c r="G1495" t="s">
        <v>38</v>
      </c>
      <c r="H1495" t="s">
        <v>1128</v>
      </c>
      <c r="I1495" s="18"/>
    </row>
    <row r="1496" spans="1:9" x14ac:dyDescent="0.3">
      <c r="A1496" t="s">
        <v>8</v>
      </c>
      <c r="B1496" t="s">
        <v>141</v>
      </c>
      <c r="C1496" t="s">
        <v>1920</v>
      </c>
      <c r="E1496" t="str">
        <f>"PSP"</f>
        <v>PSP</v>
      </c>
      <c r="F1496" t="s">
        <v>1922</v>
      </c>
      <c r="G1496" t="s">
        <v>29</v>
      </c>
      <c r="H1496" t="s">
        <v>1128</v>
      </c>
      <c r="I1496" s="18"/>
    </row>
    <row r="1497" spans="1:9" x14ac:dyDescent="0.3">
      <c r="A1497" t="s">
        <v>8</v>
      </c>
      <c r="B1497" t="s">
        <v>141</v>
      </c>
      <c r="C1497" t="s">
        <v>1920</v>
      </c>
      <c r="D1497" t="s">
        <v>1923</v>
      </c>
      <c r="E1497" t="str">
        <f>"PSP"</f>
        <v>PSP</v>
      </c>
      <c r="F1497" t="s">
        <v>1450</v>
      </c>
      <c r="G1497" t="s">
        <v>38</v>
      </c>
      <c r="I1497" s="18"/>
    </row>
    <row r="1498" spans="1:9" x14ac:dyDescent="0.3">
      <c r="A1498" t="s">
        <v>8</v>
      </c>
      <c r="B1498" t="s">
        <v>141</v>
      </c>
      <c r="C1498" t="s">
        <v>1920</v>
      </c>
      <c r="D1498" t="s">
        <v>1923</v>
      </c>
      <c r="E1498" t="str">
        <f>"PSP"</f>
        <v>PSP</v>
      </c>
      <c r="F1498" t="s">
        <v>1924</v>
      </c>
      <c r="G1498" t="s">
        <v>1239</v>
      </c>
      <c r="H1498" t="s">
        <v>1925</v>
      </c>
      <c r="I1498" s="18"/>
    </row>
    <row r="1499" spans="1:9" x14ac:dyDescent="0.3">
      <c r="A1499" t="s">
        <v>8</v>
      </c>
      <c r="B1499" t="s">
        <v>133</v>
      </c>
      <c r="C1499" t="s">
        <v>1926</v>
      </c>
      <c r="D1499" t="s">
        <v>1927</v>
      </c>
      <c r="E1499" t="str">
        <f>"PUW"</f>
        <v>PUW</v>
      </c>
      <c r="F1499" t="s">
        <v>1127</v>
      </c>
      <c r="G1499" t="s">
        <v>29</v>
      </c>
      <c r="H1499" t="s">
        <v>1128</v>
      </c>
      <c r="I1499" s="18"/>
    </row>
    <row r="1500" spans="1:9" x14ac:dyDescent="0.3">
      <c r="A1500" t="s">
        <v>8</v>
      </c>
      <c r="B1500" t="s">
        <v>133</v>
      </c>
      <c r="C1500" t="s">
        <v>1926</v>
      </c>
      <c r="D1500" t="s">
        <v>1927</v>
      </c>
      <c r="E1500" t="str">
        <f>"PUW"</f>
        <v>PUW</v>
      </c>
      <c r="F1500" t="s">
        <v>1129</v>
      </c>
      <c r="G1500" t="s">
        <v>29</v>
      </c>
      <c r="H1500" t="s">
        <v>1128</v>
      </c>
      <c r="I1500" s="18"/>
    </row>
    <row r="1501" spans="1:9" x14ac:dyDescent="0.3">
      <c r="A1501" t="s">
        <v>8</v>
      </c>
      <c r="B1501" t="s">
        <v>22</v>
      </c>
      <c r="C1501" t="s">
        <v>1928</v>
      </c>
      <c r="E1501" t="str">
        <f>"PWK"</f>
        <v>PWK</v>
      </c>
      <c r="F1501" t="s">
        <v>1929</v>
      </c>
      <c r="G1501" t="s">
        <v>13</v>
      </c>
      <c r="H1501" t="s">
        <v>597</v>
      </c>
      <c r="I1501" s="18"/>
    </row>
    <row r="1502" spans="1:9" x14ac:dyDescent="0.3">
      <c r="A1502" t="s">
        <v>8</v>
      </c>
      <c r="B1502" t="s">
        <v>22</v>
      </c>
      <c r="C1502" t="s">
        <v>1928</v>
      </c>
      <c r="E1502" t="str">
        <f>"PWK"</f>
        <v>PWK</v>
      </c>
      <c r="F1502" t="s">
        <v>1930</v>
      </c>
      <c r="G1502" t="s">
        <v>13</v>
      </c>
      <c r="H1502" t="s">
        <v>597</v>
      </c>
      <c r="I1502" s="18"/>
    </row>
    <row r="1503" spans="1:9" x14ac:dyDescent="0.3">
      <c r="A1503" t="s">
        <v>8</v>
      </c>
      <c r="B1503" t="s">
        <v>18</v>
      </c>
      <c r="C1503" t="s">
        <v>547</v>
      </c>
      <c r="E1503" t="str">
        <f>"PWM"</f>
        <v>PWM</v>
      </c>
      <c r="F1503" t="s">
        <v>2286</v>
      </c>
      <c r="G1503" t="s">
        <v>13</v>
      </c>
      <c r="H1503" t="s">
        <v>1123</v>
      </c>
      <c r="I1503" s="18"/>
    </row>
    <row r="1504" spans="1:9" x14ac:dyDescent="0.3">
      <c r="A1504" t="s">
        <v>8</v>
      </c>
      <c r="B1504" t="s">
        <v>18</v>
      </c>
      <c r="C1504" t="s">
        <v>547</v>
      </c>
      <c r="E1504" t="str">
        <f>"PWM"</f>
        <v>PWM</v>
      </c>
      <c r="F1504" t="s">
        <v>2287</v>
      </c>
      <c r="G1504" t="s">
        <v>13</v>
      </c>
      <c r="H1504" t="s">
        <v>1123</v>
      </c>
      <c r="I1504" s="18"/>
    </row>
    <row r="1505" spans="1:9" x14ac:dyDescent="0.3">
      <c r="A1505" t="s">
        <v>8</v>
      </c>
      <c r="B1505" t="s">
        <v>394</v>
      </c>
      <c r="C1505" t="s">
        <v>1931</v>
      </c>
      <c r="E1505" t="str">
        <f>"RBG"</f>
        <v>RBG</v>
      </c>
      <c r="F1505" t="s">
        <v>1932</v>
      </c>
      <c r="G1505" t="s">
        <v>29</v>
      </c>
      <c r="H1505" t="s">
        <v>14</v>
      </c>
      <c r="I1505" s="18"/>
    </row>
    <row r="1506" spans="1:9" x14ac:dyDescent="0.3">
      <c r="A1506" t="s">
        <v>8</v>
      </c>
      <c r="B1506" t="s">
        <v>394</v>
      </c>
      <c r="C1506" t="s">
        <v>1931</v>
      </c>
      <c r="E1506" t="str">
        <f>"RBG"</f>
        <v>RBG</v>
      </c>
      <c r="F1506" t="s">
        <v>1933</v>
      </c>
      <c r="G1506" t="s">
        <v>29</v>
      </c>
      <c r="H1506" t="s">
        <v>14</v>
      </c>
      <c r="I1506" s="18"/>
    </row>
    <row r="1507" spans="1:9" x14ac:dyDescent="0.3">
      <c r="A1507" t="s">
        <v>8</v>
      </c>
      <c r="B1507" t="s">
        <v>394</v>
      </c>
      <c r="C1507" t="s">
        <v>1931</v>
      </c>
      <c r="E1507" t="str">
        <f>"RBG"</f>
        <v>RBG</v>
      </c>
      <c r="F1507" t="s">
        <v>1934</v>
      </c>
      <c r="G1507" t="s">
        <v>29</v>
      </c>
      <c r="H1507" t="s">
        <v>14</v>
      </c>
      <c r="I1507" s="18"/>
    </row>
    <row r="1508" spans="1:9" x14ac:dyDescent="0.3">
      <c r="A1508" t="s">
        <v>8</v>
      </c>
      <c r="B1508" t="s">
        <v>394</v>
      </c>
      <c r="C1508" t="s">
        <v>1931</v>
      </c>
      <c r="D1508" t="s">
        <v>1935</v>
      </c>
      <c r="E1508" t="str">
        <f>"RBG"</f>
        <v>RBG</v>
      </c>
      <c r="F1508" t="s">
        <v>1936</v>
      </c>
      <c r="G1508" t="s">
        <v>17</v>
      </c>
      <c r="H1508" t="s">
        <v>14</v>
      </c>
      <c r="I1508" s="18"/>
    </row>
    <row r="1509" spans="1:9" x14ac:dyDescent="0.3">
      <c r="A1509" t="s">
        <v>8</v>
      </c>
      <c r="B1509" t="s">
        <v>39</v>
      </c>
      <c r="C1509" t="s">
        <v>1937</v>
      </c>
      <c r="E1509" t="str">
        <f>"RHP"</f>
        <v>RHP</v>
      </c>
      <c r="F1509" t="s">
        <v>308</v>
      </c>
      <c r="G1509" t="s">
        <v>13</v>
      </c>
      <c r="H1509" t="s">
        <v>14</v>
      </c>
      <c r="I1509" s="18"/>
    </row>
    <row r="1510" spans="1:9" x14ac:dyDescent="0.3">
      <c r="A1510" t="s">
        <v>8</v>
      </c>
      <c r="B1510" t="s">
        <v>39</v>
      </c>
      <c r="C1510" t="s">
        <v>1937</v>
      </c>
      <c r="D1510" t="s">
        <v>1938</v>
      </c>
      <c r="E1510" t="str">
        <f>"RHP"</f>
        <v>RHP</v>
      </c>
      <c r="F1510" t="s">
        <v>1939</v>
      </c>
      <c r="G1510" t="s">
        <v>17</v>
      </c>
      <c r="H1510" t="s">
        <v>14</v>
      </c>
      <c r="I1510" s="20"/>
    </row>
    <row r="1511" spans="1:9" x14ac:dyDescent="0.3">
      <c r="A1511" t="s">
        <v>8</v>
      </c>
      <c r="B1511" t="s">
        <v>1492</v>
      </c>
      <c r="C1511" t="s">
        <v>1940</v>
      </c>
      <c r="D1511" t="s">
        <v>1941</v>
      </c>
      <c r="E1511" t="str">
        <f>"RNO"</f>
        <v>RNO</v>
      </c>
      <c r="F1511" t="s">
        <v>1942</v>
      </c>
      <c r="G1511" t="s">
        <v>29</v>
      </c>
      <c r="I1511" s="20"/>
    </row>
    <row r="1512" spans="1:9" x14ac:dyDescent="0.3">
      <c r="A1512" t="s">
        <v>8</v>
      </c>
      <c r="B1512" t="s">
        <v>146</v>
      </c>
      <c r="C1512" t="s">
        <v>1943</v>
      </c>
      <c r="E1512" t="str">
        <f>"RSW"</f>
        <v>RSW</v>
      </c>
      <c r="F1512" t="s">
        <v>1944</v>
      </c>
      <c r="G1512" t="s">
        <v>52</v>
      </c>
      <c r="I1512" s="18"/>
    </row>
    <row r="1513" spans="1:9" x14ac:dyDescent="0.3">
      <c r="A1513" t="s">
        <v>8</v>
      </c>
      <c r="B1513" t="s">
        <v>133</v>
      </c>
      <c r="C1513" t="s">
        <v>1945</v>
      </c>
      <c r="E1513" t="str">
        <f>"S31"</f>
        <v>S31</v>
      </c>
      <c r="F1513" t="s">
        <v>270</v>
      </c>
      <c r="G1513" t="s">
        <v>13</v>
      </c>
      <c r="H1513" t="s">
        <v>30</v>
      </c>
      <c r="I1513" s="18"/>
    </row>
    <row r="1514" spans="1:9" x14ac:dyDescent="0.3">
      <c r="A1514" t="s">
        <v>8</v>
      </c>
      <c r="B1514" t="s">
        <v>133</v>
      </c>
      <c r="C1514" t="s">
        <v>1945</v>
      </c>
      <c r="E1514" t="str">
        <f>"S31"</f>
        <v>S31</v>
      </c>
      <c r="F1514" t="s">
        <v>1946</v>
      </c>
      <c r="G1514" t="s">
        <v>17</v>
      </c>
      <c r="H1514" t="s">
        <v>30</v>
      </c>
      <c r="I1514" s="18"/>
    </row>
    <row r="1515" spans="1:9" x14ac:dyDescent="0.3">
      <c r="A1515" t="s">
        <v>8</v>
      </c>
      <c r="B1515" t="s">
        <v>141</v>
      </c>
      <c r="C1515" t="s">
        <v>1947</v>
      </c>
      <c r="E1515" t="str">
        <f>"SAN"</f>
        <v>SAN</v>
      </c>
      <c r="F1515" t="s">
        <v>1238</v>
      </c>
      <c r="G1515" t="s">
        <v>183</v>
      </c>
      <c r="H1515" t="s">
        <v>1128</v>
      </c>
      <c r="I1515" s="18"/>
    </row>
    <row r="1516" spans="1:9" x14ac:dyDescent="0.3">
      <c r="A1516" t="s">
        <v>8</v>
      </c>
      <c r="B1516" t="s">
        <v>141</v>
      </c>
      <c r="C1516" t="s">
        <v>1947</v>
      </c>
      <c r="E1516" t="str">
        <f>"SAN"</f>
        <v>SAN</v>
      </c>
      <c r="F1516" t="s">
        <v>1240</v>
      </c>
      <c r="G1516" t="s">
        <v>29</v>
      </c>
      <c r="H1516" t="s">
        <v>1128</v>
      </c>
      <c r="I1516" s="18"/>
    </row>
    <row r="1517" spans="1:9" x14ac:dyDescent="0.3">
      <c r="A1517" t="s">
        <v>8</v>
      </c>
      <c r="B1517" t="s">
        <v>141</v>
      </c>
      <c r="C1517" t="s">
        <v>1948</v>
      </c>
      <c r="E1517" t="str">
        <f>"SBA"</f>
        <v>SBA</v>
      </c>
      <c r="F1517" t="s">
        <v>1847</v>
      </c>
      <c r="G1517" t="s">
        <v>13</v>
      </c>
      <c r="H1517" t="s">
        <v>1128</v>
      </c>
      <c r="I1517" s="18"/>
    </row>
    <row r="1518" spans="1:9" x14ac:dyDescent="0.3">
      <c r="A1518" t="s">
        <v>8</v>
      </c>
      <c r="B1518" t="s">
        <v>141</v>
      </c>
      <c r="C1518" t="s">
        <v>1948</v>
      </c>
      <c r="E1518" t="str">
        <f>"SBA"</f>
        <v>SBA</v>
      </c>
      <c r="F1518" t="s">
        <v>1319</v>
      </c>
      <c r="G1518" t="s">
        <v>13</v>
      </c>
      <c r="H1518" t="s">
        <v>1128</v>
      </c>
      <c r="I1518" s="18"/>
    </row>
    <row r="1519" spans="1:9" x14ac:dyDescent="0.3">
      <c r="A1519" t="s">
        <v>8</v>
      </c>
      <c r="B1519" t="s">
        <v>908</v>
      </c>
      <c r="C1519" t="s">
        <v>1949</v>
      </c>
      <c r="D1519" t="s">
        <v>1950</v>
      </c>
      <c r="E1519" t="str">
        <f>"SC02"</f>
        <v>SC02</v>
      </c>
      <c r="F1519" t="s">
        <v>1951</v>
      </c>
      <c r="G1519" t="s">
        <v>13</v>
      </c>
      <c r="H1519" t="s">
        <v>14</v>
      </c>
      <c r="I1519" s="18"/>
    </row>
    <row r="1520" spans="1:9" x14ac:dyDescent="0.3">
      <c r="A1520" t="s">
        <v>8</v>
      </c>
      <c r="B1520" t="s">
        <v>908</v>
      </c>
      <c r="C1520" t="s">
        <v>1949</v>
      </c>
      <c r="D1520" t="s">
        <v>1950</v>
      </c>
      <c r="E1520" t="str">
        <f>"SC02"</f>
        <v>SC02</v>
      </c>
      <c r="F1520" t="s">
        <v>1952</v>
      </c>
      <c r="G1520" t="s">
        <v>17</v>
      </c>
      <c r="H1520" t="s">
        <v>14</v>
      </c>
      <c r="I1520" s="18"/>
    </row>
    <row r="1521" spans="1:9" x14ac:dyDescent="0.3">
      <c r="A1521" t="s">
        <v>8</v>
      </c>
      <c r="B1521" t="s">
        <v>908</v>
      </c>
      <c r="C1521" t="s">
        <v>1953</v>
      </c>
      <c r="D1521" t="s">
        <v>1954</v>
      </c>
      <c r="E1521" t="str">
        <f>"SC71"</f>
        <v>SC71</v>
      </c>
      <c r="F1521" t="s">
        <v>1955</v>
      </c>
      <c r="G1521" t="s">
        <v>13</v>
      </c>
      <c r="H1521" t="s">
        <v>14</v>
      </c>
      <c r="I1521" s="18"/>
    </row>
    <row r="1522" spans="1:9" x14ac:dyDescent="0.3">
      <c r="A1522" t="s">
        <v>8</v>
      </c>
      <c r="B1522" t="s">
        <v>908</v>
      </c>
      <c r="C1522" t="s">
        <v>1953</v>
      </c>
      <c r="D1522" t="s">
        <v>1954</v>
      </c>
      <c r="E1522" t="str">
        <f>"SC71"</f>
        <v>SC71</v>
      </c>
      <c r="F1522" t="s">
        <v>1956</v>
      </c>
      <c r="G1522" t="s">
        <v>17</v>
      </c>
      <c r="H1522" t="s">
        <v>14</v>
      </c>
      <c r="I1522" s="18"/>
    </row>
    <row r="1523" spans="1:9" x14ac:dyDescent="0.3">
      <c r="A1523" t="s">
        <v>8</v>
      </c>
      <c r="B1523" t="s">
        <v>908</v>
      </c>
      <c r="C1523" t="s">
        <v>1957</v>
      </c>
      <c r="E1523" t="str">
        <f>"SC80"</f>
        <v>SC80</v>
      </c>
      <c r="F1523" t="s">
        <v>1955</v>
      </c>
      <c r="G1523" t="s">
        <v>13</v>
      </c>
      <c r="H1523" t="s">
        <v>14</v>
      </c>
      <c r="I1523" s="18"/>
    </row>
    <row r="1524" spans="1:9" x14ac:dyDescent="0.3">
      <c r="A1524" t="s">
        <v>8</v>
      </c>
      <c r="B1524" t="s">
        <v>908</v>
      </c>
      <c r="C1524" t="s">
        <v>1957</v>
      </c>
      <c r="E1524" t="str">
        <f>"SC80"</f>
        <v>SC80</v>
      </c>
      <c r="F1524" t="s">
        <v>1956</v>
      </c>
      <c r="G1524" t="s">
        <v>17</v>
      </c>
      <c r="H1524" t="s">
        <v>14</v>
      </c>
      <c r="I1524" s="18"/>
    </row>
    <row r="1525" spans="1:9" x14ac:dyDescent="0.3">
      <c r="A1525" t="s">
        <v>8</v>
      </c>
      <c r="B1525" t="s">
        <v>564</v>
      </c>
      <c r="C1525" t="s">
        <v>811</v>
      </c>
      <c r="D1525" t="s">
        <v>811</v>
      </c>
      <c r="E1525" t="str">
        <f>"SCC"</f>
        <v>SCC</v>
      </c>
      <c r="F1525" t="s">
        <v>1958</v>
      </c>
      <c r="G1525" t="s">
        <v>52</v>
      </c>
      <c r="H1525" t="s">
        <v>1128</v>
      </c>
      <c r="I1525" s="18"/>
    </row>
    <row r="1526" spans="1:9" x14ac:dyDescent="0.3">
      <c r="A1526" t="s">
        <v>8</v>
      </c>
      <c r="B1526" t="s">
        <v>564</v>
      </c>
      <c r="C1526" t="s">
        <v>811</v>
      </c>
      <c r="D1526" t="s">
        <v>811</v>
      </c>
      <c r="E1526" t="str">
        <f>"SCC"</f>
        <v>SCC</v>
      </c>
      <c r="F1526" t="s">
        <v>1959</v>
      </c>
      <c r="G1526" t="s">
        <v>52</v>
      </c>
      <c r="H1526" t="s">
        <v>1128</v>
      </c>
      <c r="I1526" s="18"/>
    </row>
    <row r="1527" spans="1:9" x14ac:dyDescent="0.3">
      <c r="A1527" t="s">
        <v>8</v>
      </c>
      <c r="B1527" t="s">
        <v>133</v>
      </c>
      <c r="C1527" t="s">
        <v>1960</v>
      </c>
      <c r="E1527" t="str">
        <f>"SEA"</f>
        <v>SEA</v>
      </c>
      <c r="F1527" t="s">
        <v>1961</v>
      </c>
      <c r="G1527" t="s">
        <v>190</v>
      </c>
      <c r="H1527" t="s">
        <v>21</v>
      </c>
      <c r="I1527" s="18"/>
    </row>
    <row r="1528" spans="1:9" x14ac:dyDescent="0.3">
      <c r="A1528" t="s">
        <v>8</v>
      </c>
      <c r="B1528" t="s">
        <v>133</v>
      </c>
      <c r="C1528" t="s">
        <v>1960</v>
      </c>
      <c r="E1528" t="str">
        <f>"SEA"</f>
        <v>SEA</v>
      </c>
      <c r="F1528" t="s">
        <v>1962</v>
      </c>
      <c r="G1528" t="s">
        <v>1452</v>
      </c>
      <c r="H1528" t="s">
        <v>21</v>
      </c>
      <c r="I1528" s="18"/>
    </row>
    <row r="1529" spans="1:9" x14ac:dyDescent="0.3">
      <c r="A1529" t="s">
        <v>8</v>
      </c>
      <c r="B1529" t="s">
        <v>141</v>
      </c>
      <c r="C1529" t="s">
        <v>662</v>
      </c>
      <c r="E1529" t="str">
        <f>"SFO"</f>
        <v>SFO</v>
      </c>
      <c r="F1529" t="s">
        <v>1963</v>
      </c>
      <c r="G1529" t="s">
        <v>38</v>
      </c>
      <c r="H1529" t="s">
        <v>1128</v>
      </c>
      <c r="I1529" s="18"/>
    </row>
    <row r="1530" spans="1:9" x14ac:dyDescent="0.3">
      <c r="A1530" t="s">
        <v>8</v>
      </c>
      <c r="B1530" t="s">
        <v>238</v>
      </c>
      <c r="C1530" t="s">
        <v>1964</v>
      </c>
      <c r="D1530" t="s">
        <v>1965</v>
      </c>
      <c r="E1530" t="str">
        <f>"SMQ"</f>
        <v>SMQ</v>
      </c>
      <c r="F1530" t="s">
        <v>143</v>
      </c>
      <c r="G1530" t="s">
        <v>13</v>
      </c>
      <c r="H1530" t="s">
        <v>30</v>
      </c>
      <c r="I1530" s="18"/>
    </row>
    <row r="1531" spans="1:9" x14ac:dyDescent="0.3">
      <c r="A1531" t="s">
        <v>8</v>
      </c>
      <c r="B1531" t="s">
        <v>141</v>
      </c>
      <c r="C1531" t="s">
        <v>1966</v>
      </c>
      <c r="D1531" t="s">
        <v>1967</v>
      </c>
      <c r="E1531" t="str">
        <f>"SMX"</f>
        <v>SMX</v>
      </c>
      <c r="F1531" t="s">
        <v>100</v>
      </c>
      <c r="G1531" t="s">
        <v>13</v>
      </c>
      <c r="H1531" t="s">
        <v>30</v>
      </c>
      <c r="I1531" s="18"/>
    </row>
    <row r="1532" spans="1:9" x14ac:dyDescent="0.3">
      <c r="A1532" t="s">
        <v>8</v>
      </c>
      <c r="B1532" t="s">
        <v>1968</v>
      </c>
      <c r="C1532" t="s">
        <v>1969</v>
      </c>
      <c r="E1532" t="str">
        <f>"SUN"</f>
        <v>SUN</v>
      </c>
      <c r="F1532" t="s">
        <v>1970</v>
      </c>
      <c r="G1532" t="s">
        <v>13</v>
      </c>
      <c r="H1532" t="s">
        <v>1298</v>
      </c>
      <c r="I1532" s="18"/>
    </row>
    <row r="1533" spans="1:9" x14ac:dyDescent="0.3">
      <c r="A1533" t="s">
        <v>8</v>
      </c>
      <c r="B1533" t="s">
        <v>1968</v>
      </c>
      <c r="C1533" t="s">
        <v>1969</v>
      </c>
      <c r="E1533" t="str">
        <f>"SUN"</f>
        <v>SUN</v>
      </c>
      <c r="F1533" t="s">
        <v>1971</v>
      </c>
      <c r="G1533" t="s">
        <v>29</v>
      </c>
      <c r="H1533" t="s">
        <v>1128</v>
      </c>
      <c r="I1533" s="18"/>
    </row>
    <row r="1534" spans="1:9" x14ac:dyDescent="0.3">
      <c r="A1534" t="s">
        <v>8</v>
      </c>
      <c r="B1534" t="s">
        <v>1968</v>
      </c>
      <c r="C1534" t="s">
        <v>1969</v>
      </c>
      <c r="E1534" t="str">
        <f>"SUN"</f>
        <v>SUN</v>
      </c>
      <c r="F1534" t="s">
        <v>874</v>
      </c>
      <c r="G1534" t="s">
        <v>29</v>
      </c>
      <c r="H1534" t="s">
        <v>21</v>
      </c>
      <c r="I1534" s="18"/>
    </row>
    <row r="1535" spans="1:9" x14ac:dyDescent="0.3">
      <c r="A1535" t="s">
        <v>8</v>
      </c>
      <c r="B1535" t="s">
        <v>61</v>
      </c>
      <c r="C1535" t="s">
        <v>1972</v>
      </c>
      <c r="D1535" t="s">
        <v>1973</v>
      </c>
      <c r="E1535" t="str">
        <f>"TA10"</f>
        <v>TA10</v>
      </c>
      <c r="F1535" t="s">
        <v>32</v>
      </c>
      <c r="G1535" t="s">
        <v>13</v>
      </c>
      <c r="H1535" t="s">
        <v>30</v>
      </c>
      <c r="I1535" s="18"/>
    </row>
    <row r="1536" spans="1:9" x14ac:dyDescent="0.3">
      <c r="A1536" t="s">
        <v>8</v>
      </c>
      <c r="B1536" t="s">
        <v>61</v>
      </c>
      <c r="C1536" t="s">
        <v>1972</v>
      </c>
      <c r="D1536" t="s">
        <v>1973</v>
      </c>
      <c r="E1536" t="str">
        <f>"TA10"</f>
        <v>TA10</v>
      </c>
      <c r="F1536" t="s">
        <v>1974</v>
      </c>
      <c r="G1536" t="s">
        <v>17</v>
      </c>
      <c r="H1536" t="s">
        <v>30</v>
      </c>
      <c r="I1536" s="18"/>
    </row>
    <row r="1537" spans="1:9" x14ac:dyDescent="0.3">
      <c r="A1537" t="s">
        <v>8</v>
      </c>
      <c r="B1537" t="s">
        <v>61</v>
      </c>
      <c r="C1537" t="s">
        <v>1975</v>
      </c>
      <c r="E1537" t="str">
        <f>"TA25"</f>
        <v>TA25</v>
      </c>
      <c r="F1537" t="s">
        <v>1306</v>
      </c>
      <c r="G1537" t="s">
        <v>13</v>
      </c>
      <c r="H1537" t="s">
        <v>21</v>
      </c>
      <c r="I1537" s="18"/>
    </row>
    <row r="1538" spans="1:9" x14ac:dyDescent="0.3">
      <c r="A1538" t="s">
        <v>8</v>
      </c>
      <c r="B1538" t="s">
        <v>61</v>
      </c>
      <c r="C1538" t="s">
        <v>1975</v>
      </c>
      <c r="E1538" t="str">
        <f>"TA25"</f>
        <v>TA25</v>
      </c>
      <c r="F1538" t="s">
        <v>79</v>
      </c>
      <c r="G1538" t="s">
        <v>13</v>
      </c>
      <c r="H1538" t="s">
        <v>21</v>
      </c>
      <c r="I1538" s="18"/>
    </row>
    <row r="1539" spans="1:9" x14ac:dyDescent="0.3">
      <c r="A1539" t="s">
        <v>8</v>
      </c>
      <c r="B1539" t="s">
        <v>61</v>
      </c>
      <c r="C1539" t="s">
        <v>1975</v>
      </c>
      <c r="D1539" t="s">
        <v>1976</v>
      </c>
      <c r="E1539" t="str">
        <f>"TA25"</f>
        <v>TA25</v>
      </c>
      <c r="F1539" t="s">
        <v>1307</v>
      </c>
      <c r="G1539" t="s">
        <v>52</v>
      </c>
      <c r="H1539" t="s">
        <v>21</v>
      </c>
      <c r="I1539" s="18"/>
    </row>
    <row r="1540" spans="1:9" x14ac:dyDescent="0.3">
      <c r="A1540" t="s">
        <v>8</v>
      </c>
      <c r="B1540" t="s">
        <v>61</v>
      </c>
      <c r="C1540" t="s">
        <v>1977</v>
      </c>
      <c r="D1540" t="s">
        <v>1978</v>
      </c>
      <c r="E1540" t="str">
        <f>"TA29"</f>
        <v>TA29</v>
      </c>
      <c r="F1540" t="s">
        <v>55</v>
      </c>
      <c r="G1540" t="s">
        <v>13</v>
      </c>
      <c r="H1540" t="s">
        <v>30</v>
      </c>
      <c r="I1540" s="18"/>
    </row>
    <row r="1541" spans="1:9" x14ac:dyDescent="0.3">
      <c r="A1541" t="s">
        <v>8</v>
      </c>
      <c r="B1541" t="s">
        <v>61</v>
      </c>
      <c r="C1541" t="s">
        <v>1977</v>
      </c>
      <c r="D1541" t="s">
        <v>1978</v>
      </c>
      <c r="E1541" t="str">
        <f>"TA29"</f>
        <v>TA29</v>
      </c>
      <c r="F1541" t="s">
        <v>1979</v>
      </c>
      <c r="G1541" t="s">
        <v>17</v>
      </c>
      <c r="H1541" t="s">
        <v>30</v>
      </c>
      <c r="I1541" s="18"/>
    </row>
    <row r="1542" spans="1:9" x14ac:dyDescent="0.3">
      <c r="A1542" t="s">
        <v>8</v>
      </c>
      <c r="B1542" t="s">
        <v>61</v>
      </c>
      <c r="C1542" t="s">
        <v>1980</v>
      </c>
      <c r="E1542" t="str">
        <f>"TA35"</f>
        <v>TA35</v>
      </c>
      <c r="F1542" t="s">
        <v>2315</v>
      </c>
      <c r="G1542" t="s">
        <v>17</v>
      </c>
      <c r="H1542" t="s">
        <v>14</v>
      </c>
      <c r="I1542" s="18"/>
    </row>
    <row r="1543" spans="1:9" x14ac:dyDescent="0.3">
      <c r="A1543" t="s">
        <v>8</v>
      </c>
      <c r="B1543" t="s">
        <v>61</v>
      </c>
      <c r="C1543" t="s">
        <v>1980</v>
      </c>
      <c r="E1543" t="str">
        <f>"TA35"</f>
        <v>TA35</v>
      </c>
      <c r="F1543" t="s">
        <v>654</v>
      </c>
      <c r="G1543" t="s">
        <v>13</v>
      </c>
      <c r="H1543" t="s">
        <v>14</v>
      </c>
      <c r="I1543" s="18"/>
    </row>
    <row r="1544" spans="1:9" x14ac:dyDescent="0.3">
      <c r="A1544" t="s">
        <v>8</v>
      </c>
      <c r="B1544" t="s">
        <v>61</v>
      </c>
      <c r="C1544" t="s">
        <v>1980</v>
      </c>
      <c r="E1544" t="str">
        <f>"TA35"</f>
        <v>TA35</v>
      </c>
      <c r="F1544" t="s">
        <v>1981</v>
      </c>
      <c r="G1544" t="s">
        <v>13</v>
      </c>
      <c r="H1544" t="s">
        <v>14</v>
      </c>
      <c r="I1544" s="18"/>
    </row>
    <row r="1545" spans="1:9" x14ac:dyDescent="0.3">
      <c r="A1545" t="s">
        <v>8</v>
      </c>
      <c r="B1545" t="s">
        <v>61</v>
      </c>
      <c r="C1545" t="s">
        <v>1982</v>
      </c>
      <c r="D1545" t="s">
        <v>1983</v>
      </c>
      <c r="E1545" t="str">
        <f>"TA36"</f>
        <v>TA36</v>
      </c>
      <c r="F1545" t="s">
        <v>112</v>
      </c>
      <c r="G1545" t="s">
        <v>13</v>
      </c>
      <c r="H1545" t="s">
        <v>30</v>
      </c>
      <c r="I1545" s="18"/>
    </row>
    <row r="1546" spans="1:9" x14ac:dyDescent="0.3">
      <c r="A1546" t="s">
        <v>8</v>
      </c>
      <c r="B1546" t="s">
        <v>61</v>
      </c>
      <c r="C1546" t="s">
        <v>1982</v>
      </c>
      <c r="D1546" t="s">
        <v>1983</v>
      </c>
      <c r="E1546" t="str">
        <f>"TA36"</f>
        <v>TA36</v>
      </c>
      <c r="F1546" t="s">
        <v>1984</v>
      </c>
      <c r="G1546" t="s">
        <v>17</v>
      </c>
      <c r="H1546" t="s">
        <v>30</v>
      </c>
      <c r="I1546" s="18"/>
    </row>
    <row r="1547" spans="1:9" x14ac:dyDescent="0.3">
      <c r="A1547" t="s">
        <v>8</v>
      </c>
      <c r="B1547" t="s">
        <v>61</v>
      </c>
      <c r="C1547" t="s">
        <v>1985</v>
      </c>
      <c r="E1547" t="str">
        <f>"TE11"</f>
        <v>TE11</v>
      </c>
      <c r="F1547" t="s">
        <v>218</v>
      </c>
      <c r="G1547" t="s">
        <v>13</v>
      </c>
      <c r="H1547" t="s">
        <v>30</v>
      </c>
      <c r="I1547" s="18"/>
    </row>
    <row r="1548" spans="1:9" x14ac:dyDescent="0.3">
      <c r="A1548" t="s">
        <v>8</v>
      </c>
      <c r="B1548" t="s">
        <v>61</v>
      </c>
      <c r="C1548" t="s">
        <v>1985</v>
      </c>
      <c r="E1548" t="str">
        <f>"TE11"</f>
        <v>TE11</v>
      </c>
      <c r="F1548" t="s">
        <v>1986</v>
      </c>
      <c r="G1548" t="s">
        <v>17</v>
      </c>
      <c r="H1548" t="s">
        <v>30</v>
      </c>
      <c r="I1548" s="18"/>
    </row>
    <row r="1549" spans="1:9" x14ac:dyDescent="0.3">
      <c r="A1549" t="s">
        <v>8</v>
      </c>
      <c r="B1549" t="s">
        <v>61</v>
      </c>
      <c r="C1549" t="s">
        <v>366</v>
      </c>
      <c r="E1549" t="str">
        <f>"TE18"</f>
        <v>TE18</v>
      </c>
      <c r="F1549" t="s">
        <v>1987</v>
      </c>
      <c r="G1549" t="s">
        <v>13</v>
      </c>
      <c r="H1549" t="s">
        <v>14</v>
      </c>
      <c r="I1549" s="18"/>
    </row>
    <row r="1550" spans="1:9" x14ac:dyDescent="0.3">
      <c r="A1550" t="s">
        <v>8</v>
      </c>
      <c r="B1550" t="s">
        <v>61</v>
      </c>
      <c r="C1550" t="s">
        <v>366</v>
      </c>
      <c r="E1550" t="str">
        <f>"TE18"</f>
        <v>TE18</v>
      </c>
      <c r="F1550" t="s">
        <v>1988</v>
      </c>
      <c r="G1550" t="s">
        <v>13</v>
      </c>
      <c r="H1550" t="s">
        <v>14</v>
      </c>
      <c r="I1550" s="18"/>
    </row>
    <row r="1551" spans="1:9" x14ac:dyDescent="0.3">
      <c r="A1551" t="s">
        <v>8</v>
      </c>
      <c r="B1551" t="s">
        <v>61</v>
      </c>
      <c r="C1551" t="s">
        <v>366</v>
      </c>
      <c r="E1551" t="str">
        <f>"TE18"</f>
        <v>TE18</v>
      </c>
      <c r="F1551" t="s">
        <v>1989</v>
      </c>
      <c r="G1551" t="s">
        <v>17</v>
      </c>
      <c r="H1551" t="s">
        <v>14</v>
      </c>
      <c r="I1551" s="18"/>
    </row>
    <row r="1552" spans="1:9" x14ac:dyDescent="0.3">
      <c r="A1552" t="s">
        <v>8</v>
      </c>
      <c r="B1552" t="s">
        <v>61</v>
      </c>
      <c r="C1552" t="s">
        <v>1990</v>
      </c>
      <c r="E1552" t="str">
        <f>"TE30"</f>
        <v>TE30</v>
      </c>
      <c r="F1552" t="s">
        <v>1992</v>
      </c>
      <c r="G1552" t="s">
        <v>17</v>
      </c>
      <c r="H1552" t="s">
        <v>30</v>
      </c>
      <c r="I1552" s="18"/>
    </row>
    <row r="1553" spans="1:9" x14ac:dyDescent="0.3">
      <c r="A1553" t="s">
        <v>8</v>
      </c>
      <c r="B1553" t="s">
        <v>61</v>
      </c>
      <c r="C1553" t="s">
        <v>1990</v>
      </c>
      <c r="D1553" t="s">
        <v>1991</v>
      </c>
      <c r="E1553" t="str">
        <f>"TE30"</f>
        <v>TE30</v>
      </c>
      <c r="F1553" t="s">
        <v>1955</v>
      </c>
      <c r="G1553" t="s">
        <v>13</v>
      </c>
      <c r="H1553" t="s">
        <v>30</v>
      </c>
      <c r="I1553" s="18"/>
    </row>
    <row r="1554" spans="1:9" x14ac:dyDescent="0.3">
      <c r="A1554" t="s">
        <v>8</v>
      </c>
      <c r="B1554" t="s">
        <v>61</v>
      </c>
      <c r="C1554" t="s">
        <v>1993</v>
      </c>
      <c r="D1554" t="s">
        <v>1994</v>
      </c>
      <c r="E1554" t="str">
        <f>"TE42"</f>
        <v>TE42</v>
      </c>
      <c r="F1554" t="s">
        <v>197</v>
      </c>
      <c r="G1554" t="s">
        <v>13</v>
      </c>
      <c r="H1554" t="s">
        <v>30</v>
      </c>
      <c r="I1554" s="18"/>
    </row>
    <row r="1555" spans="1:9" x14ac:dyDescent="0.3">
      <c r="A1555" t="s">
        <v>8</v>
      </c>
      <c r="B1555" t="s">
        <v>61</v>
      </c>
      <c r="C1555" t="s">
        <v>1993</v>
      </c>
      <c r="D1555" t="s">
        <v>1994</v>
      </c>
      <c r="E1555" t="str">
        <f>"TE42"</f>
        <v>TE42</v>
      </c>
      <c r="F1555" t="s">
        <v>1995</v>
      </c>
      <c r="G1555" t="s">
        <v>17</v>
      </c>
      <c r="H1555" t="s">
        <v>30</v>
      </c>
      <c r="I1555" s="18"/>
    </row>
    <row r="1556" spans="1:9" x14ac:dyDescent="0.3">
      <c r="A1556" t="s">
        <v>8</v>
      </c>
      <c r="B1556" t="s">
        <v>61</v>
      </c>
      <c r="C1556" t="s">
        <v>815</v>
      </c>
      <c r="E1556" t="str">
        <f>"TE43"</f>
        <v>TE43</v>
      </c>
      <c r="F1556" t="s">
        <v>1998</v>
      </c>
      <c r="G1556" t="s">
        <v>17</v>
      </c>
      <c r="H1556" t="s">
        <v>30</v>
      </c>
      <c r="I1556" s="18"/>
    </row>
    <row r="1557" spans="1:9" x14ac:dyDescent="0.3">
      <c r="A1557" t="s">
        <v>8</v>
      </c>
      <c r="B1557" t="s">
        <v>61</v>
      </c>
      <c r="C1557" t="s">
        <v>815</v>
      </c>
      <c r="D1557" t="s">
        <v>1996</v>
      </c>
      <c r="E1557" t="str">
        <f>"TE43"</f>
        <v>TE43</v>
      </c>
      <c r="F1557" t="s">
        <v>1997</v>
      </c>
      <c r="G1557" t="s">
        <v>13</v>
      </c>
      <c r="H1557" t="s">
        <v>30</v>
      </c>
      <c r="I1557" s="18"/>
    </row>
    <row r="1558" spans="1:9" x14ac:dyDescent="0.3">
      <c r="A1558" t="s">
        <v>8</v>
      </c>
      <c r="B1558" t="s">
        <v>61</v>
      </c>
      <c r="C1558" t="s">
        <v>255</v>
      </c>
      <c r="E1558" t="str">
        <f>"TE94"</f>
        <v>TE94</v>
      </c>
      <c r="F1558" t="s">
        <v>257</v>
      </c>
      <c r="G1558" t="s">
        <v>13</v>
      </c>
      <c r="H1558" t="s">
        <v>30</v>
      </c>
      <c r="I1558" s="18"/>
    </row>
    <row r="1559" spans="1:9" x14ac:dyDescent="0.3">
      <c r="A1559" t="s">
        <v>8</v>
      </c>
      <c r="B1559" t="s">
        <v>61</v>
      </c>
      <c r="C1559" t="s">
        <v>255</v>
      </c>
      <c r="E1559" t="str">
        <f>"TE94"</f>
        <v>TE94</v>
      </c>
      <c r="F1559" t="s">
        <v>1999</v>
      </c>
      <c r="G1559" t="s">
        <v>17</v>
      </c>
      <c r="H1559" t="s">
        <v>30</v>
      </c>
      <c r="I1559" s="18"/>
    </row>
    <row r="1560" spans="1:9" x14ac:dyDescent="0.3">
      <c r="A1560" t="s">
        <v>8</v>
      </c>
      <c r="B1560" t="s">
        <v>61</v>
      </c>
      <c r="C1560" t="s">
        <v>255</v>
      </c>
      <c r="E1560" t="str">
        <f>"TE94"</f>
        <v>TE94</v>
      </c>
      <c r="F1560" t="s">
        <v>2000</v>
      </c>
      <c r="G1560" t="s">
        <v>17</v>
      </c>
      <c r="H1560" t="s">
        <v>30</v>
      </c>
      <c r="I1560" s="18"/>
    </row>
    <row r="1561" spans="1:9" x14ac:dyDescent="0.3">
      <c r="A1561" t="s">
        <v>8</v>
      </c>
      <c r="B1561" t="s">
        <v>1170</v>
      </c>
      <c r="C1561" t="s">
        <v>2001</v>
      </c>
      <c r="E1561" t="str">
        <f>"TEX"</f>
        <v>TEX</v>
      </c>
      <c r="F1561" t="s">
        <v>2003</v>
      </c>
      <c r="G1561" t="s">
        <v>472</v>
      </c>
      <c r="H1561" t="s">
        <v>1298</v>
      </c>
      <c r="I1561" s="18"/>
    </row>
    <row r="1562" spans="1:9" x14ac:dyDescent="0.3">
      <c r="A1562" t="s">
        <v>8</v>
      </c>
      <c r="B1562" t="s">
        <v>1170</v>
      </c>
      <c r="C1562" t="s">
        <v>2001</v>
      </c>
      <c r="D1562" t="s">
        <v>2002</v>
      </c>
      <c r="E1562" t="str">
        <f>"TEX"</f>
        <v>TEX</v>
      </c>
      <c r="F1562" t="s">
        <v>2004</v>
      </c>
      <c r="G1562" t="s">
        <v>13</v>
      </c>
      <c r="H1562" t="s">
        <v>1298</v>
      </c>
      <c r="I1562" s="18"/>
    </row>
    <row r="1563" spans="1:9" x14ac:dyDescent="0.3">
      <c r="A1563" t="s">
        <v>8</v>
      </c>
      <c r="B1563" t="s">
        <v>66</v>
      </c>
      <c r="C1563" t="s">
        <v>672</v>
      </c>
      <c r="D1563" t="s">
        <v>2005</v>
      </c>
      <c r="E1563" t="str">
        <f>"TN00"</f>
        <v>TN00</v>
      </c>
      <c r="F1563" t="s">
        <v>149</v>
      </c>
      <c r="G1563" t="s">
        <v>13</v>
      </c>
      <c r="H1563" t="s">
        <v>30</v>
      </c>
      <c r="I1563" s="18"/>
    </row>
    <row r="1564" spans="1:9" x14ac:dyDescent="0.3">
      <c r="A1564" t="s">
        <v>8</v>
      </c>
      <c r="B1564" t="s">
        <v>66</v>
      </c>
      <c r="C1564" t="s">
        <v>672</v>
      </c>
      <c r="D1564" t="s">
        <v>2005</v>
      </c>
      <c r="E1564" t="str">
        <f>"TN00"</f>
        <v>TN00</v>
      </c>
      <c r="F1564" t="s">
        <v>2006</v>
      </c>
      <c r="G1564" t="s">
        <v>17</v>
      </c>
      <c r="H1564" t="s">
        <v>30</v>
      </c>
      <c r="I1564" s="18"/>
    </row>
    <row r="1565" spans="1:9" x14ac:dyDescent="0.3">
      <c r="A1565" t="s">
        <v>8</v>
      </c>
      <c r="B1565" t="s">
        <v>66</v>
      </c>
      <c r="C1565" t="s">
        <v>2007</v>
      </c>
      <c r="E1565" t="str">
        <f>"TN19"</f>
        <v>TN19</v>
      </c>
      <c r="F1565" t="s">
        <v>849</v>
      </c>
      <c r="G1565" t="s">
        <v>13</v>
      </c>
      <c r="H1565" t="s">
        <v>14</v>
      </c>
      <c r="I1565" s="18"/>
    </row>
    <row r="1566" spans="1:9" x14ac:dyDescent="0.3">
      <c r="A1566" t="s">
        <v>8</v>
      </c>
      <c r="B1566" t="s">
        <v>66</v>
      </c>
      <c r="C1566" t="s">
        <v>2007</v>
      </c>
      <c r="D1566" t="s">
        <v>2008</v>
      </c>
      <c r="E1566" t="str">
        <f>"TN19"</f>
        <v>TN19</v>
      </c>
      <c r="F1566" t="s">
        <v>2009</v>
      </c>
      <c r="G1566" t="s">
        <v>17</v>
      </c>
      <c r="H1566" t="s">
        <v>14</v>
      </c>
      <c r="I1566" s="18"/>
    </row>
    <row r="1567" spans="1:9" x14ac:dyDescent="0.3">
      <c r="A1567" t="s">
        <v>8</v>
      </c>
      <c r="B1567" t="s">
        <v>66</v>
      </c>
      <c r="C1567" t="s">
        <v>2010</v>
      </c>
      <c r="E1567" t="str">
        <f>"TN24"</f>
        <v>TN24</v>
      </c>
      <c r="F1567" t="s">
        <v>2011</v>
      </c>
      <c r="G1567" t="s">
        <v>13</v>
      </c>
      <c r="H1567" t="s">
        <v>30</v>
      </c>
      <c r="I1567" s="18"/>
    </row>
    <row r="1568" spans="1:9" x14ac:dyDescent="0.3">
      <c r="A1568" t="s">
        <v>8</v>
      </c>
      <c r="B1568" t="s">
        <v>66</v>
      </c>
      <c r="C1568" t="s">
        <v>2010</v>
      </c>
      <c r="E1568" t="str">
        <f>"TN24"</f>
        <v>TN24</v>
      </c>
      <c r="F1568" t="s">
        <v>2012</v>
      </c>
      <c r="G1568" t="s">
        <v>17</v>
      </c>
      <c r="H1568" t="s">
        <v>30</v>
      </c>
      <c r="I1568" s="18"/>
    </row>
    <row r="1569" spans="1:9" x14ac:dyDescent="0.3">
      <c r="A1569" t="s">
        <v>8</v>
      </c>
      <c r="B1569" t="s">
        <v>66</v>
      </c>
      <c r="C1569" t="s">
        <v>2013</v>
      </c>
      <c r="D1569" t="s">
        <v>2014</v>
      </c>
      <c r="E1569" t="str">
        <f>"TN31"</f>
        <v>TN31</v>
      </c>
      <c r="F1569" t="s">
        <v>2015</v>
      </c>
      <c r="G1569" t="s">
        <v>17</v>
      </c>
      <c r="H1569" t="s">
        <v>30</v>
      </c>
      <c r="I1569" s="18"/>
    </row>
    <row r="1570" spans="1:9" x14ac:dyDescent="0.3">
      <c r="A1570" t="s">
        <v>8</v>
      </c>
      <c r="B1570" t="s">
        <v>66</v>
      </c>
      <c r="C1570" t="s">
        <v>2013</v>
      </c>
      <c r="D1570" t="s">
        <v>2014</v>
      </c>
      <c r="E1570" t="str">
        <f>"TN31"</f>
        <v>TN31</v>
      </c>
      <c r="F1570" t="s">
        <v>117</v>
      </c>
      <c r="G1570" t="s">
        <v>13</v>
      </c>
      <c r="H1570" t="s">
        <v>30</v>
      </c>
      <c r="I1570" s="18"/>
    </row>
    <row r="1571" spans="1:9" x14ac:dyDescent="0.3">
      <c r="A1571" t="s">
        <v>8</v>
      </c>
      <c r="B1571" t="s">
        <v>66</v>
      </c>
      <c r="C1571" t="s">
        <v>772</v>
      </c>
      <c r="E1571" t="str">
        <f>"TN35"</f>
        <v>TN35</v>
      </c>
      <c r="F1571" t="s">
        <v>2018</v>
      </c>
      <c r="G1571" t="s">
        <v>13</v>
      </c>
      <c r="H1571" t="s">
        <v>30</v>
      </c>
      <c r="I1571" s="18"/>
    </row>
    <row r="1572" spans="1:9" x14ac:dyDescent="0.3">
      <c r="A1572" t="s">
        <v>8</v>
      </c>
      <c r="B1572" t="s">
        <v>66</v>
      </c>
      <c r="C1572" t="s">
        <v>772</v>
      </c>
      <c r="E1572" t="str">
        <f>"TN35"</f>
        <v>TN35</v>
      </c>
      <c r="F1572" t="s">
        <v>2019</v>
      </c>
      <c r="G1572" t="s">
        <v>17</v>
      </c>
      <c r="H1572" t="s">
        <v>30</v>
      </c>
      <c r="I1572" s="18"/>
    </row>
    <row r="1573" spans="1:9" x14ac:dyDescent="0.3">
      <c r="A1573" t="s">
        <v>8</v>
      </c>
      <c r="B1573" t="s">
        <v>66</v>
      </c>
      <c r="C1573" t="s">
        <v>772</v>
      </c>
      <c r="D1573" t="s">
        <v>2016</v>
      </c>
      <c r="E1573" t="str">
        <f>"TN35"</f>
        <v>TN35</v>
      </c>
      <c r="F1573" t="s">
        <v>2017</v>
      </c>
      <c r="G1573" t="s">
        <v>17</v>
      </c>
      <c r="H1573" t="s">
        <v>30</v>
      </c>
      <c r="I1573" s="18"/>
    </row>
    <row r="1574" spans="1:9" x14ac:dyDescent="0.3">
      <c r="A1574" t="s">
        <v>8</v>
      </c>
      <c r="B1574" t="s">
        <v>66</v>
      </c>
      <c r="C1574" t="s">
        <v>772</v>
      </c>
      <c r="D1574" t="s">
        <v>2016</v>
      </c>
      <c r="E1574" t="str">
        <f>"TN35"</f>
        <v>TN35</v>
      </c>
      <c r="F1574" t="s">
        <v>249</v>
      </c>
      <c r="G1574" t="s">
        <v>13</v>
      </c>
      <c r="H1574" t="s">
        <v>30</v>
      </c>
      <c r="I1574" s="18"/>
    </row>
    <row r="1575" spans="1:9" x14ac:dyDescent="0.3">
      <c r="A1575" t="s">
        <v>8</v>
      </c>
      <c r="B1575" t="s">
        <v>66</v>
      </c>
      <c r="C1575" t="s">
        <v>2020</v>
      </c>
      <c r="D1575" t="s">
        <v>2021</v>
      </c>
      <c r="E1575" t="str">
        <f>"TN38"</f>
        <v>TN38</v>
      </c>
      <c r="F1575" t="s">
        <v>177</v>
      </c>
      <c r="G1575" t="s">
        <v>13</v>
      </c>
      <c r="H1575" t="s">
        <v>30</v>
      </c>
      <c r="I1575" s="18"/>
    </row>
    <row r="1576" spans="1:9" x14ac:dyDescent="0.3">
      <c r="A1576" t="s">
        <v>8</v>
      </c>
      <c r="B1576" t="s">
        <v>66</v>
      </c>
      <c r="C1576" t="s">
        <v>2020</v>
      </c>
      <c r="D1576" t="s">
        <v>2021</v>
      </c>
      <c r="E1576" t="str">
        <f>"TN38"</f>
        <v>TN38</v>
      </c>
      <c r="F1576" t="s">
        <v>2022</v>
      </c>
      <c r="G1576" t="s">
        <v>17</v>
      </c>
      <c r="H1576" t="s">
        <v>30</v>
      </c>
      <c r="I1576" s="18"/>
    </row>
    <row r="1577" spans="1:9" x14ac:dyDescent="0.3">
      <c r="A1577" t="s">
        <v>8</v>
      </c>
      <c r="B1577" t="s">
        <v>66</v>
      </c>
      <c r="C1577" t="s">
        <v>2023</v>
      </c>
      <c r="E1577" t="str">
        <f>"TN46"</f>
        <v>TN46</v>
      </c>
      <c r="F1577" t="s">
        <v>2024</v>
      </c>
      <c r="G1577" t="s">
        <v>13</v>
      </c>
      <c r="H1577" t="s">
        <v>30</v>
      </c>
      <c r="I1577" s="18"/>
    </row>
    <row r="1578" spans="1:9" x14ac:dyDescent="0.3">
      <c r="A1578" t="s">
        <v>8</v>
      </c>
      <c r="B1578" t="s">
        <v>66</v>
      </c>
      <c r="C1578" t="s">
        <v>2023</v>
      </c>
      <c r="E1578" t="str">
        <f>"TN46"</f>
        <v>TN46</v>
      </c>
      <c r="F1578" t="s">
        <v>2025</v>
      </c>
      <c r="G1578" t="s">
        <v>17</v>
      </c>
      <c r="H1578" t="s">
        <v>30</v>
      </c>
      <c r="I1578" s="18"/>
    </row>
    <row r="1579" spans="1:9" x14ac:dyDescent="0.3">
      <c r="A1579" t="s">
        <v>8</v>
      </c>
      <c r="B1579" t="s">
        <v>66</v>
      </c>
      <c r="C1579" t="s">
        <v>2026</v>
      </c>
      <c r="E1579" t="str">
        <f>"TN72"</f>
        <v>TN72</v>
      </c>
      <c r="F1579" t="s">
        <v>2027</v>
      </c>
      <c r="G1579" t="s">
        <v>13</v>
      </c>
      <c r="H1579" t="s">
        <v>30</v>
      </c>
      <c r="I1579" s="18"/>
    </row>
    <row r="1580" spans="1:9" x14ac:dyDescent="0.3">
      <c r="A1580" t="s">
        <v>8</v>
      </c>
      <c r="B1580" t="s">
        <v>66</v>
      </c>
      <c r="C1580" t="s">
        <v>2026</v>
      </c>
      <c r="E1580" t="str">
        <f>"TN72"</f>
        <v>TN72</v>
      </c>
      <c r="F1580" t="s">
        <v>2028</v>
      </c>
      <c r="G1580" t="s">
        <v>17</v>
      </c>
      <c r="H1580" t="s">
        <v>30</v>
      </c>
      <c r="I1580" s="18"/>
    </row>
    <row r="1581" spans="1:9" x14ac:dyDescent="0.3">
      <c r="A1581" t="s">
        <v>8</v>
      </c>
      <c r="B1581" t="s">
        <v>66</v>
      </c>
      <c r="C1581" t="s">
        <v>2029</v>
      </c>
      <c r="D1581" t="s">
        <v>2030</v>
      </c>
      <c r="E1581" t="str">
        <f>"TN91"</f>
        <v>TN91</v>
      </c>
      <c r="F1581" t="s">
        <v>2031</v>
      </c>
      <c r="G1581" t="s">
        <v>13</v>
      </c>
      <c r="H1581" t="s">
        <v>14</v>
      </c>
      <c r="I1581" s="18"/>
    </row>
    <row r="1582" spans="1:9" x14ac:dyDescent="0.3">
      <c r="A1582" t="s">
        <v>8</v>
      </c>
      <c r="B1582" t="s">
        <v>66</v>
      </c>
      <c r="C1582" t="s">
        <v>2029</v>
      </c>
      <c r="D1582" t="s">
        <v>2030</v>
      </c>
      <c r="E1582" t="str">
        <f>"TN91"</f>
        <v>TN91</v>
      </c>
      <c r="F1582" t="s">
        <v>2032</v>
      </c>
      <c r="G1582" t="s">
        <v>17</v>
      </c>
      <c r="H1582" t="s">
        <v>14</v>
      </c>
      <c r="I1582" s="18"/>
    </row>
    <row r="1583" spans="1:9" x14ac:dyDescent="0.3">
      <c r="A1583" t="s">
        <v>8</v>
      </c>
      <c r="B1583" t="s">
        <v>66</v>
      </c>
      <c r="C1583" t="s">
        <v>2033</v>
      </c>
      <c r="E1583" t="str">
        <f>"TN93"</f>
        <v>TN93</v>
      </c>
      <c r="F1583" t="s">
        <v>2034</v>
      </c>
      <c r="G1583" t="s">
        <v>13</v>
      </c>
      <c r="H1583" t="s">
        <v>30</v>
      </c>
      <c r="I1583" s="18"/>
    </row>
    <row r="1584" spans="1:9" x14ac:dyDescent="0.3">
      <c r="A1584" t="s">
        <v>8</v>
      </c>
      <c r="B1584" t="s">
        <v>66</v>
      </c>
      <c r="C1584" t="s">
        <v>2033</v>
      </c>
      <c r="E1584" t="str">
        <f>"TN93"</f>
        <v>TN93</v>
      </c>
      <c r="F1584" t="s">
        <v>2035</v>
      </c>
      <c r="G1584" t="s">
        <v>17</v>
      </c>
      <c r="H1584" t="s">
        <v>30</v>
      </c>
      <c r="I1584" s="18"/>
    </row>
    <row r="1585" spans="1:9" x14ac:dyDescent="0.3">
      <c r="A1585" t="s">
        <v>8</v>
      </c>
      <c r="B1585" t="s">
        <v>146</v>
      </c>
      <c r="C1585" t="s">
        <v>2036</v>
      </c>
      <c r="E1585" t="str">
        <f>"TPA"</f>
        <v>TPA</v>
      </c>
      <c r="F1585" t="s">
        <v>2037</v>
      </c>
      <c r="G1585" t="s">
        <v>13</v>
      </c>
      <c r="I1585" s="18"/>
    </row>
    <row r="1586" spans="1:9" x14ac:dyDescent="0.3">
      <c r="A1586" t="s">
        <v>8</v>
      </c>
      <c r="B1586" t="s">
        <v>146</v>
      </c>
      <c r="C1586" t="s">
        <v>2036</v>
      </c>
      <c r="E1586" t="str">
        <f>"TPA"</f>
        <v>TPA</v>
      </c>
      <c r="F1586" t="s">
        <v>2038</v>
      </c>
      <c r="G1586" t="s">
        <v>13</v>
      </c>
      <c r="I1586" s="18"/>
    </row>
    <row r="1587" spans="1:9" x14ac:dyDescent="0.3">
      <c r="A1587" t="s">
        <v>8</v>
      </c>
      <c r="B1587" t="s">
        <v>61</v>
      </c>
      <c r="C1587" t="s">
        <v>2039</v>
      </c>
      <c r="D1587" t="s">
        <v>2040</v>
      </c>
      <c r="E1587" t="str">
        <f>"TS07"</f>
        <v>TS07</v>
      </c>
      <c r="F1587" t="s">
        <v>1007</v>
      </c>
      <c r="G1587" t="s">
        <v>190</v>
      </c>
      <c r="H1587" t="s">
        <v>21</v>
      </c>
      <c r="I1587" s="18"/>
    </row>
    <row r="1588" spans="1:9" x14ac:dyDescent="0.3">
      <c r="A1588" t="s">
        <v>8</v>
      </c>
      <c r="B1588" t="s">
        <v>61</v>
      </c>
      <c r="C1588" t="s">
        <v>2039</v>
      </c>
      <c r="D1588" t="s">
        <v>2040</v>
      </c>
      <c r="E1588" t="str">
        <f>"TS07"</f>
        <v>TS07</v>
      </c>
      <c r="F1588" t="s">
        <v>1371</v>
      </c>
      <c r="G1588" t="s">
        <v>52</v>
      </c>
      <c r="H1588" t="s">
        <v>21</v>
      </c>
      <c r="I1588" s="18"/>
    </row>
    <row r="1589" spans="1:9" x14ac:dyDescent="0.3">
      <c r="A1589" t="s">
        <v>8</v>
      </c>
      <c r="B1589" t="s">
        <v>61</v>
      </c>
      <c r="C1589" t="s">
        <v>2041</v>
      </c>
      <c r="E1589" t="str">
        <f>"TS72"</f>
        <v>TS72</v>
      </c>
      <c r="F1589" t="s">
        <v>97</v>
      </c>
      <c r="G1589" t="s">
        <v>13</v>
      </c>
      <c r="H1589" t="s">
        <v>30</v>
      </c>
      <c r="I1589" s="18"/>
    </row>
    <row r="1590" spans="1:9" x14ac:dyDescent="0.3">
      <c r="A1590" t="s">
        <v>8</v>
      </c>
      <c r="B1590" t="s">
        <v>61</v>
      </c>
      <c r="C1590" t="s">
        <v>2041</v>
      </c>
      <c r="E1590" t="str">
        <f>"TS72"</f>
        <v>TS72</v>
      </c>
      <c r="F1590" t="s">
        <v>2042</v>
      </c>
      <c r="G1590" t="s">
        <v>17</v>
      </c>
      <c r="H1590" t="s">
        <v>30</v>
      </c>
      <c r="I1590" s="18"/>
    </row>
    <row r="1591" spans="1:9" x14ac:dyDescent="0.3">
      <c r="A1591" t="s">
        <v>8</v>
      </c>
      <c r="B1591" t="s">
        <v>61</v>
      </c>
      <c r="C1591" t="s">
        <v>509</v>
      </c>
      <c r="E1591" t="str">
        <f>"TS98"</f>
        <v>TS98</v>
      </c>
      <c r="F1591" t="s">
        <v>227</v>
      </c>
      <c r="G1591" t="s">
        <v>13</v>
      </c>
      <c r="H1591" t="s">
        <v>30</v>
      </c>
      <c r="I1591" s="18"/>
    </row>
    <row r="1592" spans="1:9" x14ac:dyDescent="0.3">
      <c r="A1592" t="s">
        <v>8</v>
      </c>
      <c r="B1592" t="s">
        <v>61</v>
      </c>
      <c r="C1592" t="s">
        <v>509</v>
      </c>
      <c r="E1592" t="str">
        <f>"TS98"</f>
        <v>TS98</v>
      </c>
      <c r="F1592" t="s">
        <v>2043</v>
      </c>
      <c r="G1592" t="s">
        <v>17</v>
      </c>
      <c r="H1592" t="s">
        <v>30</v>
      </c>
      <c r="I1592" s="18"/>
    </row>
    <row r="1593" spans="1:9" x14ac:dyDescent="0.3">
      <c r="A1593" t="s">
        <v>8</v>
      </c>
      <c r="B1593" t="s">
        <v>61</v>
      </c>
      <c r="C1593" t="s">
        <v>1993</v>
      </c>
      <c r="D1593" t="s">
        <v>2044</v>
      </c>
      <c r="E1593" t="str">
        <f>"TX10"</f>
        <v>TX10</v>
      </c>
      <c r="F1593" t="s">
        <v>270</v>
      </c>
      <c r="G1593" t="s">
        <v>52</v>
      </c>
      <c r="H1593" t="s">
        <v>30</v>
      </c>
      <c r="I1593" s="18"/>
    </row>
    <row r="1594" spans="1:9" x14ac:dyDescent="0.3">
      <c r="A1594" t="s">
        <v>8</v>
      </c>
      <c r="B1594" t="s">
        <v>61</v>
      </c>
      <c r="C1594" t="s">
        <v>1993</v>
      </c>
      <c r="D1594" t="s">
        <v>2044</v>
      </c>
      <c r="E1594" t="str">
        <f>"TX10"</f>
        <v>TX10</v>
      </c>
      <c r="F1594" t="s">
        <v>2045</v>
      </c>
      <c r="G1594" t="s">
        <v>17</v>
      </c>
      <c r="H1594" t="s">
        <v>30</v>
      </c>
      <c r="I1594" s="18"/>
    </row>
    <row r="1595" spans="1:9" x14ac:dyDescent="0.3">
      <c r="A1595" t="s">
        <v>8</v>
      </c>
      <c r="B1595" t="s">
        <v>61</v>
      </c>
      <c r="C1595" t="s">
        <v>2046</v>
      </c>
      <c r="E1595" t="str">
        <f>"TX13"</f>
        <v>TX13</v>
      </c>
      <c r="F1595" t="s">
        <v>661</v>
      </c>
      <c r="G1595" t="s">
        <v>52</v>
      </c>
      <c r="H1595" t="s">
        <v>21</v>
      </c>
      <c r="I1595" s="18"/>
    </row>
    <row r="1596" spans="1:9" x14ac:dyDescent="0.3">
      <c r="A1596" t="s">
        <v>8</v>
      </c>
      <c r="B1596" t="s">
        <v>61</v>
      </c>
      <c r="C1596" t="s">
        <v>2046</v>
      </c>
      <c r="E1596" t="str">
        <f>"TX13"</f>
        <v>TX13</v>
      </c>
      <c r="F1596" t="s">
        <v>72</v>
      </c>
      <c r="G1596" t="s">
        <v>52</v>
      </c>
      <c r="H1596" t="s">
        <v>21</v>
      </c>
      <c r="I1596" s="18"/>
    </row>
    <row r="1597" spans="1:9" x14ac:dyDescent="0.3">
      <c r="A1597" t="s">
        <v>8</v>
      </c>
      <c r="B1597" t="s">
        <v>61</v>
      </c>
      <c r="C1597" t="s">
        <v>2046</v>
      </c>
      <c r="E1597" t="str">
        <f>"TX13"</f>
        <v>TX13</v>
      </c>
      <c r="F1597" t="s">
        <v>79</v>
      </c>
      <c r="G1597" t="s">
        <v>13</v>
      </c>
      <c r="H1597" t="s">
        <v>21</v>
      </c>
      <c r="I1597" s="18"/>
    </row>
    <row r="1598" spans="1:9" x14ac:dyDescent="0.3">
      <c r="A1598" t="s">
        <v>8</v>
      </c>
      <c r="B1598" t="s">
        <v>61</v>
      </c>
      <c r="C1598" t="s">
        <v>192</v>
      </c>
      <c r="E1598" t="str">
        <f>"TX17"</f>
        <v>TX17</v>
      </c>
      <c r="F1598" t="s">
        <v>456</v>
      </c>
      <c r="G1598" t="s">
        <v>13</v>
      </c>
      <c r="H1598" t="s">
        <v>30</v>
      </c>
      <c r="I1598" s="18"/>
    </row>
    <row r="1599" spans="1:9" x14ac:dyDescent="0.3">
      <c r="A1599" t="s">
        <v>8</v>
      </c>
      <c r="B1599" t="s">
        <v>61</v>
      </c>
      <c r="C1599" t="s">
        <v>192</v>
      </c>
      <c r="E1599" t="str">
        <f>"TX17"</f>
        <v>TX17</v>
      </c>
      <c r="F1599" t="s">
        <v>2047</v>
      </c>
      <c r="G1599" t="s">
        <v>17</v>
      </c>
      <c r="H1599" t="s">
        <v>30</v>
      </c>
      <c r="I1599" s="18"/>
    </row>
    <row r="1600" spans="1:9" x14ac:dyDescent="0.3">
      <c r="A1600" t="s">
        <v>8</v>
      </c>
      <c r="B1600" t="s">
        <v>61</v>
      </c>
      <c r="C1600" t="s">
        <v>192</v>
      </c>
      <c r="D1600" t="s">
        <v>2048</v>
      </c>
      <c r="E1600" t="str">
        <f>"TX25"</f>
        <v>TX25</v>
      </c>
      <c r="F1600" t="s">
        <v>2049</v>
      </c>
      <c r="G1600" t="s">
        <v>38</v>
      </c>
      <c r="H1600" t="s">
        <v>21</v>
      </c>
      <c r="I1600" s="18"/>
    </row>
    <row r="1601" spans="1:9" x14ac:dyDescent="0.3">
      <c r="A1601" t="s">
        <v>8</v>
      </c>
      <c r="B1601" t="s">
        <v>61</v>
      </c>
      <c r="C1601" t="s">
        <v>802</v>
      </c>
      <c r="E1601" t="str">
        <f>"TX54"</f>
        <v>TX54</v>
      </c>
      <c r="F1601" t="s">
        <v>2288</v>
      </c>
      <c r="G1601" t="s">
        <v>17</v>
      </c>
      <c r="H1601" t="s">
        <v>30</v>
      </c>
      <c r="I1601" s="18"/>
    </row>
    <row r="1602" spans="1:9" x14ac:dyDescent="0.3">
      <c r="A1602" t="s">
        <v>8</v>
      </c>
      <c r="B1602" t="s">
        <v>61</v>
      </c>
      <c r="C1602" t="s">
        <v>802</v>
      </c>
      <c r="E1602" t="str">
        <f>"TX54"</f>
        <v>TX54</v>
      </c>
      <c r="F1602" t="s">
        <v>257</v>
      </c>
      <c r="G1602" t="s">
        <v>13</v>
      </c>
      <c r="H1602" t="s">
        <v>30</v>
      </c>
      <c r="I1602" s="18"/>
    </row>
    <row r="1603" spans="1:9" x14ac:dyDescent="0.3">
      <c r="A1603" t="s">
        <v>8</v>
      </c>
      <c r="B1603" t="s">
        <v>61</v>
      </c>
      <c r="C1603" t="s">
        <v>2050</v>
      </c>
      <c r="E1603" t="str">
        <f>"TX89"</f>
        <v>TX89</v>
      </c>
      <c r="F1603" t="s">
        <v>55</v>
      </c>
      <c r="G1603" t="s">
        <v>13</v>
      </c>
      <c r="H1603" t="s">
        <v>30</v>
      </c>
      <c r="I1603" s="18"/>
    </row>
    <row r="1604" spans="1:9" x14ac:dyDescent="0.3">
      <c r="A1604" t="s">
        <v>8</v>
      </c>
      <c r="B1604" t="s">
        <v>61</v>
      </c>
      <c r="C1604" t="s">
        <v>2050</v>
      </c>
      <c r="E1604" t="str">
        <f>"TX89"</f>
        <v>TX89</v>
      </c>
      <c r="F1604" t="s">
        <v>2051</v>
      </c>
      <c r="G1604" t="s">
        <v>17</v>
      </c>
      <c r="H1604" t="s">
        <v>30</v>
      </c>
      <c r="I1604" s="18"/>
    </row>
    <row r="1605" spans="1:9" x14ac:dyDescent="0.3">
      <c r="A1605" t="s">
        <v>8</v>
      </c>
      <c r="B1605" t="s">
        <v>2058</v>
      </c>
      <c r="C1605" t="s">
        <v>2059</v>
      </c>
      <c r="D1605" t="s">
        <v>2060</v>
      </c>
      <c r="E1605" t="str">
        <f>"UT06"</f>
        <v>UT06</v>
      </c>
      <c r="F1605" t="s">
        <v>579</v>
      </c>
      <c r="G1605" t="s">
        <v>13</v>
      </c>
      <c r="H1605" t="s">
        <v>30</v>
      </c>
      <c r="I1605" s="18"/>
    </row>
    <row r="1606" spans="1:9" x14ac:dyDescent="0.3">
      <c r="A1606" t="s">
        <v>8</v>
      </c>
      <c r="B1606" t="s">
        <v>2058</v>
      </c>
      <c r="C1606" t="s">
        <v>2059</v>
      </c>
      <c r="D1606" t="s">
        <v>2060</v>
      </c>
      <c r="E1606" t="str">
        <f>"UT06"</f>
        <v>UT06</v>
      </c>
      <c r="F1606" t="s">
        <v>2061</v>
      </c>
      <c r="G1606" t="s">
        <v>17</v>
      </c>
      <c r="H1606" t="s">
        <v>30</v>
      </c>
      <c r="I1606" s="18"/>
    </row>
    <row r="1607" spans="1:9" x14ac:dyDescent="0.3">
      <c r="A1607" t="s">
        <v>8</v>
      </c>
      <c r="B1607" t="s">
        <v>2058</v>
      </c>
      <c r="C1607" t="s">
        <v>2062</v>
      </c>
      <c r="D1607" t="s">
        <v>2063</v>
      </c>
      <c r="E1607" t="str">
        <f>"UT08"</f>
        <v>UT08</v>
      </c>
      <c r="F1607" t="s">
        <v>270</v>
      </c>
      <c r="G1607" t="s">
        <v>13</v>
      </c>
      <c r="H1607" t="s">
        <v>30</v>
      </c>
      <c r="I1607" s="18"/>
    </row>
    <row r="1608" spans="1:9" x14ac:dyDescent="0.3">
      <c r="A1608" t="s">
        <v>8</v>
      </c>
      <c r="B1608" t="s">
        <v>2058</v>
      </c>
      <c r="C1608" t="s">
        <v>2062</v>
      </c>
      <c r="D1608" t="s">
        <v>2063</v>
      </c>
      <c r="E1608" t="str">
        <f>"UT08"</f>
        <v>UT08</v>
      </c>
      <c r="F1608" t="s">
        <v>2064</v>
      </c>
      <c r="G1608" t="s">
        <v>17</v>
      </c>
      <c r="H1608" t="s">
        <v>30</v>
      </c>
      <c r="I1608" s="18"/>
    </row>
    <row r="1609" spans="1:9" x14ac:dyDescent="0.3">
      <c r="A1609" t="s">
        <v>8</v>
      </c>
      <c r="B1609" t="s">
        <v>2058</v>
      </c>
      <c r="C1609" t="s">
        <v>430</v>
      </c>
      <c r="D1609" t="s">
        <v>2065</v>
      </c>
      <c r="E1609" t="str">
        <f>"UT11"</f>
        <v>UT11</v>
      </c>
      <c r="F1609" t="s">
        <v>270</v>
      </c>
      <c r="G1609" t="s">
        <v>13</v>
      </c>
      <c r="H1609" t="s">
        <v>30</v>
      </c>
      <c r="I1609" s="18"/>
    </row>
    <row r="1610" spans="1:9" x14ac:dyDescent="0.3">
      <c r="A1610" t="s">
        <v>8</v>
      </c>
      <c r="B1610" t="s">
        <v>2058</v>
      </c>
      <c r="C1610" t="s">
        <v>430</v>
      </c>
      <c r="D1610" t="s">
        <v>2065</v>
      </c>
      <c r="E1610" t="str">
        <f>"UT11"</f>
        <v>UT11</v>
      </c>
      <c r="F1610" t="s">
        <v>2066</v>
      </c>
      <c r="G1610" t="s">
        <v>17</v>
      </c>
      <c r="H1610" t="s">
        <v>30</v>
      </c>
      <c r="I1610" s="18"/>
    </row>
    <row r="1611" spans="1:9" x14ac:dyDescent="0.3">
      <c r="A1611" t="s">
        <v>8</v>
      </c>
      <c r="B1611" t="s">
        <v>2058</v>
      </c>
      <c r="C1611" t="s">
        <v>2067</v>
      </c>
      <c r="D1611" t="s">
        <v>2068</v>
      </c>
      <c r="E1611" t="str">
        <f>"UT16"</f>
        <v>UT16</v>
      </c>
      <c r="F1611" t="s">
        <v>542</v>
      </c>
      <c r="G1611" t="s">
        <v>13</v>
      </c>
      <c r="H1611" t="s">
        <v>30</v>
      </c>
      <c r="I1611" s="18"/>
    </row>
    <row r="1612" spans="1:9" x14ac:dyDescent="0.3">
      <c r="A1612" t="s">
        <v>8</v>
      </c>
      <c r="B1612" t="s">
        <v>2058</v>
      </c>
      <c r="C1612" t="s">
        <v>2067</v>
      </c>
      <c r="D1612" t="s">
        <v>2068</v>
      </c>
      <c r="E1612" t="str">
        <f>"UT16"</f>
        <v>UT16</v>
      </c>
      <c r="F1612" t="s">
        <v>2069</v>
      </c>
      <c r="G1612" t="s">
        <v>17</v>
      </c>
      <c r="H1612" t="s">
        <v>30</v>
      </c>
      <c r="I1612" s="18"/>
    </row>
    <row r="1613" spans="1:9" x14ac:dyDescent="0.3">
      <c r="A1613" t="s">
        <v>8</v>
      </c>
      <c r="B1613" t="s">
        <v>2058</v>
      </c>
      <c r="C1613" t="s">
        <v>2070</v>
      </c>
      <c r="D1613" t="s">
        <v>2071</v>
      </c>
      <c r="E1613" t="str">
        <f>"UT51"</f>
        <v>UT51</v>
      </c>
      <c r="F1613" t="s">
        <v>2072</v>
      </c>
      <c r="G1613" t="s">
        <v>17</v>
      </c>
      <c r="H1613" t="s">
        <v>30</v>
      </c>
      <c r="I1613" s="18"/>
    </row>
    <row r="1614" spans="1:9" x14ac:dyDescent="0.3">
      <c r="A1614" t="s">
        <v>8</v>
      </c>
      <c r="B1614" t="s">
        <v>2058</v>
      </c>
      <c r="C1614" t="s">
        <v>2070</v>
      </c>
      <c r="D1614" t="s">
        <v>2071</v>
      </c>
      <c r="E1614" t="str">
        <f>"UT51"</f>
        <v>UT51</v>
      </c>
      <c r="F1614" t="s">
        <v>32</v>
      </c>
      <c r="G1614" t="s">
        <v>13</v>
      </c>
      <c r="H1614" t="s">
        <v>30</v>
      </c>
      <c r="I1614" s="18"/>
    </row>
    <row r="1615" spans="1:9" x14ac:dyDescent="0.3">
      <c r="A1615" t="s">
        <v>8</v>
      </c>
      <c r="B1615" t="s">
        <v>2058</v>
      </c>
      <c r="C1615" t="s">
        <v>2073</v>
      </c>
      <c r="D1615" t="s">
        <v>2074</v>
      </c>
      <c r="E1615" t="str">
        <f>"UT61"</f>
        <v>UT61</v>
      </c>
      <c r="F1615" t="s">
        <v>493</v>
      </c>
      <c r="G1615" t="s">
        <v>13</v>
      </c>
      <c r="H1615" t="s">
        <v>30</v>
      </c>
      <c r="I1615" s="18"/>
    </row>
    <row r="1616" spans="1:9" x14ac:dyDescent="0.3">
      <c r="A1616" t="s">
        <v>8</v>
      </c>
      <c r="B1616" t="s">
        <v>2058</v>
      </c>
      <c r="C1616" t="s">
        <v>2073</v>
      </c>
      <c r="D1616" t="s">
        <v>2074</v>
      </c>
      <c r="E1616" t="str">
        <f>"UT61"</f>
        <v>UT61</v>
      </c>
      <c r="F1616" t="s">
        <v>2075</v>
      </c>
      <c r="G1616" t="s">
        <v>17</v>
      </c>
      <c r="H1616" t="s">
        <v>30</v>
      </c>
      <c r="I1616" s="18"/>
    </row>
    <row r="1617" spans="1:9" x14ac:dyDescent="0.3">
      <c r="A1617" t="s">
        <v>8</v>
      </c>
      <c r="B1617" t="s">
        <v>129</v>
      </c>
      <c r="C1617" t="s">
        <v>2076</v>
      </c>
      <c r="D1617" t="s">
        <v>2077</v>
      </c>
      <c r="E1617" t="str">
        <f>"VA22"</f>
        <v>VA22</v>
      </c>
      <c r="F1617" t="s">
        <v>201</v>
      </c>
      <c r="G1617" t="s">
        <v>13</v>
      </c>
      <c r="H1617" t="s">
        <v>30</v>
      </c>
      <c r="I1617" s="18"/>
    </row>
    <row r="1618" spans="1:9" x14ac:dyDescent="0.3">
      <c r="A1618" t="s">
        <v>8</v>
      </c>
      <c r="B1618" t="s">
        <v>129</v>
      </c>
      <c r="C1618" t="s">
        <v>2076</v>
      </c>
      <c r="D1618" t="s">
        <v>2077</v>
      </c>
      <c r="E1618" t="str">
        <f>"VA22"</f>
        <v>VA22</v>
      </c>
      <c r="F1618" t="s">
        <v>2078</v>
      </c>
      <c r="G1618" t="s">
        <v>17</v>
      </c>
      <c r="H1618" t="s">
        <v>30</v>
      </c>
      <c r="I1618" s="18"/>
    </row>
    <row r="1619" spans="1:9" x14ac:dyDescent="0.3">
      <c r="A1619" t="s">
        <v>8</v>
      </c>
      <c r="B1619" t="s">
        <v>129</v>
      </c>
      <c r="C1619" t="s">
        <v>2079</v>
      </c>
      <c r="D1619" t="s">
        <v>2080</v>
      </c>
      <c r="E1619" t="str">
        <f>"VA29"</f>
        <v>VA29</v>
      </c>
      <c r="F1619" t="s">
        <v>2081</v>
      </c>
      <c r="G1619" t="s">
        <v>2082</v>
      </c>
      <c r="H1619" t="s">
        <v>30</v>
      </c>
      <c r="I1619" s="18"/>
    </row>
    <row r="1620" spans="1:9" x14ac:dyDescent="0.3">
      <c r="A1620" t="s">
        <v>8</v>
      </c>
      <c r="B1620" t="s">
        <v>129</v>
      </c>
      <c r="C1620" t="s">
        <v>2079</v>
      </c>
      <c r="D1620" t="s">
        <v>2080</v>
      </c>
      <c r="E1620" t="str">
        <f>"VA29"</f>
        <v>VA29</v>
      </c>
      <c r="F1620" t="s">
        <v>2083</v>
      </c>
      <c r="G1620" t="s">
        <v>17</v>
      </c>
      <c r="H1620" t="s">
        <v>30</v>
      </c>
      <c r="I1620" s="18"/>
    </row>
    <row r="1621" spans="1:9" x14ac:dyDescent="0.3">
      <c r="A1621" t="s">
        <v>8</v>
      </c>
      <c r="B1621" t="s">
        <v>129</v>
      </c>
      <c r="C1621" t="s">
        <v>2084</v>
      </c>
      <c r="E1621" t="str">
        <f>"VA47"</f>
        <v>VA47</v>
      </c>
      <c r="F1621" t="s">
        <v>2085</v>
      </c>
      <c r="G1621" t="s">
        <v>17</v>
      </c>
      <c r="H1621" t="s">
        <v>30</v>
      </c>
      <c r="I1621" s="18"/>
    </row>
    <row r="1622" spans="1:9" x14ac:dyDescent="0.3">
      <c r="A1622" t="s">
        <v>8</v>
      </c>
      <c r="B1622" t="s">
        <v>129</v>
      </c>
      <c r="C1622" t="s">
        <v>2084</v>
      </c>
      <c r="E1622" t="str">
        <f>"VA47"</f>
        <v>VA47</v>
      </c>
      <c r="F1622" t="s">
        <v>270</v>
      </c>
      <c r="G1622" t="s">
        <v>52</v>
      </c>
      <c r="H1622" t="s">
        <v>30</v>
      </c>
      <c r="I1622" s="18"/>
    </row>
    <row r="1623" spans="1:9" x14ac:dyDescent="0.3">
      <c r="A1623" t="s">
        <v>8</v>
      </c>
      <c r="B1623" t="s">
        <v>129</v>
      </c>
      <c r="C1623" t="s">
        <v>2086</v>
      </c>
      <c r="E1623" t="str">
        <f>"VA77"</f>
        <v>VA77</v>
      </c>
      <c r="F1623" t="s">
        <v>486</v>
      </c>
      <c r="G1623" t="s">
        <v>13</v>
      </c>
      <c r="H1623" t="s">
        <v>30</v>
      </c>
      <c r="I1623" s="18"/>
    </row>
    <row r="1624" spans="1:9" x14ac:dyDescent="0.3">
      <c r="A1624" t="s">
        <v>8</v>
      </c>
      <c r="B1624" t="s">
        <v>129</v>
      </c>
      <c r="C1624" t="s">
        <v>2086</v>
      </c>
      <c r="E1624" t="str">
        <f>"VA77"</f>
        <v>VA77</v>
      </c>
      <c r="F1624" t="s">
        <v>2289</v>
      </c>
      <c r="G1624" t="s">
        <v>17</v>
      </c>
      <c r="H1624" t="s">
        <v>30</v>
      </c>
      <c r="I1624" s="18"/>
    </row>
    <row r="1625" spans="1:9" x14ac:dyDescent="0.3">
      <c r="A1625" t="s">
        <v>8</v>
      </c>
      <c r="B1625" t="s">
        <v>129</v>
      </c>
      <c r="C1625" t="s">
        <v>2087</v>
      </c>
      <c r="D1625" t="s">
        <v>2088</v>
      </c>
      <c r="E1625" t="str">
        <f>"VA80"</f>
        <v>VA80</v>
      </c>
      <c r="F1625" t="s">
        <v>117</v>
      </c>
      <c r="G1625" t="s">
        <v>52</v>
      </c>
      <c r="H1625" t="s">
        <v>30</v>
      </c>
      <c r="I1625" s="18"/>
    </row>
    <row r="1626" spans="1:9" x14ac:dyDescent="0.3">
      <c r="A1626" t="s">
        <v>8</v>
      </c>
      <c r="B1626" t="s">
        <v>129</v>
      </c>
      <c r="C1626" t="s">
        <v>2087</v>
      </c>
      <c r="D1626" t="s">
        <v>2088</v>
      </c>
      <c r="E1626" t="str">
        <f>"VA80"</f>
        <v>VA80</v>
      </c>
      <c r="F1626" t="s">
        <v>2089</v>
      </c>
      <c r="G1626" t="s">
        <v>17</v>
      </c>
      <c r="H1626" t="s">
        <v>30</v>
      </c>
      <c r="I1626" s="18"/>
    </row>
    <row r="1627" spans="1:9" x14ac:dyDescent="0.3">
      <c r="A1627" t="s">
        <v>8</v>
      </c>
      <c r="B1627" t="s">
        <v>129</v>
      </c>
      <c r="C1627" t="s">
        <v>2090</v>
      </c>
      <c r="D1627" t="s">
        <v>2091</v>
      </c>
      <c r="E1627" t="str">
        <f>"VA88"</f>
        <v>VA88</v>
      </c>
      <c r="F1627" t="s">
        <v>28</v>
      </c>
      <c r="G1627" t="s">
        <v>13</v>
      </c>
      <c r="H1627" t="s">
        <v>30</v>
      </c>
      <c r="I1627" s="18"/>
    </row>
    <row r="1628" spans="1:9" x14ac:dyDescent="0.3">
      <c r="A1628" t="s">
        <v>8</v>
      </c>
      <c r="B1628" t="s">
        <v>129</v>
      </c>
      <c r="C1628" t="s">
        <v>2090</v>
      </c>
      <c r="D1628" t="s">
        <v>2091</v>
      </c>
      <c r="E1628" t="str">
        <f>"VA88"</f>
        <v>VA88</v>
      </c>
      <c r="F1628" t="s">
        <v>2092</v>
      </c>
      <c r="G1628" t="s">
        <v>17</v>
      </c>
      <c r="H1628" t="s">
        <v>30</v>
      </c>
      <c r="I1628" s="18"/>
    </row>
    <row r="1629" spans="1:9" x14ac:dyDescent="0.3">
      <c r="A1629" t="s">
        <v>8</v>
      </c>
      <c r="B1629" t="s">
        <v>129</v>
      </c>
      <c r="C1629" t="s">
        <v>1650</v>
      </c>
      <c r="E1629" t="str">
        <f>"VA90"</f>
        <v>VA90</v>
      </c>
      <c r="F1629" t="s">
        <v>542</v>
      </c>
      <c r="G1629" t="s">
        <v>13</v>
      </c>
      <c r="H1629" t="s">
        <v>30</v>
      </c>
      <c r="I1629" s="18"/>
    </row>
    <row r="1630" spans="1:9" x14ac:dyDescent="0.3">
      <c r="A1630" t="s">
        <v>8</v>
      </c>
      <c r="B1630" t="s">
        <v>129</v>
      </c>
      <c r="C1630" t="s">
        <v>1650</v>
      </c>
      <c r="D1630" t="s">
        <v>2093</v>
      </c>
      <c r="E1630" t="str">
        <f>"VA90"</f>
        <v>VA90</v>
      </c>
      <c r="F1630" t="s">
        <v>2094</v>
      </c>
      <c r="G1630" t="s">
        <v>17</v>
      </c>
      <c r="H1630" t="s">
        <v>30</v>
      </c>
      <c r="I1630" s="18"/>
    </row>
    <row r="1631" spans="1:9" x14ac:dyDescent="0.3">
      <c r="A1631" t="s">
        <v>8</v>
      </c>
      <c r="B1631" t="s">
        <v>129</v>
      </c>
      <c r="C1631" t="s">
        <v>2095</v>
      </c>
      <c r="E1631" t="str">
        <f>"VA97"</f>
        <v>VA97</v>
      </c>
      <c r="F1631" t="s">
        <v>2096</v>
      </c>
      <c r="G1631" t="s">
        <v>13</v>
      </c>
      <c r="H1631" t="s">
        <v>30</v>
      </c>
      <c r="I1631" s="18"/>
    </row>
    <row r="1632" spans="1:9" x14ac:dyDescent="0.3">
      <c r="A1632" t="s">
        <v>8</v>
      </c>
      <c r="B1632" t="s">
        <v>129</v>
      </c>
      <c r="C1632" t="s">
        <v>2095</v>
      </c>
      <c r="E1632" t="str">
        <f>"VA97"</f>
        <v>VA97</v>
      </c>
      <c r="F1632" t="s">
        <v>2290</v>
      </c>
      <c r="G1632" t="s">
        <v>17</v>
      </c>
      <c r="H1632" t="s">
        <v>30</v>
      </c>
      <c r="I1632" s="18"/>
    </row>
    <row r="1633" spans="1:9" x14ac:dyDescent="0.3">
      <c r="A1633" t="s">
        <v>8</v>
      </c>
      <c r="B1633" t="s">
        <v>129</v>
      </c>
      <c r="C1633" t="s">
        <v>2099</v>
      </c>
      <c r="E1633" t="str">
        <f>"VG51"</f>
        <v>VG51</v>
      </c>
      <c r="F1633" t="s">
        <v>2101</v>
      </c>
      <c r="G1633" t="s">
        <v>17</v>
      </c>
      <c r="H1633" t="s">
        <v>30</v>
      </c>
      <c r="I1633" s="18"/>
    </row>
    <row r="1634" spans="1:9" x14ac:dyDescent="0.3">
      <c r="A1634" t="s">
        <v>8</v>
      </c>
      <c r="B1634" t="s">
        <v>129</v>
      </c>
      <c r="C1634" t="s">
        <v>2099</v>
      </c>
      <c r="D1634" t="s">
        <v>2100</v>
      </c>
      <c r="E1634" t="str">
        <f>"VG51"</f>
        <v>VG51</v>
      </c>
      <c r="F1634" t="s">
        <v>186</v>
      </c>
      <c r="G1634" t="s">
        <v>13</v>
      </c>
      <c r="H1634" t="s">
        <v>30</v>
      </c>
      <c r="I1634" s="18"/>
    </row>
    <row r="1635" spans="1:9" x14ac:dyDescent="0.3">
      <c r="A1635" t="s">
        <v>8</v>
      </c>
      <c r="B1635" t="s">
        <v>129</v>
      </c>
      <c r="C1635" t="s">
        <v>2102</v>
      </c>
      <c r="E1635" t="str">
        <f>"VG62"</f>
        <v>VG62</v>
      </c>
      <c r="F1635" t="s">
        <v>2103</v>
      </c>
      <c r="G1635" t="s">
        <v>13</v>
      </c>
      <c r="H1635" t="s">
        <v>14</v>
      </c>
      <c r="I1635" s="18"/>
    </row>
    <row r="1636" spans="1:9" x14ac:dyDescent="0.3">
      <c r="A1636" t="s">
        <v>8</v>
      </c>
      <c r="B1636" t="s">
        <v>129</v>
      </c>
      <c r="C1636" t="s">
        <v>2102</v>
      </c>
      <c r="D1636" t="s">
        <v>2104</v>
      </c>
      <c r="E1636" t="str">
        <f>"VG62"</f>
        <v>VG62</v>
      </c>
      <c r="F1636" t="s">
        <v>2105</v>
      </c>
      <c r="G1636" t="s">
        <v>17</v>
      </c>
      <c r="H1636" t="s">
        <v>14</v>
      </c>
      <c r="I1636" s="18"/>
    </row>
    <row r="1637" spans="1:9" x14ac:dyDescent="0.3">
      <c r="A1637" t="s">
        <v>8</v>
      </c>
      <c r="B1637" t="s">
        <v>671</v>
      </c>
      <c r="C1637" t="s">
        <v>2106</v>
      </c>
      <c r="E1637" t="str">
        <f>"VT04"</f>
        <v>VT04</v>
      </c>
      <c r="F1637" t="s">
        <v>117</v>
      </c>
      <c r="G1637" t="s">
        <v>13</v>
      </c>
      <c r="H1637" t="s">
        <v>30</v>
      </c>
      <c r="I1637" s="18"/>
    </row>
    <row r="1638" spans="1:9" x14ac:dyDescent="0.3">
      <c r="A1638" t="s">
        <v>8</v>
      </c>
      <c r="B1638" t="s">
        <v>671</v>
      </c>
      <c r="C1638" t="s">
        <v>2106</v>
      </c>
      <c r="D1638" t="s">
        <v>2107</v>
      </c>
      <c r="E1638" t="str">
        <f>"VT04"</f>
        <v>VT04</v>
      </c>
      <c r="F1638" t="s">
        <v>2108</v>
      </c>
      <c r="G1638" t="s">
        <v>17</v>
      </c>
      <c r="H1638" t="s">
        <v>30</v>
      </c>
      <c r="I1638" s="18"/>
    </row>
    <row r="1639" spans="1:9" x14ac:dyDescent="0.3">
      <c r="A1639" t="s">
        <v>8</v>
      </c>
      <c r="B1639" t="s">
        <v>671</v>
      </c>
      <c r="C1639" t="s">
        <v>2109</v>
      </c>
      <c r="E1639" t="str">
        <f>"VT43"</f>
        <v>VT43</v>
      </c>
      <c r="F1639" t="s">
        <v>257</v>
      </c>
      <c r="G1639" t="s">
        <v>13</v>
      </c>
      <c r="H1639" t="s">
        <v>30</v>
      </c>
      <c r="I1639" s="18"/>
    </row>
    <row r="1640" spans="1:9" x14ac:dyDescent="0.3">
      <c r="A1640" t="s">
        <v>8</v>
      </c>
      <c r="B1640" t="s">
        <v>671</v>
      </c>
      <c r="C1640" t="s">
        <v>2109</v>
      </c>
      <c r="E1640" t="str">
        <f>"VT43"</f>
        <v>VT43</v>
      </c>
      <c r="F1640" t="s">
        <v>2110</v>
      </c>
      <c r="G1640" t="s">
        <v>17</v>
      </c>
      <c r="H1640" t="s">
        <v>30</v>
      </c>
      <c r="I1640" s="18"/>
    </row>
    <row r="1641" spans="1:9" x14ac:dyDescent="0.3">
      <c r="A1641" t="s">
        <v>8</v>
      </c>
      <c r="B1641" t="s">
        <v>671</v>
      </c>
      <c r="C1641" t="s">
        <v>2111</v>
      </c>
      <c r="D1641" t="s">
        <v>2112</v>
      </c>
      <c r="E1641" t="str">
        <f>"VT61"</f>
        <v>VT61</v>
      </c>
      <c r="F1641" t="s">
        <v>112</v>
      </c>
      <c r="G1641" t="s">
        <v>29</v>
      </c>
      <c r="H1641" t="s">
        <v>30</v>
      </c>
      <c r="I1641" s="18"/>
    </row>
    <row r="1642" spans="1:9" x14ac:dyDescent="0.3">
      <c r="A1642" t="s">
        <v>8</v>
      </c>
      <c r="B1642" t="s">
        <v>671</v>
      </c>
      <c r="C1642" t="s">
        <v>2111</v>
      </c>
      <c r="D1642" t="s">
        <v>2112</v>
      </c>
      <c r="E1642" t="str">
        <f>"VT61"</f>
        <v>VT61</v>
      </c>
      <c r="F1642" t="s">
        <v>288</v>
      </c>
      <c r="G1642" t="s">
        <v>13</v>
      </c>
      <c r="H1642" t="s">
        <v>30</v>
      </c>
      <c r="I1642" s="18"/>
    </row>
    <row r="1643" spans="1:9" x14ac:dyDescent="0.3">
      <c r="A1643" t="s">
        <v>8</v>
      </c>
      <c r="B1643" t="s">
        <v>671</v>
      </c>
      <c r="C1643" t="s">
        <v>2111</v>
      </c>
      <c r="D1643" t="s">
        <v>2112</v>
      </c>
      <c r="E1643" t="str">
        <f>"VT61"</f>
        <v>VT61</v>
      </c>
      <c r="F1643" t="s">
        <v>2113</v>
      </c>
      <c r="G1643" t="s">
        <v>17</v>
      </c>
      <c r="H1643" t="s">
        <v>30</v>
      </c>
      <c r="I1643" s="18"/>
    </row>
    <row r="1644" spans="1:9" x14ac:dyDescent="0.3">
      <c r="A1644" t="s">
        <v>8</v>
      </c>
      <c r="B1644" t="s">
        <v>671</v>
      </c>
      <c r="C1644" t="s">
        <v>2111</v>
      </c>
      <c r="D1644" t="s">
        <v>2112</v>
      </c>
      <c r="E1644" t="str">
        <f>"VT61"</f>
        <v>VT61</v>
      </c>
      <c r="F1644" t="s">
        <v>2114</v>
      </c>
      <c r="G1644" t="s">
        <v>17</v>
      </c>
      <c r="H1644" t="s">
        <v>30</v>
      </c>
      <c r="I1644" s="18"/>
    </row>
    <row r="1645" spans="1:9" x14ac:dyDescent="0.3">
      <c r="A1645" t="s">
        <v>8</v>
      </c>
      <c r="B1645" t="s">
        <v>671</v>
      </c>
      <c r="C1645" t="s">
        <v>2115</v>
      </c>
      <c r="E1645" t="str">
        <f>"VT65"</f>
        <v>VT65</v>
      </c>
      <c r="F1645" t="s">
        <v>2117</v>
      </c>
      <c r="G1645" t="s">
        <v>13</v>
      </c>
      <c r="H1645" t="s">
        <v>30</v>
      </c>
      <c r="I1645" s="18"/>
    </row>
    <row r="1646" spans="1:9" x14ac:dyDescent="0.3">
      <c r="A1646" t="s">
        <v>8</v>
      </c>
      <c r="B1646" t="s">
        <v>671</v>
      </c>
      <c r="C1646" t="s">
        <v>2115</v>
      </c>
      <c r="D1646" t="s">
        <v>2116</v>
      </c>
      <c r="E1646" t="str">
        <f>"VT65"</f>
        <v>VT65</v>
      </c>
      <c r="F1646" t="s">
        <v>2118</v>
      </c>
      <c r="G1646" t="s">
        <v>17</v>
      </c>
      <c r="H1646" t="s">
        <v>30</v>
      </c>
      <c r="I1646" s="18"/>
    </row>
    <row r="1647" spans="1:9" x14ac:dyDescent="0.3">
      <c r="A1647" t="s">
        <v>8</v>
      </c>
      <c r="B1647" t="s">
        <v>671</v>
      </c>
      <c r="C1647" t="s">
        <v>499</v>
      </c>
      <c r="E1647" t="str">
        <f>"VT70"</f>
        <v>VT70</v>
      </c>
      <c r="F1647" t="s">
        <v>2119</v>
      </c>
      <c r="G1647" t="s">
        <v>13</v>
      </c>
      <c r="H1647" t="s">
        <v>30</v>
      </c>
      <c r="I1647" s="18"/>
    </row>
    <row r="1648" spans="1:9" x14ac:dyDescent="0.3">
      <c r="A1648" t="s">
        <v>8</v>
      </c>
      <c r="B1648" t="s">
        <v>671</v>
      </c>
      <c r="C1648" t="s">
        <v>499</v>
      </c>
      <c r="E1648" t="str">
        <f>"VT70"</f>
        <v>VT70</v>
      </c>
      <c r="F1648" t="s">
        <v>2120</v>
      </c>
      <c r="G1648" t="s">
        <v>17</v>
      </c>
      <c r="H1648" t="s">
        <v>30</v>
      </c>
      <c r="I1648" s="18"/>
    </row>
    <row r="1649" spans="1:9" x14ac:dyDescent="0.3">
      <c r="A1649" t="s">
        <v>8</v>
      </c>
      <c r="B1649" t="s">
        <v>671</v>
      </c>
      <c r="C1649" t="s">
        <v>2121</v>
      </c>
      <c r="D1649" t="s">
        <v>2122</v>
      </c>
      <c r="E1649" t="str">
        <f>"VT88"</f>
        <v>VT88</v>
      </c>
      <c r="F1649" t="s">
        <v>335</v>
      </c>
      <c r="G1649" t="s">
        <v>13</v>
      </c>
      <c r="H1649" t="s">
        <v>30</v>
      </c>
      <c r="I1649" s="18"/>
    </row>
    <row r="1650" spans="1:9" x14ac:dyDescent="0.3">
      <c r="A1650" t="s">
        <v>8</v>
      </c>
      <c r="B1650" t="s">
        <v>671</v>
      </c>
      <c r="C1650" t="s">
        <v>2121</v>
      </c>
      <c r="D1650" t="s">
        <v>2122</v>
      </c>
      <c r="E1650" t="str">
        <f>"VT88"</f>
        <v>VT88</v>
      </c>
      <c r="F1650" t="s">
        <v>2123</v>
      </c>
      <c r="G1650" t="s">
        <v>17</v>
      </c>
      <c r="H1650" t="s">
        <v>30</v>
      </c>
      <c r="I1650" s="18"/>
    </row>
    <row r="1651" spans="1:9" x14ac:dyDescent="0.3">
      <c r="A1651" t="s">
        <v>8</v>
      </c>
      <c r="B1651" t="s">
        <v>671</v>
      </c>
      <c r="C1651" t="s">
        <v>2124</v>
      </c>
      <c r="E1651" t="str">
        <f>"VT95"</f>
        <v>VT95</v>
      </c>
      <c r="F1651" t="s">
        <v>139</v>
      </c>
      <c r="G1651" t="s">
        <v>13</v>
      </c>
      <c r="H1651" t="s">
        <v>30</v>
      </c>
      <c r="I1651" s="18"/>
    </row>
    <row r="1652" spans="1:9" x14ac:dyDescent="0.3">
      <c r="A1652" t="s">
        <v>8</v>
      </c>
      <c r="B1652" t="s">
        <v>671</v>
      </c>
      <c r="C1652" t="s">
        <v>2124</v>
      </c>
      <c r="D1652" t="s">
        <v>2125</v>
      </c>
      <c r="E1652" t="str">
        <f>"VT95"</f>
        <v>VT95</v>
      </c>
      <c r="F1652" t="s">
        <v>2126</v>
      </c>
      <c r="G1652" t="s">
        <v>17</v>
      </c>
      <c r="H1652" t="s">
        <v>30</v>
      </c>
      <c r="I1652" s="18"/>
    </row>
    <row r="1653" spans="1:9" x14ac:dyDescent="0.3">
      <c r="A1653" t="s">
        <v>8</v>
      </c>
      <c r="B1653" t="s">
        <v>133</v>
      </c>
      <c r="C1653" t="s">
        <v>1960</v>
      </c>
      <c r="E1653" t="str">
        <f>"WA53"</f>
        <v>WA53</v>
      </c>
      <c r="F1653" t="s">
        <v>264</v>
      </c>
      <c r="G1653" t="s">
        <v>13</v>
      </c>
      <c r="H1653" t="s">
        <v>30</v>
      </c>
      <c r="I1653" s="18"/>
    </row>
    <row r="1654" spans="1:9" x14ac:dyDescent="0.3">
      <c r="A1654" t="s">
        <v>8</v>
      </c>
      <c r="B1654" t="s">
        <v>133</v>
      </c>
      <c r="C1654" t="s">
        <v>1960</v>
      </c>
      <c r="E1654" t="str">
        <f>"WA53"</f>
        <v>WA53</v>
      </c>
      <c r="F1654" t="s">
        <v>1731</v>
      </c>
      <c r="G1654" t="s">
        <v>29</v>
      </c>
      <c r="H1654" t="s">
        <v>30</v>
      </c>
      <c r="I1654" s="18"/>
    </row>
    <row r="1655" spans="1:9" x14ac:dyDescent="0.3">
      <c r="A1655" t="s">
        <v>8</v>
      </c>
      <c r="B1655" t="s">
        <v>133</v>
      </c>
      <c r="C1655" t="s">
        <v>1960</v>
      </c>
      <c r="E1655" t="str">
        <f>"WA53"</f>
        <v>WA53</v>
      </c>
      <c r="F1655" t="s">
        <v>2127</v>
      </c>
      <c r="G1655" t="s">
        <v>17</v>
      </c>
      <c r="H1655" t="s">
        <v>30</v>
      </c>
      <c r="I1655" s="18"/>
    </row>
    <row r="1656" spans="1:9" x14ac:dyDescent="0.3">
      <c r="A1656" t="s">
        <v>8</v>
      </c>
      <c r="B1656" t="s">
        <v>208</v>
      </c>
      <c r="C1656" t="s">
        <v>2128</v>
      </c>
      <c r="E1656" t="str">
        <f>"WI15"</f>
        <v>WI15</v>
      </c>
      <c r="F1656" t="s">
        <v>1058</v>
      </c>
      <c r="G1656" t="s">
        <v>13</v>
      </c>
      <c r="H1656" t="s">
        <v>21</v>
      </c>
      <c r="I1656" s="18"/>
    </row>
    <row r="1657" spans="1:9" x14ac:dyDescent="0.3">
      <c r="A1657" t="s">
        <v>8</v>
      </c>
      <c r="B1657" t="s">
        <v>208</v>
      </c>
      <c r="C1657" t="s">
        <v>2129</v>
      </c>
      <c r="E1657" t="str">
        <f>"WI15"</f>
        <v>WI15</v>
      </c>
      <c r="F1657" t="s">
        <v>2130</v>
      </c>
      <c r="G1657" t="s">
        <v>17</v>
      </c>
      <c r="H1657" t="s">
        <v>21</v>
      </c>
      <c r="I1657" s="18"/>
    </row>
    <row r="1658" spans="1:9" x14ac:dyDescent="0.3">
      <c r="A1658" t="s">
        <v>8</v>
      </c>
      <c r="B1658" t="s">
        <v>208</v>
      </c>
      <c r="C1658" t="s">
        <v>2131</v>
      </c>
      <c r="D1658" t="s">
        <v>2132</v>
      </c>
      <c r="E1658" t="str">
        <f>"WI30"</f>
        <v>WI30</v>
      </c>
      <c r="F1658" t="s">
        <v>493</v>
      </c>
      <c r="G1658" t="s">
        <v>13</v>
      </c>
      <c r="H1658" t="s">
        <v>30</v>
      </c>
      <c r="I1658" s="18"/>
    </row>
    <row r="1659" spans="1:9" x14ac:dyDescent="0.3">
      <c r="A1659" t="s">
        <v>8</v>
      </c>
      <c r="B1659" t="s">
        <v>208</v>
      </c>
      <c r="C1659" t="s">
        <v>2131</v>
      </c>
      <c r="D1659" t="s">
        <v>2132</v>
      </c>
      <c r="E1659" t="str">
        <f>"WI30"</f>
        <v>WI30</v>
      </c>
      <c r="F1659" t="s">
        <v>2133</v>
      </c>
      <c r="G1659" t="s">
        <v>17</v>
      </c>
      <c r="H1659" t="s">
        <v>30</v>
      </c>
      <c r="I1659" s="18"/>
    </row>
    <row r="1660" spans="1:9" x14ac:dyDescent="0.3">
      <c r="A1660" t="s">
        <v>8</v>
      </c>
      <c r="B1660" t="s">
        <v>208</v>
      </c>
      <c r="C1660" t="s">
        <v>2134</v>
      </c>
      <c r="E1660" t="str">
        <f>"WI34"</f>
        <v>WI34</v>
      </c>
      <c r="F1660" t="s">
        <v>1573</v>
      </c>
      <c r="G1660" t="s">
        <v>52</v>
      </c>
      <c r="H1660" t="s">
        <v>21</v>
      </c>
      <c r="I1660" s="18"/>
    </row>
    <row r="1661" spans="1:9" x14ac:dyDescent="0.3">
      <c r="A1661" t="s">
        <v>8</v>
      </c>
      <c r="B1661" t="s">
        <v>208</v>
      </c>
      <c r="C1661" t="s">
        <v>2134</v>
      </c>
      <c r="E1661" t="str">
        <f>"WI34"</f>
        <v>WI34</v>
      </c>
      <c r="F1661" t="s">
        <v>2135</v>
      </c>
      <c r="G1661" t="s">
        <v>17</v>
      </c>
      <c r="H1661" t="s">
        <v>21</v>
      </c>
      <c r="I1661" s="18"/>
    </row>
    <row r="1662" spans="1:9" x14ac:dyDescent="0.3">
      <c r="A1662" t="s">
        <v>8</v>
      </c>
      <c r="B1662" t="s">
        <v>208</v>
      </c>
      <c r="C1662" t="s">
        <v>2134</v>
      </c>
      <c r="E1662" t="str">
        <f>"WI34"</f>
        <v>WI34</v>
      </c>
      <c r="F1662" t="s">
        <v>51</v>
      </c>
      <c r="G1662" t="s">
        <v>29</v>
      </c>
      <c r="H1662" t="s">
        <v>21</v>
      </c>
      <c r="I1662" s="18"/>
    </row>
    <row r="1663" spans="1:9" x14ac:dyDescent="0.3">
      <c r="A1663" t="s">
        <v>8</v>
      </c>
      <c r="B1663" t="s">
        <v>208</v>
      </c>
      <c r="C1663" t="s">
        <v>2136</v>
      </c>
      <c r="D1663" t="s">
        <v>2137</v>
      </c>
      <c r="E1663" t="str">
        <f>"WI38"</f>
        <v>WI38</v>
      </c>
      <c r="F1663" t="s">
        <v>335</v>
      </c>
      <c r="G1663" t="s">
        <v>13</v>
      </c>
      <c r="H1663" t="s">
        <v>30</v>
      </c>
      <c r="I1663" s="18"/>
    </row>
    <row r="1664" spans="1:9" x14ac:dyDescent="0.3">
      <c r="A1664" t="s">
        <v>8</v>
      </c>
      <c r="B1664" t="s">
        <v>208</v>
      </c>
      <c r="C1664" t="s">
        <v>2136</v>
      </c>
      <c r="D1664" t="s">
        <v>2137</v>
      </c>
      <c r="E1664" t="str">
        <f>"WI38"</f>
        <v>WI38</v>
      </c>
      <c r="F1664" t="s">
        <v>2138</v>
      </c>
      <c r="G1664" t="s">
        <v>17</v>
      </c>
      <c r="H1664" t="s">
        <v>30</v>
      </c>
      <c r="I1664" s="18"/>
    </row>
    <row r="1665" spans="1:9" x14ac:dyDescent="0.3">
      <c r="A1665" t="s">
        <v>8</v>
      </c>
      <c r="B1665" t="s">
        <v>208</v>
      </c>
      <c r="C1665" t="s">
        <v>2139</v>
      </c>
      <c r="E1665" t="str">
        <f>"WI44"</f>
        <v>WI44</v>
      </c>
      <c r="F1665" t="s">
        <v>64</v>
      </c>
      <c r="G1665" t="s">
        <v>13</v>
      </c>
      <c r="H1665" t="s">
        <v>30</v>
      </c>
      <c r="I1665" s="18"/>
    </row>
    <row r="1666" spans="1:9" x14ac:dyDescent="0.3">
      <c r="A1666" t="s">
        <v>8</v>
      </c>
      <c r="B1666" t="s">
        <v>208</v>
      </c>
      <c r="C1666" t="s">
        <v>2139</v>
      </c>
      <c r="E1666" t="str">
        <f>"WI44"</f>
        <v>WI44</v>
      </c>
      <c r="F1666" t="s">
        <v>2140</v>
      </c>
      <c r="G1666" t="s">
        <v>17</v>
      </c>
      <c r="H1666" t="s">
        <v>30</v>
      </c>
      <c r="I1666" s="18"/>
    </row>
    <row r="1667" spans="1:9" x14ac:dyDescent="0.3">
      <c r="A1667" t="s">
        <v>8</v>
      </c>
      <c r="B1667" t="s">
        <v>208</v>
      </c>
      <c r="C1667" t="s">
        <v>2141</v>
      </c>
      <c r="D1667" t="s">
        <v>2142</v>
      </c>
      <c r="E1667" t="str">
        <f>"WI88"</f>
        <v>WI88</v>
      </c>
      <c r="F1667" t="s">
        <v>201</v>
      </c>
      <c r="G1667" t="s">
        <v>13</v>
      </c>
      <c r="H1667" t="s">
        <v>30</v>
      </c>
      <c r="I1667" s="18"/>
    </row>
    <row r="1668" spans="1:9" x14ac:dyDescent="0.3">
      <c r="A1668" t="s">
        <v>8</v>
      </c>
      <c r="B1668" t="s">
        <v>208</v>
      </c>
      <c r="C1668" t="s">
        <v>2141</v>
      </c>
      <c r="D1668" t="s">
        <v>2142</v>
      </c>
      <c r="E1668" t="str">
        <f>"WI88"</f>
        <v>WI88</v>
      </c>
      <c r="F1668" t="s">
        <v>2143</v>
      </c>
      <c r="G1668" t="s">
        <v>17</v>
      </c>
      <c r="H1668" t="s">
        <v>30</v>
      </c>
      <c r="I1668" s="18"/>
    </row>
    <row r="1669" spans="1:9" x14ac:dyDescent="0.3">
      <c r="A1669" t="s">
        <v>8</v>
      </c>
      <c r="B1669" t="s">
        <v>208</v>
      </c>
      <c r="C1669" t="s">
        <v>2144</v>
      </c>
      <c r="D1669" t="s">
        <v>2145</v>
      </c>
      <c r="E1669" t="str">
        <f>"WN02"</f>
        <v>WN02</v>
      </c>
      <c r="F1669" t="s">
        <v>143</v>
      </c>
      <c r="G1669" t="s">
        <v>183</v>
      </c>
      <c r="H1669" t="s">
        <v>30</v>
      </c>
      <c r="I1669" s="18"/>
    </row>
    <row r="1670" spans="1:9" x14ac:dyDescent="0.3">
      <c r="A1670" t="s">
        <v>8</v>
      </c>
      <c r="B1670" t="s">
        <v>208</v>
      </c>
      <c r="C1670" t="s">
        <v>2144</v>
      </c>
      <c r="D1670" t="s">
        <v>2145</v>
      </c>
      <c r="E1670" t="str">
        <f>"WN02"</f>
        <v>WN02</v>
      </c>
      <c r="F1670" t="s">
        <v>2146</v>
      </c>
      <c r="G1670" t="s">
        <v>17</v>
      </c>
      <c r="H1670" t="s">
        <v>30</v>
      </c>
      <c r="I1670" s="18"/>
    </row>
    <row r="1671" spans="1:9" x14ac:dyDescent="0.3">
      <c r="A1671" t="s">
        <v>8</v>
      </c>
      <c r="B1671" t="s">
        <v>208</v>
      </c>
      <c r="C1671" t="s">
        <v>2147</v>
      </c>
      <c r="E1671" t="str">
        <f>"WN25"</f>
        <v>WN25</v>
      </c>
      <c r="F1671" t="s">
        <v>1112</v>
      </c>
      <c r="G1671" t="s">
        <v>52</v>
      </c>
      <c r="H1671" t="s">
        <v>21</v>
      </c>
      <c r="I1671" s="18"/>
    </row>
    <row r="1672" spans="1:9" x14ac:dyDescent="0.3">
      <c r="A1672" t="s">
        <v>8</v>
      </c>
      <c r="B1672" t="s">
        <v>208</v>
      </c>
      <c r="C1672" t="s">
        <v>2147</v>
      </c>
      <c r="E1672" t="str">
        <f>"WN25"</f>
        <v>WN25</v>
      </c>
      <c r="F1672" t="s">
        <v>2148</v>
      </c>
      <c r="G1672" t="s">
        <v>17</v>
      </c>
      <c r="H1672" t="s">
        <v>21</v>
      </c>
      <c r="I1672" s="18"/>
    </row>
    <row r="1673" spans="1:9" x14ac:dyDescent="0.3">
      <c r="A1673" t="s">
        <v>8</v>
      </c>
      <c r="B1673" t="s">
        <v>133</v>
      </c>
      <c r="C1673" t="s">
        <v>2149</v>
      </c>
      <c r="E1673" t="str">
        <f>"WN73"</f>
        <v>WN73</v>
      </c>
      <c r="F1673" t="s">
        <v>211</v>
      </c>
      <c r="G1673" t="s">
        <v>13</v>
      </c>
      <c r="H1673" t="s">
        <v>30</v>
      </c>
      <c r="I1673" s="18"/>
    </row>
    <row r="1674" spans="1:9" x14ac:dyDescent="0.3">
      <c r="A1674" t="s">
        <v>8</v>
      </c>
      <c r="B1674" t="s">
        <v>133</v>
      </c>
      <c r="C1674" t="s">
        <v>2149</v>
      </c>
      <c r="E1674" t="str">
        <f>"WN73"</f>
        <v>WN73</v>
      </c>
      <c r="F1674" t="s">
        <v>2150</v>
      </c>
      <c r="G1674" t="s">
        <v>17</v>
      </c>
      <c r="H1674" t="s">
        <v>30</v>
      </c>
      <c r="I1674" s="18"/>
    </row>
    <row r="1675" spans="1:9" x14ac:dyDescent="0.3">
      <c r="A1675" t="s">
        <v>8</v>
      </c>
      <c r="B1675" t="s">
        <v>208</v>
      </c>
      <c r="C1675" t="s">
        <v>2151</v>
      </c>
      <c r="D1675" t="s">
        <v>2152</v>
      </c>
      <c r="E1675" t="str">
        <f>"WS27"</f>
        <v>WS27</v>
      </c>
      <c r="F1675" t="s">
        <v>288</v>
      </c>
      <c r="G1675" t="s">
        <v>183</v>
      </c>
      <c r="H1675" t="s">
        <v>30</v>
      </c>
      <c r="I1675" s="18"/>
    </row>
    <row r="1676" spans="1:9" x14ac:dyDescent="0.3">
      <c r="A1676" t="s">
        <v>8</v>
      </c>
      <c r="B1676" t="s">
        <v>208</v>
      </c>
      <c r="C1676" t="s">
        <v>2151</v>
      </c>
      <c r="D1676" t="s">
        <v>2153</v>
      </c>
      <c r="E1676" t="str">
        <f>"WS27"</f>
        <v>WS27</v>
      </c>
      <c r="F1676" t="s">
        <v>2154</v>
      </c>
      <c r="G1676" t="s">
        <v>17</v>
      </c>
      <c r="H1676" t="s">
        <v>30</v>
      </c>
      <c r="I1676" s="18"/>
    </row>
    <row r="1677" spans="1:9" x14ac:dyDescent="0.3">
      <c r="A1677" t="s">
        <v>8</v>
      </c>
      <c r="B1677" t="s">
        <v>208</v>
      </c>
      <c r="C1677" t="s">
        <v>2155</v>
      </c>
      <c r="D1677" t="s">
        <v>2156</v>
      </c>
      <c r="E1677" t="str">
        <f>"WS34"</f>
        <v>WS34</v>
      </c>
      <c r="F1677" t="s">
        <v>143</v>
      </c>
      <c r="G1677" t="s">
        <v>29</v>
      </c>
      <c r="H1677" t="s">
        <v>30</v>
      </c>
      <c r="I1677" s="18"/>
    </row>
    <row r="1678" spans="1:9" x14ac:dyDescent="0.3">
      <c r="A1678" t="s">
        <v>8</v>
      </c>
      <c r="B1678" t="s">
        <v>208</v>
      </c>
      <c r="C1678" t="s">
        <v>2155</v>
      </c>
      <c r="D1678" t="s">
        <v>2157</v>
      </c>
      <c r="E1678" t="str">
        <f>"WS34"</f>
        <v>WS34</v>
      </c>
      <c r="F1678" t="s">
        <v>2158</v>
      </c>
      <c r="G1678" t="s">
        <v>17</v>
      </c>
      <c r="H1678" t="s">
        <v>30</v>
      </c>
      <c r="I1678" s="18"/>
    </row>
    <row r="1679" spans="1:9" x14ac:dyDescent="0.3">
      <c r="A1679" t="s">
        <v>8</v>
      </c>
      <c r="B1679" t="s">
        <v>208</v>
      </c>
      <c r="C1679" t="s">
        <v>2159</v>
      </c>
      <c r="D1679" t="s">
        <v>2160</v>
      </c>
      <c r="E1679" t="str">
        <f>"WS35"</f>
        <v>WS35</v>
      </c>
      <c r="F1679" t="s">
        <v>28</v>
      </c>
      <c r="G1679" t="s">
        <v>29</v>
      </c>
      <c r="H1679" t="s">
        <v>30</v>
      </c>
      <c r="I1679" s="18"/>
    </row>
    <row r="1680" spans="1:9" x14ac:dyDescent="0.3">
      <c r="A1680" t="s">
        <v>8</v>
      </c>
      <c r="B1680" t="s">
        <v>208</v>
      </c>
      <c r="C1680" t="s">
        <v>2159</v>
      </c>
      <c r="D1680" t="s">
        <v>2160</v>
      </c>
      <c r="E1680" t="str">
        <f>"WS35"</f>
        <v>WS35</v>
      </c>
      <c r="F1680" t="s">
        <v>2161</v>
      </c>
      <c r="G1680" t="s">
        <v>17</v>
      </c>
      <c r="H1680" t="s">
        <v>30</v>
      </c>
      <c r="I1680" s="18"/>
    </row>
    <row r="1681" spans="1:9" x14ac:dyDescent="0.3">
      <c r="A1681" t="s">
        <v>8</v>
      </c>
      <c r="B1681" t="s">
        <v>208</v>
      </c>
      <c r="C1681" t="s">
        <v>2162</v>
      </c>
      <c r="E1681" t="str">
        <f>"WS38"</f>
        <v>WS38</v>
      </c>
      <c r="F1681" t="s">
        <v>1188</v>
      </c>
      <c r="G1681" t="s">
        <v>52</v>
      </c>
      <c r="H1681" t="s">
        <v>21</v>
      </c>
      <c r="I1681" s="18"/>
    </row>
    <row r="1682" spans="1:9" x14ac:dyDescent="0.3">
      <c r="A1682" t="s">
        <v>8</v>
      </c>
      <c r="B1682" t="s">
        <v>208</v>
      </c>
      <c r="C1682" t="s">
        <v>2162</v>
      </c>
      <c r="E1682" t="str">
        <f>"WS38"</f>
        <v>WS38</v>
      </c>
      <c r="F1682" t="s">
        <v>1271</v>
      </c>
      <c r="G1682" t="s">
        <v>52</v>
      </c>
      <c r="H1682" t="s">
        <v>21</v>
      </c>
      <c r="I1682" s="18"/>
    </row>
    <row r="1683" spans="1:9" x14ac:dyDescent="0.3">
      <c r="A1683" t="s">
        <v>8</v>
      </c>
      <c r="B1683" t="s">
        <v>208</v>
      </c>
      <c r="C1683" t="s">
        <v>2162</v>
      </c>
      <c r="E1683" t="str">
        <f>"WS38"</f>
        <v>WS38</v>
      </c>
      <c r="F1683" t="s">
        <v>2163</v>
      </c>
      <c r="G1683" t="s">
        <v>17</v>
      </c>
      <c r="H1683" t="s">
        <v>21</v>
      </c>
      <c r="I1683" s="18"/>
    </row>
    <row r="1684" spans="1:9" x14ac:dyDescent="0.3">
      <c r="A1684" t="s">
        <v>8</v>
      </c>
      <c r="B1684" t="s">
        <v>208</v>
      </c>
      <c r="C1684" t="s">
        <v>2162</v>
      </c>
      <c r="E1684" t="str">
        <f>"WS38"</f>
        <v>WS38</v>
      </c>
      <c r="F1684" t="s">
        <v>2164</v>
      </c>
      <c r="G1684" t="s">
        <v>17</v>
      </c>
      <c r="H1684" t="s">
        <v>21</v>
      </c>
      <c r="I1684" s="18"/>
    </row>
    <row r="1685" spans="1:9" x14ac:dyDescent="0.3">
      <c r="A1685" t="s">
        <v>8</v>
      </c>
      <c r="B1685" t="s">
        <v>208</v>
      </c>
      <c r="C1685" t="s">
        <v>2165</v>
      </c>
      <c r="E1685" t="str">
        <f>"WS51"</f>
        <v>WS51</v>
      </c>
      <c r="F1685" t="s">
        <v>79</v>
      </c>
      <c r="G1685" t="s">
        <v>13</v>
      </c>
      <c r="H1685" t="s">
        <v>21</v>
      </c>
      <c r="I1685" s="18"/>
    </row>
    <row r="1686" spans="1:9" x14ac:dyDescent="0.3">
      <c r="A1686" t="s">
        <v>8</v>
      </c>
      <c r="B1686" t="s">
        <v>208</v>
      </c>
      <c r="C1686" t="s">
        <v>2165</v>
      </c>
      <c r="D1686" t="s">
        <v>2166</v>
      </c>
      <c r="E1686" t="str">
        <f>"WS51"</f>
        <v>WS51</v>
      </c>
      <c r="F1686" t="s">
        <v>567</v>
      </c>
      <c r="G1686" t="s">
        <v>183</v>
      </c>
      <c r="H1686" t="s">
        <v>21</v>
      </c>
      <c r="I1686" s="18"/>
    </row>
    <row r="1687" spans="1:9" x14ac:dyDescent="0.3">
      <c r="A1687" t="s">
        <v>8</v>
      </c>
      <c r="B1687" t="s">
        <v>208</v>
      </c>
      <c r="C1687" t="s">
        <v>2165</v>
      </c>
      <c r="D1687" t="s">
        <v>2166</v>
      </c>
      <c r="E1687" t="str">
        <f>"WS51"</f>
        <v>WS51</v>
      </c>
      <c r="F1687" t="s">
        <v>2167</v>
      </c>
      <c r="G1687" t="s">
        <v>183</v>
      </c>
      <c r="H1687" t="s">
        <v>21</v>
      </c>
      <c r="I1687" s="18"/>
    </row>
    <row r="1688" spans="1:9" x14ac:dyDescent="0.3">
      <c r="A1688" t="s">
        <v>8</v>
      </c>
      <c r="B1688" t="s">
        <v>208</v>
      </c>
      <c r="C1688" t="s">
        <v>2151</v>
      </c>
      <c r="E1688" t="str">
        <f>"WS52"</f>
        <v>WS52</v>
      </c>
      <c r="F1688" t="s">
        <v>2168</v>
      </c>
      <c r="G1688" t="s">
        <v>17</v>
      </c>
      <c r="H1688" t="s">
        <v>30</v>
      </c>
      <c r="I1688" s="18"/>
    </row>
    <row r="1689" spans="1:9" x14ac:dyDescent="0.3">
      <c r="A1689" t="s">
        <v>8</v>
      </c>
      <c r="B1689" t="s">
        <v>208</v>
      </c>
      <c r="C1689" t="s">
        <v>2151</v>
      </c>
      <c r="E1689" t="str">
        <f>"WS52"</f>
        <v>WS52</v>
      </c>
      <c r="F1689" t="s">
        <v>112</v>
      </c>
      <c r="G1689" t="s">
        <v>13</v>
      </c>
      <c r="H1689" t="s">
        <v>30</v>
      </c>
      <c r="I1689" s="18"/>
    </row>
    <row r="1690" spans="1:9" x14ac:dyDescent="0.3">
      <c r="A1690" t="s">
        <v>8</v>
      </c>
      <c r="B1690" t="s">
        <v>208</v>
      </c>
      <c r="C1690" t="s">
        <v>2169</v>
      </c>
      <c r="D1690" t="s">
        <v>2170</v>
      </c>
      <c r="E1690" t="str">
        <f>"WS54"</f>
        <v>WS54</v>
      </c>
      <c r="F1690" t="s">
        <v>45</v>
      </c>
      <c r="G1690" t="s">
        <v>13</v>
      </c>
      <c r="H1690" t="s">
        <v>30</v>
      </c>
      <c r="I1690" s="18"/>
    </row>
    <row r="1691" spans="1:9" x14ac:dyDescent="0.3">
      <c r="A1691" t="s">
        <v>8</v>
      </c>
      <c r="B1691" t="s">
        <v>208</v>
      </c>
      <c r="C1691" t="s">
        <v>2169</v>
      </c>
      <c r="D1691" t="s">
        <v>2170</v>
      </c>
      <c r="E1691" t="str">
        <f>"WS54"</f>
        <v>WS54</v>
      </c>
      <c r="F1691" t="s">
        <v>2171</v>
      </c>
      <c r="G1691" t="s">
        <v>17</v>
      </c>
      <c r="H1691" t="s">
        <v>30</v>
      </c>
      <c r="I1691" s="18"/>
    </row>
    <row r="1692" spans="1:9" x14ac:dyDescent="0.3">
      <c r="A1692" t="s">
        <v>8</v>
      </c>
      <c r="B1692" t="s">
        <v>208</v>
      </c>
      <c r="C1692" t="s">
        <v>2172</v>
      </c>
      <c r="D1692" t="s">
        <v>2173</v>
      </c>
      <c r="E1692" t="str">
        <f>"WS70"</f>
        <v>WS70</v>
      </c>
      <c r="F1692" t="s">
        <v>542</v>
      </c>
      <c r="G1692" t="s">
        <v>38</v>
      </c>
      <c r="H1692" t="s">
        <v>30</v>
      </c>
      <c r="I1692" s="18"/>
    </row>
    <row r="1693" spans="1:9" x14ac:dyDescent="0.3">
      <c r="A1693" t="s">
        <v>8</v>
      </c>
      <c r="B1693" t="s">
        <v>208</v>
      </c>
      <c r="C1693" t="s">
        <v>2172</v>
      </c>
      <c r="D1693" t="s">
        <v>2173</v>
      </c>
      <c r="E1693" t="str">
        <f>"WS70"</f>
        <v>WS70</v>
      </c>
      <c r="F1693" t="s">
        <v>2174</v>
      </c>
      <c r="G1693" t="s">
        <v>17</v>
      </c>
      <c r="H1693" t="s">
        <v>30</v>
      </c>
      <c r="I1693" s="18"/>
    </row>
    <row r="1694" spans="1:9" x14ac:dyDescent="0.3">
      <c r="A1694" t="s">
        <v>8</v>
      </c>
      <c r="B1694" t="s">
        <v>208</v>
      </c>
      <c r="C1694" t="s">
        <v>2175</v>
      </c>
      <c r="E1694" t="str">
        <f>"WS75"</f>
        <v>WS75</v>
      </c>
      <c r="F1694" t="s">
        <v>2176</v>
      </c>
      <c r="G1694" t="s">
        <v>13</v>
      </c>
      <c r="H1694" t="s">
        <v>30</v>
      </c>
      <c r="I1694" s="18"/>
    </row>
    <row r="1695" spans="1:9" x14ac:dyDescent="0.3">
      <c r="A1695" t="s">
        <v>8</v>
      </c>
      <c r="B1695" t="s">
        <v>208</v>
      </c>
      <c r="C1695" t="s">
        <v>2177</v>
      </c>
      <c r="D1695" t="s">
        <v>2178</v>
      </c>
      <c r="E1695" t="str">
        <f>"WS89"</f>
        <v>WS89</v>
      </c>
      <c r="F1695" t="s">
        <v>493</v>
      </c>
      <c r="G1695" t="s">
        <v>29</v>
      </c>
      <c r="H1695" t="s">
        <v>30</v>
      </c>
      <c r="I1695" s="18"/>
    </row>
    <row r="1696" spans="1:9" x14ac:dyDescent="0.3">
      <c r="A1696" t="s">
        <v>8</v>
      </c>
      <c r="B1696" t="s">
        <v>208</v>
      </c>
      <c r="C1696" t="s">
        <v>2177</v>
      </c>
      <c r="D1696" t="s">
        <v>2178</v>
      </c>
      <c r="E1696" t="str">
        <f>"WS89"</f>
        <v>WS89</v>
      </c>
      <c r="F1696" t="s">
        <v>2179</v>
      </c>
      <c r="G1696" t="s">
        <v>17</v>
      </c>
      <c r="H1696" t="s">
        <v>30</v>
      </c>
      <c r="I1696" s="18"/>
    </row>
    <row r="1697" spans="1:9" x14ac:dyDescent="0.3">
      <c r="A1697" t="s">
        <v>8</v>
      </c>
      <c r="B1697" t="s">
        <v>208</v>
      </c>
      <c r="C1697" t="s">
        <v>2180</v>
      </c>
      <c r="D1697" t="s">
        <v>2181</v>
      </c>
      <c r="E1697" t="str">
        <f>"WS98"</f>
        <v>WS98</v>
      </c>
      <c r="F1697" t="s">
        <v>64</v>
      </c>
      <c r="G1697" t="s">
        <v>13</v>
      </c>
      <c r="H1697" t="s">
        <v>30</v>
      </c>
      <c r="I1697" s="18"/>
    </row>
    <row r="1698" spans="1:9" x14ac:dyDescent="0.3">
      <c r="A1698" t="s">
        <v>8</v>
      </c>
      <c r="B1698" t="s">
        <v>208</v>
      </c>
      <c r="C1698" t="s">
        <v>2180</v>
      </c>
      <c r="D1698" t="s">
        <v>2181</v>
      </c>
      <c r="E1698" t="str">
        <f>"WS98"</f>
        <v>WS98</v>
      </c>
      <c r="F1698" t="s">
        <v>2182</v>
      </c>
      <c r="G1698" t="s">
        <v>17</v>
      </c>
      <c r="H1698" t="s">
        <v>30</v>
      </c>
      <c r="I1698" s="18"/>
    </row>
    <row r="1699" spans="1:9" x14ac:dyDescent="0.3">
      <c r="A1699" t="s">
        <v>8</v>
      </c>
      <c r="B1699" t="s">
        <v>133</v>
      </c>
      <c r="C1699" t="s">
        <v>1960</v>
      </c>
      <c r="E1699" t="str">
        <f>"WT22"</f>
        <v>WT22</v>
      </c>
      <c r="F1699" t="s">
        <v>2183</v>
      </c>
      <c r="G1699" t="s">
        <v>17</v>
      </c>
      <c r="H1699" t="s">
        <v>30</v>
      </c>
      <c r="I1699" s="18"/>
    </row>
    <row r="1700" spans="1:9" x14ac:dyDescent="0.3">
      <c r="A1700" t="s">
        <v>8</v>
      </c>
      <c r="B1700" t="s">
        <v>133</v>
      </c>
      <c r="C1700" t="s">
        <v>1960</v>
      </c>
      <c r="E1700" t="str">
        <f>"WT22"</f>
        <v>WT22</v>
      </c>
      <c r="F1700" t="s">
        <v>201</v>
      </c>
      <c r="G1700" t="s">
        <v>13</v>
      </c>
      <c r="H1700" t="s">
        <v>30</v>
      </c>
      <c r="I1700" s="18"/>
    </row>
    <row r="1701" spans="1:9" x14ac:dyDescent="0.3">
      <c r="A1701" t="s">
        <v>8</v>
      </c>
      <c r="B1701" t="s">
        <v>467</v>
      </c>
      <c r="C1701" t="s">
        <v>2184</v>
      </c>
      <c r="E1701" t="str">
        <f>"WV48"</f>
        <v>WV48</v>
      </c>
      <c r="F1701" t="s">
        <v>264</v>
      </c>
      <c r="G1701" t="s">
        <v>13</v>
      </c>
      <c r="H1701" t="s">
        <v>30</v>
      </c>
      <c r="I1701" s="18"/>
    </row>
    <row r="1702" spans="1:9" x14ac:dyDescent="0.3">
      <c r="A1702" t="s">
        <v>8</v>
      </c>
      <c r="B1702" t="s">
        <v>467</v>
      </c>
      <c r="C1702" t="s">
        <v>2184</v>
      </c>
      <c r="E1702" t="str">
        <f>"WV48"</f>
        <v>WV48</v>
      </c>
      <c r="F1702" t="s">
        <v>2185</v>
      </c>
      <c r="G1702" t="s">
        <v>17</v>
      </c>
      <c r="H1702" t="s">
        <v>30</v>
      </c>
      <c r="I1702" s="18"/>
    </row>
    <row r="1703" spans="1:9" x14ac:dyDescent="0.3">
      <c r="A1703" t="s">
        <v>365</v>
      </c>
      <c r="B1703" t="s">
        <v>467</v>
      </c>
      <c r="C1703" t="s">
        <v>2291</v>
      </c>
      <c r="E1703" t="str">
        <f>"WV86"</f>
        <v>WV86</v>
      </c>
      <c r="F1703" t="s">
        <v>197</v>
      </c>
      <c r="G1703" t="s">
        <v>13</v>
      </c>
      <c r="H1703" t="s">
        <v>30</v>
      </c>
      <c r="I1703" s="18"/>
    </row>
    <row r="1704" spans="1:9" x14ac:dyDescent="0.3">
      <c r="A1704" t="s">
        <v>365</v>
      </c>
      <c r="B1704" t="s">
        <v>467</v>
      </c>
      <c r="C1704" t="s">
        <v>2291</v>
      </c>
      <c r="E1704" t="str">
        <f>"WV86"</f>
        <v>WV86</v>
      </c>
      <c r="F1704" t="s">
        <v>2292</v>
      </c>
      <c r="G1704" t="s">
        <v>17</v>
      </c>
      <c r="H1704" t="s">
        <v>30</v>
      </c>
      <c r="I1704" s="18"/>
    </row>
    <row r="1705" spans="1:9" x14ac:dyDescent="0.3">
      <c r="A1705" t="s">
        <v>8</v>
      </c>
      <c r="B1705" t="s">
        <v>871</v>
      </c>
      <c r="C1705" t="s">
        <v>2186</v>
      </c>
      <c r="E1705" t="str">
        <f>"WY00"</f>
        <v>WY00</v>
      </c>
      <c r="F1705" t="s">
        <v>683</v>
      </c>
      <c r="G1705" t="s">
        <v>13</v>
      </c>
      <c r="H1705" t="s">
        <v>21</v>
      </c>
      <c r="I1705" s="18"/>
    </row>
    <row r="1706" spans="1:9" x14ac:dyDescent="0.3">
      <c r="A1706" t="s">
        <v>8</v>
      </c>
      <c r="B1706" t="s">
        <v>871</v>
      </c>
      <c r="C1706" t="s">
        <v>2186</v>
      </c>
      <c r="E1706" t="str">
        <f>"WY00"</f>
        <v>WY00</v>
      </c>
      <c r="F1706" t="s">
        <v>79</v>
      </c>
      <c r="G1706" t="s">
        <v>13</v>
      </c>
      <c r="H1706" t="s">
        <v>21</v>
      </c>
      <c r="I1706" s="18"/>
    </row>
    <row r="1707" spans="1:9" x14ac:dyDescent="0.3">
      <c r="A1707" t="s">
        <v>8</v>
      </c>
      <c r="B1707" t="s">
        <v>871</v>
      </c>
      <c r="C1707" t="s">
        <v>2186</v>
      </c>
      <c r="E1707" t="str">
        <f>"WY00"</f>
        <v>WY00</v>
      </c>
      <c r="F1707" t="s">
        <v>2187</v>
      </c>
      <c r="G1707" t="s">
        <v>17</v>
      </c>
      <c r="H1707" t="s">
        <v>21</v>
      </c>
      <c r="I1707" s="20"/>
    </row>
    <row r="1708" spans="1:9" x14ac:dyDescent="0.3">
      <c r="A1708" t="s">
        <v>8</v>
      </c>
      <c r="B1708" t="s">
        <v>61</v>
      </c>
      <c r="C1708" t="s">
        <v>2293</v>
      </c>
      <c r="E1708" t="str">
        <f>"XA50"</f>
        <v>XA50</v>
      </c>
      <c r="F1708" t="s">
        <v>100</v>
      </c>
      <c r="G1708" t="s">
        <v>13</v>
      </c>
      <c r="H1708" t="s">
        <v>30</v>
      </c>
      <c r="I1708" s="20"/>
    </row>
    <row r="1709" spans="1:9" x14ac:dyDescent="0.3">
      <c r="A1709" t="s">
        <v>8</v>
      </c>
      <c r="B1709" t="s">
        <v>61</v>
      </c>
      <c r="C1709" t="s">
        <v>2293</v>
      </c>
      <c r="E1709" t="str">
        <f>"XA50"</f>
        <v>XA50</v>
      </c>
      <c r="F1709" t="s">
        <v>2294</v>
      </c>
      <c r="G1709" t="s">
        <v>17</v>
      </c>
      <c r="H1709" t="s">
        <v>30</v>
      </c>
      <c r="I1709" s="18"/>
    </row>
    <row r="1710" spans="1:9" x14ac:dyDescent="0.3">
      <c r="A1710" t="s">
        <v>8</v>
      </c>
      <c r="B1710" t="s">
        <v>61</v>
      </c>
      <c r="C1710" t="s">
        <v>1980</v>
      </c>
      <c r="D1710" t="s">
        <v>2188</v>
      </c>
      <c r="E1710" t="str">
        <f>"XA54"</f>
        <v>XA54</v>
      </c>
      <c r="F1710" t="s">
        <v>104</v>
      </c>
      <c r="G1710" t="s">
        <v>52</v>
      </c>
      <c r="H1710" t="s">
        <v>30</v>
      </c>
      <c r="I1710" s="18"/>
    </row>
    <row r="1711" spans="1:9" x14ac:dyDescent="0.3">
      <c r="A1711" t="s">
        <v>8</v>
      </c>
      <c r="B1711" t="s">
        <v>61</v>
      </c>
      <c r="C1711" t="s">
        <v>1980</v>
      </c>
      <c r="D1711" t="s">
        <v>2188</v>
      </c>
      <c r="E1711" t="str">
        <f>"XA54"</f>
        <v>XA54</v>
      </c>
      <c r="F1711" t="s">
        <v>2189</v>
      </c>
      <c r="G1711" t="s">
        <v>17</v>
      </c>
      <c r="H1711" t="s">
        <v>30</v>
      </c>
      <c r="I1711" s="18"/>
    </row>
    <row r="1712" spans="1:9" x14ac:dyDescent="0.3">
      <c r="A1712" t="s">
        <v>8</v>
      </c>
      <c r="B1712" t="s">
        <v>61</v>
      </c>
      <c r="C1712" t="s">
        <v>2190</v>
      </c>
      <c r="E1712" t="str">
        <f>"XA55"</f>
        <v>XA55</v>
      </c>
      <c r="F1712" t="s">
        <v>2191</v>
      </c>
      <c r="G1712" t="s">
        <v>17</v>
      </c>
      <c r="H1712" t="s">
        <v>30</v>
      </c>
      <c r="I1712" s="18"/>
    </row>
    <row r="1713" spans="1:9" x14ac:dyDescent="0.3">
      <c r="A1713" t="s">
        <v>8</v>
      </c>
      <c r="B1713" t="s">
        <v>61</v>
      </c>
      <c r="C1713" t="s">
        <v>2190</v>
      </c>
      <c r="D1713" t="s">
        <v>2192</v>
      </c>
      <c r="E1713" t="str">
        <f>"XA55"</f>
        <v>XA55</v>
      </c>
      <c r="F1713" t="s">
        <v>2031</v>
      </c>
      <c r="G1713" t="s">
        <v>52</v>
      </c>
      <c r="H1713" t="s">
        <v>30</v>
      </c>
      <c r="I1713" s="18"/>
    </row>
    <row r="1714" spans="1:9" x14ac:dyDescent="0.3">
      <c r="A1714" t="s">
        <v>8</v>
      </c>
      <c r="B1714" t="s">
        <v>61</v>
      </c>
      <c r="C1714" t="s">
        <v>815</v>
      </c>
      <c r="E1714" t="str">
        <f>"XA61"</f>
        <v>XA61</v>
      </c>
      <c r="F1714" t="s">
        <v>2194</v>
      </c>
      <c r="G1714" t="s">
        <v>183</v>
      </c>
      <c r="H1714" t="s">
        <v>30</v>
      </c>
      <c r="I1714" s="19"/>
    </row>
    <row r="1715" spans="1:9" x14ac:dyDescent="0.3">
      <c r="A1715" t="s">
        <v>8</v>
      </c>
      <c r="B1715" t="s">
        <v>61</v>
      </c>
      <c r="C1715" t="s">
        <v>815</v>
      </c>
      <c r="E1715" t="str">
        <f>"XA61"</f>
        <v>XA61</v>
      </c>
      <c r="F1715" t="s">
        <v>2196</v>
      </c>
      <c r="G1715" t="s">
        <v>17</v>
      </c>
      <c r="H1715" t="s">
        <v>30</v>
      </c>
      <c r="I1715" s="20"/>
    </row>
    <row r="1716" spans="1:9" x14ac:dyDescent="0.3">
      <c r="A1716" t="s">
        <v>8</v>
      </c>
      <c r="B1716" t="s">
        <v>61</v>
      </c>
      <c r="C1716" t="s">
        <v>815</v>
      </c>
      <c r="D1716" t="s">
        <v>2193</v>
      </c>
      <c r="E1716" t="str">
        <f>"XA61"</f>
        <v>XA61</v>
      </c>
      <c r="F1716" t="s">
        <v>2195</v>
      </c>
      <c r="G1716" t="s">
        <v>13</v>
      </c>
      <c r="H1716" t="s">
        <v>30</v>
      </c>
      <c r="I1716" s="19"/>
    </row>
    <row r="1717" spans="1:9" x14ac:dyDescent="0.3">
      <c r="A1717" t="s">
        <v>8</v>
      </c>
      <c r="B1717" t="s">
        <v>61</v>
      </c>
      <c r="C1717" t="s">
        <v>815</v>
      </c>
      <c r="D1717" t="s">
        <v>2197</v>
      </c>
      <c r="E1717" t="str">
        <f>"XA62"</f>
        <v>XA62</v>
      </c>
      <c r="F1717" t="s">
        <v>2198</v>
      </c>
      <c r="G1717" t="s">
        <v>17</v>
      </c>
      <c r="H1717" t="s">
        <v>30</v>
      </c>
      <c r="I1717" s="20"/>
    </row>
    <row r="1718" spans="1:9" x14ac:dyDescent="0.3">
      <c r="A1718" t="s">
        <v>8</v>
      </c>
      <c r="B1718" t="s">
        <v>61</v>
      </c>
      <c r="C1718" t="s">
        <v>815</v>
      </c>
      <c r="D1718" t="s">
        <v>2197</v>
      </c>
      <c r="E1718" t="str">
        <f>"XA62"</f>
        <v>XA62</v>
      </c>
      <c r="F1718" t="s">
        <v>2199</v>
      </c>
      <c r="G1718" t="s">
        <v>13</v>
      </c>
      <c r="H1718" t="s">
        <v>30</v>
      </c>
      <c r="I1718" s="20"/>
    </row>
    <row r="1719" spans="1:9" x14ac:dyDescent="0.3">
      <c r="A1719" t="s">
        <v>8</v>
      </c>
      <c r="B1719" t="s">
        <v>61</v>
      </c>
      <c r="C1719" t="s">
        <v>2200</v>
      </c>
      <c r="E1719" t="str">
        <f>"XA66"</f>
        <v>XA66</v>
      </c>
      <c r="F1719" t="s">
        <v>230</v>
      </c>
      <c r="G1719" t="s">
        <v>13</v>
      </c>
      <c r="H1719" t="s">
        <v>21</v>
      </c>
      <c r="I1719" s="19"/>
    </row>
    <row r="1720" spans="1:9" x14ac:dyDescent="0.3">
      <c r="A1720" t="s">
        <v>8</v>
      </c>
      <c r="B1720" t="s">
        <v>61</v>
      </c>
      <c r="C1720" t="s">
        <v>2200</v>
      </c>
      <c r="D1720" t="s">
        <v>2201</v>
      </c>
      <c r="E1720" t="str">
        <f>"XA66"</f>
        <v>XA66</v>
      </c>
      <c r="F1720" t="s">
        <v>79</v>
      </c>
      <c r="G1720" t="s">
        <v>13</v>
      </c>
      <c r="H1720" t="s">
        <v>21</v>
      </c>
      <c r="I1720" s="18"/>
    </row>
    <row r="1721" spans="1:9" x14ac:dyDescent="0.3">
      <c r="A1721" t="s">
        <v>8</v>
      </c>
      <c r="B1721" t="s">
        <v>61</v>
      </c>
      <c r="C1721" t="s">
        <v>212</v>
      </c>
      <c r="E1721" t="str">
        <f>"XA89"</f>
        <v>XA89</v>
      </c>
      <c r="F1721" t="s">
        <v>84</v>
      </c>
      <c r="G1721" t="s">
        <v>52</v>
      </c>
      <c r="H1721" t="s">
        <v>21</v>
      </c>
      <c r="I1721" s="18"/>
    </row>
    <row r="1722" spans="1:9" x14ac:dyDescent="0.3">
      <c r="A1722" t="s">
        <v>8</v>
      </c>
      <c r="B1722" t="s">
        <v>61</v>
      </c>
      <c r="C1722" t="s">
        <v>212</v>
      </c>
      <c r="E1722" t="str">
        <f>"XA89"</f>
        <v>XA89</v>
      </c>
      <c r="F1722" t="s">
        <v>85</v>
      </c>
      <c r="G1722" t="s">
        <v>52</v>
      </c>
      <c r="H1722" t="s">
        <v>21</v>
      </c>
      <c r="I1722" s="18"/>
    </row>
    <row r="1723" spans="1:9" x14ac:dyDescent="0.3">
      <c r="A1723" t="s">
        <v>8</v>
      </c>
      <c r="B1723" t="s">
        <v>61</v>
      </c>
      <c r="C1723" t="s">
        <v>212</v>
      </c>
      <c r="E1723" t="str">
        <f>"XA89"</f>
        <v>XA89</v>
      </c>
      <c r="F1723" t="s">
        <v>79</v>
      </c>
      <c r="G1723" t="s">
        <v>13</v>
      </c>
      <c r="H1723" t="s">
        <v>21</v>
      </c>
    </row>
    <row r="1724" spans="1:9" x14ac:dyDescent="0.3">
      <c r="A1724" t="s">
        <v>8</v>
      </c>
      <c r="B1724" t="s">
        <v>61</v>
      </c>
      <c r="C1724" t="s">
        <v>1095</v>
      </c>
      <c r="E1724" t="str">
        <f>"XA97"</f>
        <v>XA97</v>
      </c>
      <c r="F1724" t="s">
        <v>949</v>
      </c>
      <c r="G1724" t="s">
        <v>13</v>
      </c>
      <c r="H1724" t="s">
        <v>14</v>
      </c>
    </row>
    <row r="1725" spans="1:9" x14ac:dyDescent="0.3">
      <c r="A1725" t="s">
        <v>8</v>
      </c>
      <c r="B1725" t="s">
        <v>61</v>
      </c>
      <c r="C1725" t="s">
        <v>1095</v>
      </c>
      <c r="E1725" t="str">
        <f>"XA97"</f>
        <v>XA97</v>
      </c>
      <c r="F1725" t="s">
        <v>2202</v>
      </c>
      <c r="G1725" t="s">
        <v>17</v>
      </c>
      <c r="H1725" t="s">
        <v>14</v>
      </c>
    </row>
    <row r="1726" spans="1:9" x14ac:dyDescent="0.3">
      <c r="A1726" t="s">
        <v>8</v>
      </c>
      <c r="B1726" t="s">
        <v>61</v>
      </c>
      <c r="C1726" t="s">
        <v>2203</v>
      </c>
      <c r="E1726" t="str">
        <f>"XH1P(TEMP)"</f>
        <v>XH1P(TEMP)</v>
      </c>
      <c r="F1726" t="s">
        <v>2204</v>
      </c>
      <c r="G1726" t="s">
        <v>13</v>
      </c>
      <c r="H1726" t="s">
        <v>30</v>
      </c>
    </row>
    <row r="1727" spans="1:9" x14ac:dyDescent="0.3">
      <c r="A1727" t="s">
        <v>8</v>
      </c>
      <c r="B1727" t="s">
        <v>61</v>
      </c>
      <c r="C1727" t="s">
        <v>2203</v>
      </c>
      <c r="E1727" t="str">
        <f>"XH1P(TEMP)"</f>
        <v>XH1P(TEMP)</v>
      </c>
      <c r="F1727" t="s">
        <v>2205</v>
      </c>
      <c r="G1727" t="s">
        <v>17</v>
      </c>
      <c r="H1727" t="s">
        <v>30</v>
      </c>
    </row>
    <row r="1728" spans="1:9" x14ac:dyDescent="0.3">
      <c r="A1728" t="s">
        <v>8</v>
      </c>
      <c r="B1728" t="s">
        <v>61</v>
      </c>
      <c r="C1728" t="s">
        <v>2206</v>
      </c>
      <c r="D1728" t="s">
        <v>2207</v>
      </c>
      <c r="E1728" t="str">
        <f>"XS44"</f>
        <v>XS44</v>
      </c>
      <c r="F1728" t="s">
        <v>2208</v>
      </c>
      <c r="G1728" t="s">
        <v>13</v>
      </c>
      <c r="H1728" t="s">
        <v>21</v>
      </c>
    </row>
    <row r="1729" spans="1:8" x14ac:dyDescent="0.3">
      <c r="A1729" t="s">
        <v>8</v>
      </c>
      <c r="B1729" t="s">
        <v>61</v>
      </c>
      <c r="C1729" t="s">
        <v>2206</v>
      </c>
      <c r="D1729" t="s">
        <v>2207</v>
      </c>
      <c r="E1729" t="str">
        <f>"XS44"</f>
        <v>XS44</v>
      </c>
      <c r="F1729" t="s">
        <v>417</v>
      </c>
      <c r="G1729" t="s">
        <v>13</v>
      </c>
      <c r="H1729" t="s">
        <v>21</v>
      </c>
    </row>
    <row r="1730" spans="1:8" x14ac:dyDescent="0.3">
      <c r="A1730" t="s">
        <v>8</v>
      </c>
      <c r="B1730" t="s">
        <v>61</v>
      </c>
      <c r="C1730" t="s">
        <v>1580</v>
      </c>
      <c r="E1730" t="str">
        <f>"XS67"</f>
        <v>XS67</v>
      </c>
      <c r="F1730" t="s">
        <v>84</v>
      </c>
      <c r="G1730" t="s">
        <v>190</v>
      </c>
      <c r="H1730" t="s">
        <v>14</v>
      </c>
    </row>
    <row r="1731" spans="1:8" x14ac:dyDescent="0.3">
      <c r="A1731" t="s">
        <v>8</v>
      </c>
      <c r="B1731" t="s">
        <v>61</v>
      </c>
      <c r="C1731" t="s">
        <v>1580</v>
      </c>
      <c r="E1731" t="str">
        <f>"XS67"</f>
        <v>XS67</v>
      </c>
      <c r="F1731" t="s">
        <v>85</v>
      </c>
      <c r="G1731" t="s">
        <v>190</v>
      </c>
      <c r="H1731" t="s">
        <v>14</v>
      </c>
    </row>
    <row r="1732" spans="1:8" x14ac:dyDescent="0.3">
      <c r="A1732" t="s">
        <v>8</v>
      </c>
      <c r="B1732" t="s">
        <v>61</v>
      </c>
      <c r="C1732" t="s">
        <v>1580</v>
      </c>
      <c r="E1732" t="str">
        <f>"XS67"</f>
        <v>XS67</v>
      </c>
      <c r="F1732" t="s">
        <v>2209</v>
      </c>
      <c r="G1732" t="s">
        <v>52</v>
      </c>
      <c r="H1732" t="s">
        <v>14</v>
      </c>
    </row>
    <row r="1733" spans="1:8" x14ac:dyDescent="0.3">
      <c r="A1733" t="s">
        <v>8</v>
      </c>
      <c r="B1733" t="s">
        <v>61</v>
      </c>
      <c r="C1733" t="s">
        <v>2210</v>
      </c>
      <c r="D1733" t="s">
        <v>2211</v>
      </c>
      <c r="E1733" t="str">
        <f>"XS71"</f>
        <v>XS71</v>
      </c>
      <c r="F1733" t="s">
        <v>1306</v>
      </c>
      <c r="G1733" t="s">
        <v>52</v>
      </c>
      <c r="H1733" t="s">
        <v>21</v>
      </c>
    </row>
    <row r="1734" spans="1:8" x14ac:dyDescent="0.3">
      <c r="A1734" t="s">
        <v>8</v>
      </c>
      <c r="B1734" t="s">
        <v>61</v>
      </c>
      <c r="C1734" t="s">
        <v>2210</v>
      </c>
      <c r="D1734" t="s">
        <v>2211</v>
      </c>
      <c r="E1734" t="str">
        <f>"XS71"</f>
        <v>XS71</v>
      </c>
      <c r="F1734" t="s">
        <v>79</v>
      </c>
      <c r="G1734" t="s">
        <v>13</v>
      </c>
      <c r="H1734" t="s">
        <v>21</v>
      </c>
    </row>
    <row r="1735" spans="1:8" x14ac:dyDescent="0.3">
      <c r="A1735" t="s">
        <v>8</v>
      </c>
      <c r="B1735" t="s">
        <v>61</v>
      </c>
      <c r="C1735" t="s">
        <v>2212</v>
      </c>
      <c r="E1735" t="str">
        <f>"XS75"</f>
        <v>XS75</v>
      </c>
      <c r="F1735" t="s">
        <v>230</v>
      </c>
      <c r="G1735" t="s">
        <v>13</v>
      </c>
      <c r="H1735" t="s">
        <v>21</v>
      </c>
    </row>
    <row r="1736" spans="1:8" x14ac:dyDescent="0.3">
      <c r="A1736" t="s">
        <v>8</v>
      </c>
      <c r="B1736" t="s">
        <v>61</v>
      </c>
      <c r="C1736" t="s">
        <v>2212</v>
      </c>
      <c r="E1736" t="str">
        <f>"XS75"</f>
        <v>XS75</v>
      </c>
      <c r="F1736" t="s">
        <v>231</v>
      </c>
      <c r="G1736" t="s">
        <v>13</v>
      </c>
      <c r="H1736" t="s">
        <v>21</v>
      </c>
    </row>
    <row r="1737" spans="1:8" x14ac:dyDescent="0.3">
      <c r="A1737" t="s">
        <v>8</v>
      </c>
      <c r="B1737" t="s">
        <v>61</v>
      </c>
      <c r="C1737" t="s">
        <v>2212</v>
      </c>
      <c r="E1737" t="str">
        <f>"XS75"</f>
        <v>XS75</v>
      </c>
      <c r="F1737" t="s">
        <v>79</v>
      </c>
      <c r="G1737" t="s">
        <v>13</v>
      </c>
      <c r="H1737" t="s">
        <v>21</v>
      </c>
    </row>
    <row r="1738" spans="1:8" x14ac:dyDescent="0.3">
      <c r="A1738" t="s">
        <v>8</v>
      </c>
      <c r="B1738" t="s">
        <v>61</v>
      </c>
      <c r="C1738" t="s">
        <v>2213</v>
      </c>
      <c r="E1738" t="str">
        <f>"XS83"</f>
        <v>XS83</v>
      </c>
      <c r="F1738" t="s">
        <v>1825</v>
      </c>
      <c r="G1738" t="s">
        <v>52</v>
      </c>
      <c r="H1738" t="s">
        <v>30</v>
      </c>
    </row>
    <row r="1739" spans="1:8" x14ac:dyDescent="0.3">
      <c r="A1739" t="s">
        <v>8</v>
      </c>
      <c r="B1739" t="s">
        <v>61</v>
      </c>
      <c r="C1739" t="s">
        <v>2213</v>
      </c>
      <c r="E1739" t="str">
        <f>"XS83"</f>
        <v>XS83</v>
      </c>
      <c r="F1739" t="s">
        <v>2216</v>
      </c>
      <c r="G1739" t="s">
        <v>17</v>
      </c>
      <c r="H1739" t="s">
        <v>30</v>
      </c>
    </row>
    <row r="1740" spans="1:8" x14ac:dyDescent="0.3">
      <c r="A1740" t="s">
        <v>8</v>
      </c>
      <c r="B1740" t="s">
        <v>61</v>
      </c>
      <c r="C1740" t="s">
        <v>2213</v>
      </c>
      <c r="D1740" t="s">
        <v>2214</v>
      </c>
      <c r="E1740" t="str">
        <f>"XS83"</f>
        <v>XS83</v>
      </c>
      <c r="F1740" t="s">
        <v>384</v>
      </c>
      <c r="G1740" t="s">
        <v>13</v>
      </c>
      <c r="H1740" t="s">
        <v>14</v>
      </c>
    </row>
    <row r="1741" spans="1:8" x14ac:dyDescent="0.3">
      <c r="A1741" t="s">
        <v>8</v>
      </c>
      <c r="B1741" t="s">
        <v>61</v>
      </c>
      <c r="C1741" t="s">
        <v>2213</v>
      </c>
      <c r="D1741" t="s">
        <v>2214</v>
      </c>
      <c r="E1741" t="str">
        <f>"XS83"</f>
        <v>XS83</v>
      </c>
      <c r="F1741" t="s">
        <v>2215</v>
      </c>
      <c r="G1741" t="s">
        <v>17</v>
      </c>
      <c r="H1741" t="s">
        <v>14</v>
      </c>
    </row>
    <row r="1742" spans="1:8" x14ac:dyDescent="0.3">
      <c r="A1742" t="s">
        <v>8</v>
      </c>
      <c r="B1742" t="s">
        <v>61</v>
      </c>
      <c r="C1742" t="s">
        <v>2213</v>
      </c>
      <c r="E1742" t="str">
        <f>"XS85"</f>
        <v>XS85</v>
      </c>
      <c r="F1742" t="s">
        <v>2217</v>
      </c>
      <c r="G1742" t="s">
        <v>17</v>
      </c>
      <c r="H1742" t="s">
        <v>30</v>
      </c>
    </row>
    <row r="1743" spans="1:8" x14ac:dyDescent="0.3">
      <c r="A1743" t="s">
        <v>8</v>
      </c>
      <c r="B1743" t="s">
        <v>61</v>
      </c>
      <c r="C1743" t="s">
        <v>2213</v>
      </c>
      <c r="E1743" t="str">
        <f>"XS85"</f>
        <v>XS85</v>
      </c>
      <c r="F1743" t="s">
        <v>1097</v>
      </c>
      <c r="G1743" t="s">
        <v>281</v>
      </c>
      <c r="H1743" t="s">
        <v>30</v>
      </c>
    </row>
    <row r="1744" spans="1:8" x14ac:dyDescent="0.3">
      <c r="A1744" t="s">
        <v>8</v>
      </c>
      <c r="B1744" t="s">
        <v>61</v>
      </c>
      <c r="C1744" t="s">
        <v>2213</v>
      </c>
      <c r="E1744" t="str">
        <f>"XS85"</f>
        <v>XS85</v>
      </c>
      <c r="F1744" t="s">
        <v>2218</v>
      </c>
      <c r="G1744" t="s">
        <v>17</v>
      </c>
      <c r="H1744" t="s">
        <v>30</v>
      </c>
    </row>
    <row r="1745" spans="1:8" x14ac:dyDescent="0.3">
      <c r="A1745" t="s">
        <v>365</v>
      </c>
      <c r="B1745" t="s">
        <v>26</v>
      </c>
      <c r="C1745" t="s">
        <v>27</v>
      </c>
      <c r="E1745" t="str">
        <f>"ZBW"</f>
        <v>ZBW</v>
      </c>
      <c r="F1745" t="s">
        <v>2316</v>
      </c>
      <c r="G1745" t="s">
        <v>17</v>
      </c>
      <c r="H1745" t="s">
        <v>21</v>
      </c>
    </row>
  </sheetData>
  <autoFilter ref="A6:H1722"/>
  <sortState ref="A6:H1721">
    <sortCondition ref="B6:B1721"/>
    <sortCondition ref="C6:C1721"/>
    <sortCondition ref="D6:D1721"/>
  </sortState>
  <conditionalFormatting sqref="A1:A6 A1745:A1048576">
    <cfRule type="containsText" dxfId="6" priority="5" operator="containsText" text="Pending Activation">
      <formula>NOT(ISERROR(SEARCH("Pending Activation",A1)))</formula>
    </cfRule>
    <cfRule type="containsText" dxfId="5" priority="9" operator="containsText" text="Pending Cancellation">
      <formula>NOT(ISERROR(SEARCH("Pending Cancellation",A1)))</formula>
    </cfRule>
  </conditionalFormatting>
  <conditionalFormatting sqref="B1:I2 B4:I6 B3:H3 B1745:I1048576 I7:I1744">
    <cfRule type="containsText" dxfId="4" priority="6" operator="containsText" text="Pending Cancellation">
      <formula>NOT(ISERROR(SEARCH("Pending Cancellation",B1)))</formula>
    </cfRule>
  </conditionalFormatting>
  <conditionalFormatting sqref="I3">
    <cfRule type="containsText" dxfId="3" priority="4" operator="containsText" text="Pending Cancellation">
      <formula>NOT(ISERROR(SEARCH("Pending Cancellation",I3)))</formula>
    </cfRule>
  </conditionalFormatting>
  <conditionalFormatting sqref="A7:A1744">
    <cfRule type="containsText" dxfId="2" priority="1" operator="containsText" text="Pending Activation">
      <formula>NOT(ISERROR(SEARCH("Pending Activation",A7)))</formula>
    </cfRule>
    <cfRule type="containsText" dxfId="1" priority="3" operator="containsText" text="Pending Cancellation">
      <formula>NOT(ISERROR(SEARCH("Pending Cancellation",A7)))</formula>
    </cfRule>
  </conditionalFormatting>
  <conditionalFormatting sqref="B7:H1744">
    <cfRule type="containsText" dxfId="0" priority="2" operator="containsText" text="Pending Cancellation">
      <formula>NOT(ISERROR(SEARCH("Pending Cancellation",B7)))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Active-Pending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dcterms:created xsi:type="dcterms:W3CDTF">2021-01-12T17:17:39Z</dcterms:created>
  <dcterms:modified xsi:type="dcterms:W3CDTF">2021-03-29T13:26:50Z</dcterms:modified>
  <cp:category/>
  <cp:contentStatus/>
</cp:coreProperties>
</file>